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E701EC2C-6984-4251-8829-3F3CB3D04EBA}"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9" i="2" s="1"/>
  <c r="D51" i="2"/>
  <c r="D52" i="2" s="1"/>
  <c r="D47" i="2"/>
  <c r="D46" i="2"/>
  <c r="D45" i="2"/>
  <c r="D38" i="2"/>
  <c r="D37" i="2"/>
  <c r="D36" i="2"/>
  <c r="D35" i="2"/>
  <c r="D34" i="2"/>
  <c r="D33" i="2"/>
  <c r="D32" i="2"/>
  <c r="D31" i="2"/>
  <c r="D29" i="2"/>
  <c r="D9" i="2"/>
  <c r="P53" i="292" l="1"/>
  <c r="M70" i="374" l="1"/>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J51" i="313"/>
  <c r="B51" i="313"/>
  <c r="M50" i="313"/>
  <c r="J50" i="313"/>
  <c r="B50" i="313"/>
  <c r="M49" i="313"/>
  <c r="J49" i="313"/>
  <c r="B49" i="313"/>
  <c r="M48" i="313"/>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J49" i="287"/>
  <c r="B49" i="287"/>
  <c r="M48" i="287"/>
  <c r="N48" i="287" s="1"/>
  <c r="J48" i="287"/>
  <c r="B48" i="287"/>
  <c r="K37" i="287"/>
  <c r="N37" i="287" s="1"/>
  <c r="B37" i="287"/>
  <c r="K36" i="287"/>
  <c r="N36" i="287" s="1"/>
  <c r="B36" i="287"/>
  <c r="K70" i="286"/>
  <c r="N70" i="286" s="1"/>
  <c r="B70" i="286"/>
  <c r="K69" i="286"/>
  <c r="N69" i="286" s="1"/>
  <c r="B69" i="286"/>
  <c r="M49" i="286"/>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J53" i="275"/>
  <c r="B53" i="275"/>
  <c r="M52" i="275"/>
  <c r="J52" i="275"/>
  <c r="B52" i="275"/>
  <c r="M51" i="275"/>
  <c r="J51" i="275"/>
  <c r="B51" i="275"/>
  <c r="M50" i="275"/>
  <c r="J50" i="275"/>
  <c r="B50" i="275"/>
  <c r="M49" i="275"/>
  <c r="J49" i="275"/>
  <c r="B49" i="275"/>
  <c r="M48" i="275"/>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65" l="1"/>
  <c r="N41" i="65" s="1"/>
  <c r="N43" i="65" s="1"/>
  <c r="N76" i="98"/>
  <c r="N41" i="98" s="1"/>
  <c r="N76" i="101"/>
  <c r="N41" i="101" s="1"/>
  <c r="N76" i="134"/>
  <c r="N41" i="134" s="1"/>
  <c r="N76" i="136"/>
  <c r="N41" i="136" s="1"/>
  <c r="N76" i="137"/>
  <c r="N41" i="137" s="1"/>
  <c r="N76" i="146"/>
  <c r="N41" i="146" s="1"/>
  <c r="N76" i="144"/>
  <c r="N41" i="144" s="1"/>
  <c r="N75" i="325"/>
  <c r="N41" i="325" s="1"/>
  <c r="N77" i="329"/>
  <c r="N41" i="329" s="1"/>
  <c r="N78" i="273"/>
  <c r="N41" i="273" s="1"/>
  <c r="N77" i="308"/>
  <c r="N41" i="308" s="1"/>
  <c r="N77" i="333"/>
  <c r="N41" i="333" s="1"/>
  <c r="N43" i="333" s="1"/>
  <c r="N84" i="220"/>
  <c r="N46" i="220" s="1"/>
  <c r="N75" i="293"/>
  <c r="N41" i="293" s="1"/>
  <c r="N43" i="293" s="1"/>
  <c r="N77" i="295"/>
  <c r="N41" i="295" s="1"/>
  <c r="N43" i="295" s="1"/>
  <c r="N77" i="362"/>
  <c r="N41" i="362" s="1"/>
  <c r="N91" i="260"/>
  <c r="N47" i="260" s="1"/>
  <c r="N83" i="279"/>
  <c r="N46" i="279" s="1"/>
  <c r="N76" i="92"/>
  <c r="N41" i="92" s="1"/>
  <c r="N76" i="96"/>
  <c r="N41" i="96" s="1"/>
  <c r="N43" i="96" s="1"/>
  <c r="N76" i="107"/>
  <c r="N41" i="107" s="1"/>
  <c r="N43" i="107" s="1"/>
  <c r="N75" i="133"/>
  <c r="N41" i="133" s="1"/>
  <c r="N76" i="135"/>
  <c r="N41" i="135" s="1"/>
  <c r="N43" i="135" s="1"/>
  <c r="N83" i="221"/>
  <c r="N46" i="221" s="1"/>
  <c r="N72" i="227"/>
  <c r="N41" i="227" s="1"/>
  <c r="N75" i="289"/>
  <c r="N41" i="289" s="1"/>
  <c r="N43" i="289" s="1"/>
  <c r="N77" i="289" s="1"/>
  <c r="L84" i="289" s="1"/>
  <c r="N77" i="323"/>
  <c r="N77" i="328"/>
  <c r="N41" i="328" s="1"/>
  <c r="N43" i="328" s="1"/>
  <c r="N77" i="337"/>
  <c r="N41" i="337" s="1"/>
  <c r="N43" i="337" s="1"/>
  <c r="N77" i="193"/>
  <c r="N43" i="193" s="1"/>
  <c r="N87" i="246"/>
  <c r="N45" i="246" s="1"/>
  <c r="N76" i="242"/>
  <c r="N40" i="242" s="1"/>
  <c r="N42" i="242" s="1"/>
  <c r="N81" i="282"/>
  <c r="N44" i="282" s="1"/>
  <c r="N43" i="306"/>
  <c r="N81" i="280"/>
  <c r="N44" i="280" s="1"/>
  <c r="N76" i="26"/>
  <c r="N42" i="26" s="1"/>
  <c r="N43" i="26" s="1"/>
  <c r="N76" i="56"/>
  <c r="N42" i="56" s="1"/>
  <c r="N43" i="56" s="1"/>
  <c r="N78" i="56" s="1"/>
  <c r="L85" i="56" s="1"/>
  <c r="N76" i="67"/>
  <c r="N41" i="67" s="1"/>
  <c r="N43" i="67" s="1"/>
  <c r="N78" i="67" s="1"/>
  <c r="N81" i="267"/>
  <c r="N41" i="267" s="1"/>
  <c r="N43" i="267" s="1"/>
  <c r="N61" i="221"/>
  <c r="N51" i="275"/>
  <c r="P51" i="275"/>
  <c r="N49" i="286"/>
  <c r="N53" i="286" s="1"/>
  <c r="P49" i="286"/>
  <c r="N50" i="313"/>
  <c r="P50" i="313"/>
  <c r="N49" i="313"/>
  <c r="P49" i="313"/>
  <c r="N49" i="275"/>
  <c r="P49" i="275"/>
  <c r="N53" i="275"/>
  <c r="P53" i="275"/>
  <c r="N49" i="287"/>
  <c r="N53" i="287" s="1"/>
  <c r="P49" i="287"/>
  <c r="N48" i="313"/>
  <c r="P48" i="313"/>
  <c r="N50" i="275"/>
  <c r="P50" i="275"/>
  <c r="N48" i="275"/>
  <c r="P48" i="275"/>
  <c r="N52" i="275"/>
  <c r="P52" i="275"/>
  <c r="N52" i="292"/>
  <c r="N53" i="292" s="1"/>
  <c r="P52" i="292"/>
  <c r="N51" i="313"/>
  <c r="P51" i="313"/>
  <c r="N79" i="50"/>
  <c r="N42" i="50" s="1"/>
  <c r="N43" i="50" s="1"/>
  <c r="N76" i="68"/>
  <c r="N41" i="68" s="1"/>
  <c r="N43" i="68" s="1"/>
  <c r="N75" i="75"/>
  <c r="N41" i="75" s="1"/>
  <c r="N43" i="75" s="1"/>
  <c r="N76" i="80"/>
  <c r="N41" i="80" s="1"/>
  <c r="N43" i="80" s="1"/>
  <c r="N76" i="82"/>
  <c r="N41" i="82" s="1"/>
  <c r="N76" i="84"/>
  <c r="N41" i="84" s="1"/>
  <c r="N76" i="86"/>
  <c r="N41" i="86" s="1"/>
  <c r="N43" i="86" s="1"/>
  <c r="N76" i="88"/>
  <c r="N41" i="88" s="1"/>
  <c r="N43" i="88" s="1"/>
  <c r="N76" i="90"/>
  <c r="N41" i="90" s="1"/>
  <c r="N76" i="94"/>
  <c r="N41" i="94" s="1"/>
  <c r="N43" i="94" s="1"/>
  <c r="N76" i="102"/>
  <c r="N41" i="102" s="1"/>
  <c r="N43" i="102" s="1"/>
  <c r="N76" i="105"/>
  <c r="N41" i="105" s="1"/>
  <c r="N43" i="105" s="1"/>
  <c r="N76" i="108"/>
  <c r="N41" i="108" s="1"/>
  <c r="N43" i="108" s="1"/>
  <c r="N80" i="164"/>
  <c r="N46" i="164" s="1"/>
  <c r="N48" i="164" s="1"/>
  <c r="N83" i="165"/>
  <c r="N49" i="165" s="1"/>
  <c r="N81" i="170"/>
  <c r="N47" i="170" s="1"/>
  <c r="N49" i="170" s="1"/>
  <c r="N81" i="176"/>
  <c r="N47" i="176" s="1"/>
  <c r="N81" i="171"/>
  <c r="N47" i="171" s="1"/>
  <c r="N49" i="171" s="1"/>
  <c r="N81" i="178"/>
  <c r="N47" i="178" s="1"/>
  <c r="N49" i="178" s="1"/>
  <c r="N80" i="179"/>
  <c r="N46" i="179" s="1"/>
  <c r="N80" i="180"/>
  <c r="N46" i="180" s="1"/>
  <c r="N48" i="180" s="1"/>
  <c r="N80" i="177"/>
  <c r="N46" i="177" s="1"/>
  <c r="N80" i="181"/>
  <c r="N46" i="181" s="1"/>
  <c r="N80" i="183"/>
  <c r="N46" i="183" s="1"/>
  <c r="N48" i="183" s="1"/>
  <c r="N80" i="184"/>
  <c r="N46" i="184" s="1"/>
  <c r="N81" i="185"/>
  <c r="N47" i="185" s="1"/>
  <c r="N81" i="186"/>
  <c r="N47" i="186" s="1"/>
  <c r="N49" i="186" s="1"/>
  <c r="N80" i="188"/>
  <c r="N46" i="188" s="1"/>
  <c r="N48" i="188" s="1"/>
  <c r="N81" i="187"/>
  <c r="N47" i="187" s="1"/>
  <c r="N76" i="231"/>
  <c r="N40" i="231" s="1"/>
  <c r="N77" i="233"/>
  <c r="N41" i="233" s="1"/>
  <c r="N76" i="243"/>
  <c r="N40" i="243" s="1"/>
  <c r="N42" i="243" s="1"/>
  <c r="N77" i="259"/>
  <c r="N41" i="259" s="1"/>
  <c r="N75" i="302"/>
  <c r="N41" i="302" s="1"/>
  <c r="N43" i="302" s="1"/>
  <c r="N53" i="325"/>
  <c r="N76" i="19"/>
  <c r="N42" i="19" s="1"/>
  <c r="N43" i="19" s="1"/>
  <c r="N43" i="22"/>
  <c r="N76" i="24"/>
  <c r="N42" i="24" s="1"/>
  <c r="N43" i="24" s="1"/>
  <c r="N76" i="25"/>
  <c r="N42" i="25" s="1"/>
  <c r="N43" i="25" s="1"/>
  <c r="N76" i="61"/>
  <c r="N42" i="61" s="1"/>
  <c r="N76" i="64"/>
  <c r="N41" i="64" s="1"/>
  <c r="N43" i="64" s="1"/>
  <c r="N75" i="72"/>
  <c r="N41" i="72" s="1"/>
  <c r="N43" i="72" s="1"/>
  <c r="N77" i="72" s="1"/>
  <c r="L84" i="72" s="1"/>
  <c r="N75" i="74"/>
  <c r="N41" i="74" s="1"/>
  <c r="N43" i="74" s="1"/>
  <c r="N77" i="74" s="1"/>
  <c r="N76" i="79"/>
  <c r="N41" i="79" s="1"/>
  <c r="N76" i="81"/>
  <c r="N41" i="81" s="1"/>
  <c r="N43" i="81" s="1"/>
  <c r="N76" i="83"/>
  <c r="N41" i="83" s="1"/>
  <c r="N76" i="85"/>
  <c r="N41" i="85" s="1"/>
  <c r="N43" i="85" s="1"/>
  <c r="N76" i="87"/>
  <c r="N41" i="87" s="1"/>
  <c r="N76" i="89"/>
  <c r="N41" i="89" s="1"/>
  <c r="N76" i="91"/>
  <c r="N41" i="91" s="1"/>
  <c r="N43" i="91" s="1"/>
  <c r="N76" i="100"/>
  <c r="N41" i="100" s="1"/>
  <c r="N43" i="100" s="1"/>
  <c r="N76" i="106"/>
  <c r="N41" i="106" s="1"/>
  <c r="N80" i="160"/>
  <c r="N46" i="160" s="1"/>
  <c r="N48" i="160" s="1"/>
  <c r="N78" i="232"/>
  <c r="N41" i="232" s="1"/>
  <c r="N76" i="234"/>
  <c r="N40" i="234" s="1"/>
  <c r="N42" i="234" s="1"/>
  <c r="N79" i="244"/>
  <c r="N45" i="244" s="1"/>
  <c r="N77" i="250"/>
  <c r="N41" i="250" s="1"/>
  <c r="N77" i="254"/>
  <c r="N41" i="254" s="1"/>
  <c r="N43" i="254" s="1"/>
  <c r="N81" i="266"/>
  <c r="N41" i="266" s="1"/>
  <c r="N43" i="266" s="1"/>
  <c r="N78" i="272"/>
  <c r="N41" i="272" s="1"/>
  <c r="N75" i="290"/>
  <c r="N41" i="290" s="1"/>
  <c r="N43" i="290" s="1"/>
  <c r="N77" i="294"/>
  <c r="N41" i="294" s="1"/>
  <c r="N43" i="294" s="1"/>
  <c r="N75" i="299"/>
  <c r="N41" i="299" s="1"/>
  <c r="N43" i="299" s="1"/>
  <c r="N77" i="321"/>
  <c r="N77" i="342"/>
  <c r="N41" i="342" s="1"/>
  <c r="N43" i="342" s="1"/>
  <c r="N77" i="347"/>
  <c r="N41" i="347" s="1"/>
  <c r="N43" i="347" s="1"/>
  <c r="N77" i="364"/>
  <c r="N41" i="364" s="1"/>
  <c r="N43" i="364" s="1"/>
  <c r="N43" i="31"/>
  <c r="N76" i="63"/>
  <c r="N41" i="63" s="1"/>
  <c r="N43" i="63" s="1"/>
  <c r="N76" i="95"/>
  <c r="N41" i="95" s="1"/>
  <c r="N43" i="95" s="1"/>
  <c r="N76" i="97"/>
  <c r="N41" i="97" s="1"/>
  <c r="N76" i="99"/>
  <c r="N41" i="99" s="1"/>
  <c r="N76" i="103"/>
  <c r="N41" i="103" s="1"/>
  <c r="N43" i="103" s="1"/>
  <c r="N81" i="154"/>
  <c r="N47" i="154" s="1"/>
  <c r="N73" i="229"/>
  <c r="N40" i="229" s="1"/>
  <c r="N77" i="258"/>
  <c r="N41" i="258" s="1"/>
  <c r="N43" i="258" s="1"/>
  <c r="N77" i="262"/>
  <c r="N41" i="262" s="1"/>
  <c r="N78" i="270"/>
  <c r="N41" i="270" s="1"/>
  <c r="N43" i="270" s="1"/>
  <c r="N78" i="271"/>
  <c r="N41" i="271" s="1"/>
  <c r="N75" i="286"/>
  <c r="N41" i="286" s="1"/>
  <c r="N43" i="286" s="1"/>
  <c r="N75" i="291"/>
  <c r="N41" i="291" s="1"/>
  <c r="N43" i="291" s="1"/>
  <c r="N77" i="334"/>
  <c r="N41" i="334" s="1"/>
  <c r="N43" i="334" s="1"/>
  <c r="N77" i="348"/>
  <c r="N41" i="348" s="1"/>
  <c r="N43" i="348" s="1"/>
  <c r="N77" i="354"/>
  <c r="N41" i="354" s="1"/>
  <c r="N43" i="354" s="1"/>
  <c r="N77" i="363"/>
  <c r="N41" i="363" s="1"/>
  <c r="N43" i="363" s="1"/>
  <c r="N77" i="365"/>
  <c r="N41" i="365" s="1"/>
  <c r="N43" i="365" s="1"/>
  <c r="N75" i="283"/>
  <c r="N41" i="283" s="1"/>
  <c r="N75" i="292"/>
  <c r="N41" i="292" s="1"/>
  <c r="N43" i="292" s="1"/>
  <c r="N43" i="29"/>
  <c r="N43" i="236"/>
  <c r="N43" i="238"/>
  <c r="N43" i="27"/>
  <c r="N43" i="30"/>
  <c r="N43" i="235"/>
  <c r="L84" i="11"/>
  <c r="L57" i="227"/>
  <c r="N57" i="227" s="1"/>
  <c r="N62" i="227" s="1"/>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43" i="309" s="1"/>
  <c r="N77" i="312"/>
  <c r="N41" i="312" s="1"/>
  <c r="N76" i="213"/>
  <c r="N42" i="213" s="1"/>
  <c r="N44" i="213" s="1"/>
  <c r="N77" i="253"/>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3" i="99"/>
  <c r="N76" i="18"/>
  <c r="N42" i="18" s="1"/>
  <c r="N43" i="18" s="1"/>
  <c r="N78" i="18" s="1"/>
  <c r="L84" i="18" s="1"/>
  <c r="N43" i="23"/>
  <c r="I70" i="21"/>
  <c r="I71" i="21"/>
  <c r="I70" i="25"/>
  <c r="I71" i="25"/>
  <c r="I70" i="41"/>
  <c r="I70" i="43"/>
  <c r="N43" i="47"/>
  <c r="N78" i="47" s="1"/>
  <c r="L84" i="47" s="1"/>
  <c r="I70" i="47"/>
  <c r="I70" i="52"/>
  <c r="I70" i="64"/>
  <c r="I71" i="64"/>
  <c r="I70" i="65"/>
  <c r="I71" i="65"/>
  <c r="I70" i="67"/>
  <c r="I71" i="67"/>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21"/>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9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I70" i="86"/>
  <c r="I71" i="86"/>
  <c r="I70" i="90"/>
  <c r="I71" i="90"/>
  <c r="N43" i="92"/>
  <c r="I70" i="96"/>
  <c r="I71" i="96"/>
  <c r="N43" i="106"/>
  <c r="I70" i="106"/>
  <c r="I71" i="106"/>
  <c r="I70" i="107"/>
  <c r="I71" i="107"/>
  <c r="I70" i="108"/>
  <c r="I71" i="108"/>
  <c r="N43" i="134"/>
  <c r="N43" i="136"/>
  <c r="I69" i="149"/>
  <c r="I70" i="149"/>
  <c r="I70" i="148"/>
  <c r="I71" i="148"/>
  <c r="I69" i="145"/>
  <c r="I70" i="145"/>
  <c r="I69" i="144"/>
  <c r="I70" i="144"/>
  <c r="N49" i="154"/>
  <c r="I75" i="154"/>
  <c r="I76" i="154"/>
  <c r="I77" i="154"/>
  <c r="N77" i="157"/>
  <c r="N81" i="157" s="1"/>
  <c r="N47" i="157" s="1"/>
  <c r="N49" i="157" s="1"/>
  <c r="I77" i="157"/>
  <c r="N48" i="179"/>
  <c r="N48" i="177"/>
  <c r="N75" i="182"/>
  <c r="I75" i="182"/>
  <c r="N76" i="182"/>
  <c r="I76" i="182"/>
  <c r="N77" i="182"/>
  <c r="I77" i="182"/>
  <c r="I74" i="164"/>
  <c r="I75" i="164"/>
  <c r="I76" i="164"/>
  <c r="I75" i="170"/>
  <c r="I76" i="170"/>
  <c r="I77" i="170"/>
  <c r="I74" i="188"/>
  <c r="I75" i="188"/>
  <c r="I76" i="188"/>
  <c r="N76" i="212"/>
  <c r="N42" i="212" s="1"/>
  <c r="N44" i="212" s="1"/>
  <c r="I71" i="212"/>
  <c r="I70" i="216"/>
  <c r="I71" i="216"/>
  <c r="I78" i="220"/>
  <c r="I79" i="220"/>
  <c r="N48" i="221"/>
  <c r="N43" i="232"/>
  <c r="N55" i="233"/>
  <c r="I71" i="233"/>
  <c r="I72" i="233"/>
  <c r="I70" i="234"/>
  <c r="I71" i="234"/>
  <c r="I71" i="236"/>
  <c r="I71" i="238"/>
  <c r="I71" i="240"/>
  <c r="N59" i="243"/>
  <c r="N65" i="243" s="1"/>
  <c r="I70" i="243"/>
  <c r="I71" i="243"/>
  <c r="I72" i="243"/>
  <c r="N69" i="246"/>
  <c r="N43" i="250"/>
  <c r="N79" i="250" s="1"/>
  <c r="I79" i="252"/>
  <c r="I80" i="252"/>
  <c r="I82" i="252"/>
  <c r="N79" i="253"/>
  <c r="L86" i="253" s="1"/>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25"/>
  <c r="I71" i="348"/>
  <c r="I72" i="348"/>
  <c r="I71" i="354"/>
  <c r="I72" i="354"/>
  <c r="I71" i="362"/>
  <c r="I72" i="362"/>
  <c r="I71" i="363"/>
  <c r="I72" i="363"/>
  <c r="I71" i="364"/>
  <c r="I72" i="364"/>
  <c r="I71" i="365"/>
  <c r="I72" i="365"/>
  <c r="N43" i="9"/>
  <c r="N43" i="16"/>
  <c r="N78" i="16" s="1"/>
  <c r="L84" i="16" s="1"/>
  <c r="N43" i="41"/>
  <c r="N43" i="42"/>
  <c r="N43" i="43"/>
  <c r="N43" i="44"/>
  <c r="N43" i="61"/>
  <c r="N43" i="82"/>
  <c r="N43" i="84"/>
  <c r="N43" i="90"/>
  <c r="N43" i="98"/>
  <c r="N43" i="101"/>
  <c r="N43" i="133"/>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9" i="176"/>
  <c r="N48" i="181"/>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1" i="239"/>
  <c r="N47" i="24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81" i="268"/>
  <c r="N41" i="268" s="1"/>
  <c r="N43" i="268" s="1"/>
  <c r="N43" i="271"/>
  <c r="N43" i="272"/>
  <c r="N46" i="280"/>
  <c r="N46" i="282"/>
  <c r="N43" i="283"/>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43" i="312"/>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90"/>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5" i="51"/>
  <c r="I70" i="38"/>
  <c r="N43" i="38"/>
  <c r="L84" i="28"/>
  <c r="L83" i="28"/>
  <c r="L85" i="28"/>
  <c r="I70" i="15"/>
  <c r="N76" i="12"/>
  <c r="N42" i="12" s="1"/>
  <c r="N43" i="12" s="1"/>
  <c r="I70" i="12"/>
  <c r="N43" i="137" l="1"/>
  <c r="N78" i="37"/>
  <c r="L85" i="37" s="1"/>
  <c r="N78" i="22"/>
  <c r="L84" i="63"/>
  <c r="N79" i="364"/>
  <c r="L85" i="364" s="1"/>
  <c r="N79" i="348"/>
  <c r="L85" i="348" s="1"/>
  <c r="N55" i="313"/>
  <c r="L83" i="7"/>
  <c r="N78" i="34"/>
  <c r="L83" i="34" s="1"/>
  <c r="N78" i="31"/>
  <c r="L83" i="31" s="1"/>
  <c r="N81" i="248"/>
  <c r="N43" i="248" s="1"/>
  <c r="N45" i="248" s="1"/>
  <c r="N83" i="248" s="1"/>
  <c r="L88" i="248" s="1"/>
  <c r="N78" i="25"/>
  <c r="L85" i="25" s="1"/>
  <c r="N79" i="356"/>
  <c r="L84" i="356" s="1"/>
  <c r="N79" i="306"/>
  <c r="L86" i="306" s="1"/>
  <c r="N56" i="275"/>
  <c r="N80" i="275" s="1"/>
  <c r="L83" i="78"/>
  <c r="L85" i="67"/>
  <c r="L83" i="67"/>
  <c r="L83" i="47"/>
  <c r="L82" i="289"/>
  <c r="N81" i="50"/>
  <c r="L87" i="50" s="1"/>
  <c r="N79" i="347"/>
  <c r="L84" i="347" s="1"/>
  <c r="L86" i="323"/>
  <c r="L84" i="208"/>
  <c r="L83" i="65"/>
  <c r="N78" i="39"/>
  <c r="L85" i="39" s="1"/>
  <c r="L83" i="51"/>
  <c r="N86" i="51" s="1"/>
  <c r="N88" i="51" s="1"/>
  <c r="D43" i="5" s="1"/>
  <c r="N78" i="21"/>
  <c r="L85" i="21" s="1"/>
  <c r="L84" i="67"/>
  <c r="N93" i="260"/>
  <c r="L99" i="260" s="1"/>
  <c r="N78" i="43"/>
  <c r="L85" i="43" s="1"/>
  <c r="L84" i="74"/>
  <c r="L83" i="74"/>
  <c r="L84" i="78"/>
  <c r="L84" i="226"/>
  <c r="N78" i="42"/>
  <c r="L85" i="42" s="1"/>
  <c r="L84" i="253"/>
  <c r="N79" i="333"/>
  <c r="L85" i="333" s="1"/>
  <c r="L84" i="65"/>
  <c r="L82" i="74"/>
  <c r="L83" i="289"/>
  <c r="L85" i="46"/>
  <c r="L83" i="46"/>
  <c r="N78" i="38"/>
  <c r="L85" i="38" s="1"/>
  <c r="L85" i="63"/>
  <c r="L82" i="72"/>
  <c r="N79" i="363"/>
  <c r="L84" i="363" s="1"/>
  <c r="L86" i="340"/>
  <c r="L86" i="327"/>
  <c r="L84" i="303"/>
  <c r="N77" i="75"/>
  <c r="L82" i="75" s="1"/>
  <c r="N79" i="296"/>
  <c r="L84" i="340"/>
  <c r="L86" i="339"/>
  <c r="L84" i="327"/>
  <c r="L82" i="303"/>
  <c r="L84" i="123"/>
  <c r="N79" i="365"/>
  <c r="L85" i="365" s="1"/>
  <c r="L89" i="218"/>
  <c r="L85" i="226"/>
  <c r="L84" i="224"/>
  <c r="N79" i="254"/>
  <c r="L84" i="254" s="1"/>
  <c r="L83" i="121"/>
  <c r="L84" i="121"/>
  <c r="L85" i="123"/>
  <c r="L59" i="108"/>
  <c r="N59" i="108" s="1"/>
  <c r="N65" i="108" s="1"/>
  <c r="N78" i="108" s="1"/>
  <c r="L84" i="108" s="1"/>
  <c r="L59" i="107"/>
  <c r="N59" i="107" s="1"/>
  <c r="N65" i="107" s="1"/>
  <c r="L59" i="106"/>
  <c r="N59" i="106" s="1"/>
  <c r="N65" i="106" s="1"/>
  <c r="N78" i="106" s="1"/>
  <c r="L85" i="106" s="1"/>
  <c r="L59" i="98"/>
  <c r="N59" i="98" s="1"/>
  <c r="N65" i="98" s="1"/>
  <c r="N78" i="98" s="1"/>
  <c r="L83" i="98" s="1"/>
  <c r="L59" i="96"/>
  <c r="N59" i="96" s="1"/>
  <c r="N65" i="96" s="1"/>
  <c r="N78" i="96" s="1"/>
  <c r="L85" i="96" s="1"/>
  <c r="L59" i="97"/>
  <c r="N59" i="97" s="1"/>
  <c r="N65" i="97" s="1"/>
  <c r="L59" i="105"/>
  <c r="N59" i="105" s="1"/>
  <c r="N65" i="105" s="1"/>
  <c r="N78" i="105" s="1"/>
  <c r="L84" i="105" s="1"/>
  <c r="L59" i="103"/>
  <c r="N59" i="103" s="1"/>
  <c r="N65" i="103" s="1"/>
  <c r="N78" i="103" s="1"/>
  <c r="L83" i="103" s="1"/>
  <c r="L59" i="102"/>
  <c r="N59" i="102" s="1"/>
  <c r="N65" i="102" s="1"/>
  <c r="N78" i="102" s="1"/>
  <c r="L85" i="102" s="1"/>
  <c r="L59" i="101"/>
  <c r="N59" i="101" s="1"/>
  <c r="N65" i="101" s="1"/>
  <c r="L59" i="100"/>
  <c r="N59" i="100" s="1"/>
  <c r="N65" i="100" s="1"/>
  <c r="N78" i="100" s="1"/>
  <c r="L59" i="99"/>
  <c r="N59" i="99" s="1"/>
  <c r="N65" i="99" s="1"/>
  <c r="N78" i="99" s="1"/>
  <c r="L85" i="99" s="1"/>
  <c r="L59" i="95"/>
  <c r="N59" i="95" s="1"/>
  <c r="N65" i="95" s="1"/>
  <c r="N78" i="95" s="1"/>
  <c r="L59" i="94"/>
  <c r="N59" i="94" s="1"/>
  <c r="N65" i="94" s="1"/>
  <c r="N78" i="94" s="1"/>
  <c r="L85" i="94" s="1"/>
  <c r="L59" i="92"/>
  <c r="N59" i="92" s="1"/>
  <c r="N65" i="92" s="1"/>
  <c r="N78" i="92" s="1"/>
  <c r="L84" i="92" s="1"/>
  <c r="L59" i="287"/>
  <c r="N59" i="287" s="1"/>
  <c r="N64" i="287" s="1"/>
  <c r="L59" i="286"/>
  <c r="N59" i="286" s="1"/>
  <c r="N64" i="286" s="1"/>
  <c r="N77"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N75" i="229" s="1"/>
  <c r="L80" i="229" s="1"/>
  <c r="L63" i="217"/>
  <c r="N63" i="217" s="1"/>
  <c r="N69" i="217" s="1"/>
  <c r="N82" i="217" s="1"/>
  <c r="L89" i="217" s="1"/>
  <c r="L64" i="177"/>
  <c r="N64" i="177" s="1"/>
  <c r="L64" i="180"/>
  <c r="N64" i="180" s="1"/>
  <c r="L65" i="171"/>
  <c r="N65" i="171" s="1"/>
  <c r="L65" i="176"/>
  <c r="N65" i="176" s="1"/>
  <c r="N70" i="176" s="1"/>
  <c r="N83" i="176" s="1"/>
  <c r="L88"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L60" i="295"/>
  <c r="N60" i="295" s="1"/>
  <c r="N66" i="295" s="1"/>
  <c r="L61" i="271"/>
  <c r="N61" i="271" s="1"/>
  <c r="N6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L85" i="360"/>
  <c r="N79" i="336"/>
  <c r="L86" i="336" s="1"/>
  <c r="L88" i="219"/>
  <c r="L89" i="219"/>
  <c r="L87" i="219"/>
  <c r="L83" i="21"/>
  <c r="L85" i="7"/>
  <c r="L84" i="46"/>
  <c r="L84" i="339"/>
  <c r="N83" i="282"/>
  <c r="L89" i="282" s="1"/>
  <c r="N79" i="256"/>
  <c r="L84" i="256" s="1"/>
  <c r="N78" i="35"/>
  <c r="N77" i="284"/>
  <c r="L84" i="284" s="1"/>
  <c r="L88" i="218"/>
  <c r="L85" i="253"/>
  <c r="N78" i="33"/>
  <c r="L83" i="33" s="1"/>
  <c r="L84" i="64"/>
  <c r="N78" i="53"/>
  <c r="L85" i="53" s="1"/>
  <c r="N78" i="107"/>
  <c r="L85" i="107" s="1"/>
  <c r="L84" i="348"/>
  <c r="L86" i="328"/>
  <c r="N78" i="213"/>
  <c r="L83" i="213" s="1"/>
  <c r="N77" i="299"/>
  <c r="L83" i="299" s="1"/>
  <c r="N80" i="272"/>
  <c r="L85" i="272" s="1"/>
  <c r="L85" i="32"/>
  <c r="L84" i="32"/>
  <c r="N78" i="83"/>
  <c r="L83" i="83" s="1"/>
  <c r="N78" i="97"/>
  <c r="L84" i="97" s="1"/>
  <c r="N74" i="227"/>
  <c r="L79" i="227" s="1"/>
  <c r="N79" i="261"/>
  <c r="L84" i="261" s="1"/>
  <c r="L82" i="305"/>
  <c r="L83" i="305"/>
  <c r="L83" i="25"/>
  <c r="N79" i="295"/>
  <c r="L86" i="295" s="1"/>
  <c r="L87" i="281"/>
  <c r="N78" i="243"/>
  <c r="L83" i="243" s="1"/>
  <c r="N70" i="185"/>
  <c r="N83" i="185" s="1"/>
  <c r="L90" i="185" s="1"/>
  <c r="N70" i="171"/>
  <c r="N83" i="171" s="1"/>
  <c r="L90" i="171" s="1"/>
  <c r="N77" i="293"/>
  <c r="L84" i="293" s="1"/>
  <c r="L85" i="128"/>
  <c r="L84" i="25"/>
  <c r="N77" i="301"/>
  <c r="L82" i="301" s="1"/>
  <c r="N79" i="332"/>
  <c r="L84" i="332" s="1"/>
  <c r="N78" i="9"/>
  <c r="L84" i="9" s="1"/>
  <c r="N80" i="273"/>
  <c r="L86" i="273" s="1"/>
  <c r="N78" i="19"/>
  <c r="L85" i="19" s="1"/>
  <c r="N79" i="334"/>
  <c r="L84" i="334" s="1"/>
  <c r="L83" i="132"/>
  <c r="L85" i="132"/>
  <c r="L84" i="127"/>
  <c r="L82" i="127"/>
  <c r="L83" i="22"/>
  <c r="L85" i="22"/>
  <c r="L84" i="22"/>
  <c r="L83" i="130"/>
  <c r="L85" i="130"/>
  <c r="L85" i="58"/>
  <c r="L84" i="58"/>
  <c r="L85" i="47"/>
  <c r="L83" i="72"/>
  <c r="L86" i="360"/>
  <c r="L85" i="131"/>
  <c r="N78" i="79"/>
  <c r="L83" i="79" s="1"/>
  <c r="N78" i="68"/>
  <c r="L84" i="130"/>
  <c r="L85" i="208"/>
  <c r="N79" i="342"/>
  <c r="L85" i="342" s="1"/>
  <c r="N78" i="40"/>
  <c r="L84" i="40" s="1"/>
  <c r="L87" i="277"/>
  <c r="L86" i="277"/>
  <c r="L85" i="250"/>
  <c r="L84" i="250"/>
  <c r="N78" i="101"/>
  <c r="N78" i="61"/>
  <c r="L85" i="61" s="1"/>
  <c r="N78" i="45"/>
  <c r="L85" i="45" s="1"/>
  <c r="N78" i="36"/>
  <c r="N80" i="274"/>
  <c r="L86" i="274" s="1"/>
  <c r="N79" i="259"/>
  <c r="L84" i="259" s="1"/>
  <c r="N77" i="283"/>
  <c r="N85" i="279"/>
  <c r="N81" i="244"/>
  <c r="L88" i="244" s="1"/>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0" i="271"/>
  <c r="L87" i="271" s="1"/>
  <c r="N88" i="252"/>
  <c r="L93" i="252" s="1"/>
  <c r="L84" i="37"/>
  <c r="L83" i="42"/>
  <c r="L84" i="57"/>
  <c r="L85" i="371"/>
  <c r="L86" i="343"/>
  <c r="L86" i="321"/>
  <c r="L85" i="328"/>
  <c r="L84" i="323"/>
  <c r="L86" i="250"/>
  <c r="L85" i="224"/>
  <c r="L84" i="132"/>
  <c r="L83" i="131"/>
  <c r="L83" i="127"/>
  <c r="L83" i="129"/>
  <c r="L84" i="129"/>
  <c r="L85" i="129"/>
  <c r="L84" i="52"/>
  <c r="L85" i="52"/>
  <c r="L83" i="52"/>
  <c r="N79" i="337"/>
  <c r="N83" i="280"/>
  <c r="N78" i="44"/>
  <c r="N86" i="11"/>
  <c r="N88" i="11" s="1"/>
  <c r="D319" i="5" s="1"/>
  <c r="L85" i="14"/>
  <c r="L85" i="16"/>
  <c r="N75" i="287"/>
  <c r="N41" i="287" s="1"/>
  <c r="N43"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9" i="318" s="1"/>
  <c r="N77" i="316"/>
  <c r="N41" i="316" s="1"/>
  <c r="N43" i="316" s="1"/>
  <c r="N79"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N86" i="63"/>
  <c r="N88" i="63" s="1"/>
  <c r="D54" i="5" s="1"/>
  <c r="L85" i="110"/>
  <c r="L86" i="364"/>
  <c r="L84" i="364"/>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N69" i="177" l="1"/>
  <c r="N82" i="177" s="1"/>
  <c r="L89" i="177" s="1"/>
  <c r="L85" i="347"/>
  <c r="L86" i="348"/>
  <c r="N79" i="313"/>
  <c r="N70" i="268"/>
  <c r="N83" i="268" s="1"/>
  <c r="L90" i="268" s="1"/>
  <c r="L84" i="43"/>
  <c r="L85" i="363"/>
  <c r="N70" i="267"/>
  <c r="N83" i="267" s="1"/>
  <c r="L88" i="267" s="1"/>
  <c r="N85" i="78"/>
  <c r="N87" i="78" s="1"/>
  <c r="D69" i="5" s="1"/>
  <c r="N69" i="172"/>
  <c r="N79" i="315"/>
  <c r="L84" i="315" s="1"/>
  <c r="N79" i="317"/>
  <c r="L83" i="26"/>
  <c r="N79" i="319"/>
  <c r="L84" i="319" s="1"/>
  <c r="N83" i="155"/>
  <c r="L88" i="155" s="1"/>
  <c r="N72" i="165"/>
  <c r="N85" i="165" s="1"/>
  <c r="L91" i="165" s="1"/>
  <c r="N70" i="266"/>
  <c r="N83" i="266" s="1"/>
  <c r="L88" i="266" s="1"/>
  <c r="N77" i="287"/>
  <c r="L84" i="287" s="1"/>
  <c r="N79" i="239"/>
  <c r="L86" i="239" s="1"/>
  <c r="N69" i="179"/>
  <c r="N82" i="179" s="1"/>
  <c r="N66" i="294"/>
  <c r="N79" i="294" s="1"/>
  <c r="L86" i="294" s="1"/>
  <c r="L86" i="363"/>
  <c r="N87" i="363" s="1"/>
  <c r="N89" i="363" s="1"/>
  <c r="D313" i="5" s="1"/>
  <c r="N87" i="323"/>
  <c r="N89" i="323" s="1"/>
  <c r="D279" i="5" s="1"/>
  <c r="L84" i="34"/>
  <c r="N86" i="208"/>
  <c r="N88" i="208" s="1"/>
  <c r="D119" i="5" s="1"/>
  <c r="L84" i="24"/>
  <c r="L83" i="43"/>
  <c r="L83" i="24"/>
  <c r="N86" i="7"/>
  <c r="N88" i="7" s="1"/>
  <c r="D3" i="5" s="1"/>
  <c r="L85" i="34"/>
  <c r="N86" i="34" s="1"/>
  <c r="N88" i="34" s="1"/>
  <c r="D26" i="5" s="1"/>
  <c r="N87" i="371"/>
  <c r="N89" i="371" s="1"/>
  <c r="D293" i="5" s="1"/>
  <c r="L84" i="31"/>
  <c r="L84" i="39"/>
  <c r="L85" i="31"/>
  <c r="L84" i="21"/>
  <c r="N86" i="21" s="1"/>
  <c r="N88" i="21" s="1"/>
  <c r="D13" i="5" s="1"/>
  <c r="N86" i="224"/>
  <c r="N88" i="224" s="1"/>
  <c r="D185" i="5" s="1"/>
  <c r="L86" i="241"/>
  <c r="L91" i="221"/>
  <c r="N82" i="174"/>
  <c r="L89" i="174" s="1"/>
  <c r="N79" i="314"/>
  <c r="L85" i="314" s="1"/>
  <c r="L84" i="42"/>
  <c r="N86" i="42" s="1"/>
  <c r="N88" i="42" s="1"/>
  <c r="D33" i="5" s="1"/>
  <c r="L86" i="356"/>
  <c r="N85" i="303"/>
  <c r="N87" i="303" s="1"/>
  <c r="D259" i="5" s="1"/>
  <c r="L85" i="356"/>
  <c r="N87" i="327"/>
  <c r="N89" i="327" s="1"/>
  <c r="D281" i="5" s="1"/>
  <c r="L85" i="306"/>
  <c r="N86" i="131"/>
  <c r="N88" i="131" s="1"/>
  <c r="D122" i="5" s="1"/>
  <c r="L84" i="306"/>
  <c r="L88" i="50"/>
  <c r="L86" i="50"/>
  <c r="N86" i="67"/>
  <c r="N88" i="67" s="1"/>
  <c r="D58" i="5" s="1"/>
  <c r="N87" i="328"/>
  <c r="N89" i="328" s="1"/>
  <c r="D282" i="5" s="1"/>
  <c r="L85" i="213"/>
  <c r="L84" i="30"/>
  <c r="N86" i="64"/>
  <c r="N88" i="64" s="1"/>
  <c r="D55" i="5" s="1"/>
  <c r="N86" i="121"/>
  <c r="N88" i="121" s="1"/>
  <c r="D111" i="5" s="1"/>
  <c r="N86" i="123"/>
  <c r="N88" i="123" s="1"/>
  <c r="D114" i="5" s="1"/>
  <c r="N85" i="289"/>
  <c r="N87" i="289" s="1"/>
  <c r="D245" i="5" s="1"/>
  <c r="N86" i="65"/>
  <c r="N88" i="65" s="1"/>
  <c r="D56" i="5" s="1"/>
  <c r="L87" i="275"/>
  <c r="L86" i="275"/>
  <c r="L85" i="275"/>
  <c r="L84" i="346"/>
  <c r="N86" i="46"/>
  <c r="N88" i="46" s="1"/>
  <c r="D38" i="5" s="1"/>
  <c r="L86" i="347"/>
  <c r="N87" i="347" s="1"/>
  <c r="N89" i="347" s="1"/>
  <c r="D300" i="5" s="1"/>
  <c r="L100" i="260"/>
  <c r="L83" i="39"/>
  <c r="N86" i="39" s="1"/>
  <c r="N88" i="39" s="1"/>
  <c r="D30" i="5" s="1"/>
  <c r="N87" i="253"/>
  <c r="N89" i="253" s="1"/>
  <c r="D213" i="5" s="1"/>
  <c r="N86" i="47"/>
  <c r="N88" i="47" s="1"/>
  <c r="D39" i="5" s="1"/>
  <c r="L83" i="102"/>
  <c r="N87" i="340"/>
  <c r="N89" i="340" s="1"/>
  <c r="D294" i="5" s="1"/>
  <c r="L85" i="27"/>
  <c r="L84" i="27"/>
  <c r="L90" i="282"/>
  <c r="L84" i="135"/>
  <c r="L84" i="19"/>
  <c r="L83" i="19"/>
  <c r="L83" i="30"/>
  <c r="L85" i="69"/>
  <c r="L85" i="332"/>
  <c r="N70" i="168"/>
  <c r="N83" i="168" s="1"/>
  <c r="L90" i="168" s="1"/>
  <c r="N70" i="178"/>
  <c r="N83" i="178" s="1"/>
  <c r="L88" i="178" s="1"/>
  <c r="L85" i="41"/>
  <c r="N90" i="218"/>
  <c r="N92" i="218" s="1"/>
  <c r="D180" i="5" s="1"/>
  <c r="N87" i="321"/>
  <c r="N89" i="321" s="1"/>
  <c r="D277" i="5" s="1"/>
  <c r="N86" i="226"/>
  <c r="N88" i="226" s="1"/>
  <c r="D187" i="5" s="1"/>
  <c r="N85" i="74"/>
  <c r="N87" i="74" s="1"/>
  <c r="D65" i="5" s="1"/>
  <c r="L86" i="332"/>
  <c r="N90" i="219"/>
  <c r="N92" i="219" s="1"/>
  <c r="D181" i="5" s="1"/>
  <c r="L84" i="286"/>
  <c r="L83" i="286"/>
  <c r="L83" i="298"/>
  <c r="L84" i="298"/>
  <c r="L83" i="147"/>
  <c r="L84" i="147"/>
  <c r="N69" i="180"/>
  <c r="N82" i="180" s="1"/>
  <c r="L88" i="180" s="1"/>
  <c r="L84" i="38"/>
  <c r="L82" i="302"/>
  <c r="N79" i="311"/>
  <c r="L84" i="311" s="1"/>
  <c r="L84" i="75"/>
  <c r="L92" i="221"/>
  <c r="L98" i="260"/>
  <c r="L85" i="105"/>
  <c r="L83" i="92"/>
  <c r="L83" i="284"/>
  <c r="L84" i="103"/>
  <c r="L85" i="92"/>
  <c r="L85" i="240"/>
  <c r="L85" i="254"/>
  <c r="N69" i="183"/>
  <c r="N82" i="183" s="1"/>
  <c r="L88" i="183" s="1"/>
  <c r="N64" i="297"/>
  <c r="N77" i="297" s="1"/>
  <c r="L82" i="297" s="1"/>
  <c r="N69" i="164"/>
  <c r="N82" i="164" s="1"/>
  <c r="L89" i="164" s="1"/>
  <c r="L87" i="232"/>
  <c r="L85" i="232"/>
  <c r="L84" i="215"/>
  <c r="L83" i="215"/>
  <c r="L85" i="100"/>
  <c r="L84" i="100"/>
  <c r="L83" i="38"/>
  <c r="L84" i="142"/>
  <c r="L83" i="75"/>
  <c r="L83" i="302"/>
  <c r="N85" i="302" s="1"/>
  <c r="N87" i="302" s="1"/>
  <c r="L85" i="241"/>
  <c r="L82" i="284"/>
  <c r="L84" i="26"/>
  <c r="N86" i="26" s="1"/>
  <c r="N88" i="26" s="1"/>
  <c r="D18" i="5" s="1"/>
  <c r="L86" i="256"/>
  <c r="L84" i="342"/>
  <c r="L85" i="336"/>
  <c r="L83" i="59"/>
  <c r="L85" i="262"/>
  <c r="L83" i="105"/>
  <c r="N85" i="72"/>
  <c r="N87" i="72" s="1"/>
  <c r="D63" i="5" s="1"/>
  <c r="N86" i="58"/>
  <c r="N88" i="58" s="1"/>
  <c r="D49" i="5" s="1"/>
  <c r="N86" i="130"/>
  <c r="N88" i="130" s="1"/>
  <c r="D121" i="5" s="1"/>
  <c r="L82" i="286"/>
  <c r="L84" i="102"/>
  <c r="L86" i="254"/>
  <c r="N87" i="339"/>
  <c r="N89" i="339" s="1"/>
  <c r="D292" i="5" s="1"/>
  <c r="L84" i="333"/>
  <c r="L86" i="333"/>
  <c r="L85" i="142"/>
  <c r="L86" i="262"/>
  <c r="L88" i="282"/>
  <c r="N86" i="124"/>
  <c r="N88" i="124" s="1"/>
  <c r="D113" i="5" s="1"/>
  <c r="L86" i="232"/>
  <c r="L85" i="147"/>
  <c r="L85" i="138"/>
  <c r="L86" i="251"/>
  <c r="L85" i="215"/>
  <c r="L87" i="274"/>
  <c r="N87" i="343"/>
  <c r="N89" i="343" s="1"/>
  <c r="D296" i="5" s="1"/>
  <c r="L84" i="365"/>
  <c r="N86" i="132"/>
  <c r="N88" i="132" s="1"/>
  <c r="D123" i="5" s="1"/>
  <c r="L86" i="240"/>
  <c r="L86" i="365"/>
  <c r="L85" i="135"/>
  <c r="L82" i="298"/>
  <c r="L84" i="251"/>
  <c r="N70" i="157"/>
  <c r="N83" i="157" s="1"/>
  <c r="L90" i="157" s="1"/>
  <c r="L82" i="325"/>
  <c r="L86" i="342"/>
  <c r="N87" i="342" s="1"/>
  <c r="N89" i="342" s="1"/>
  <c r="D295" i="5" s="1"/>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9" i="176"/>
  <c r="L84" i="295"/>
  <c r="L84" i="79"/>
  <c r="L83" i="91"/>
  <c r="L85" i="98"/>
  <c r="L85" i="134"/>
  <c r="L84" i="291"/>
  <c r="L83" i="61"/>
  <c r="L84" i="88"/>
  <c r="L80" i="227"/>
  <c r="N79" i="150"/>
  <c r="L84" i="150" s="1"/>
  <c r="L83" i="143"/>
  <c r="L84" i="136"/>
  <c r="L84" i="265"/>
  <c r="L90" i="176"/>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9" i="266"/>
  <c r="L89" i="267"/>
  <c r="L83" i="301"/>
  <c r="L84" i="301"/>
  <c r="L85" i="9"/>
  <c r="L83" i="9"/>
  <c r="N85" i="127"/>
  <c r="N87" i="127" s="1"/>
  <c r="D117" i="5" s="1"/>
  <c r="L88" i="188"/>
  <c r="L89" i="188"/>
  <c r="L89" i="185"/>
  <c r="L88" i="177"/>
  <c r="L87" i="177"/>
  <c r="L89" i="171"/>
  <c r="L88" i="171"/>
  <c r="L89" i="170"/>
  <c r="L88" i="170"/>
  <c r="L92" i="165"/>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367"/>
  <c r="N88" i="367" s="1"/>
  <c r="D317" i="5" s="1"/>
  <c r="L89" i="155"/>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N86" i="69" s="1"/>
  <c r="N88" i="69" s="1"/>
  <c r="D60" i="5" s="1"/>
  <c r="L87" i="181"/>
  <c r="L83" i="145"/>
  <c r="L84" i="193"/>
  <c r="L86" i="193"/>
  <c r="L82" i="229"/>
  <c r="L90" i="248"/>
  <c r="L94" i="252"/>
  <c r="N87" i="332"/>
  <c r="N89" i="332" s="1"/>
  <c r="D286" i="5" s="1"/>
  <c r="L85" i="44"/>
  <c r="L83" i="44"/>
  <c r="L84" i="44"/>
  <c r="L84" i="337"/>
  <c r="L86" i="337"/>
  <c r="L85" i="337"/>
  <c r="L90" i="280"/>
  <c r="L88" i="280"/>
  <c r="L89" i="280"/>
  <c r="L86" i="318"/>
  <c r="L84" i="318"/>
  <c r="L84" i="285"/>
  <c r="L82" i="285"/>
  <c r="L83" i="285"/>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5" i="313"/>
  <c r="L86" i="313"/>
  <c r="L86" i="317"/>
  <c r="L85" i="317"/>
  <c r="L84" i="317"/>
  <c r="L86" i="320"/>
  <c r="L85" i="320"/>
  <c r="L84" i="320"/>
  <c r="L84" i="350"/>
  <c r="L86" i="350"/>
  <c r="L85" i="350"/>
  <c r="L85" i="330"/>
  <c r="L86" i="330"/>
  <c r="N86" i="18"/>
  <c r="N88" i="18" s="1"/>
  <c r="D10" i="5" s="1"/>
  <c r="N86" i="110"/>
  <c r="N88" i="110" s="1"/>
  <c r="D100" i="5" s="1"/>
  <c r="L85" i="318"/>
  <c r="L88" i="181"/>
  <c r="L84" i="145"/>
  <c r="L89" i="186"/>
  <c r="L83" i="192"/>
  <c r="L89" i="187"/>
  <c r="L84" i="313"/>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7" i="354"/>
  <c r="N89" i="354" s="1"/>
  <c r="D306" i="5" s="1"/>
  <c r="N86" i="15"/>
  <c r="N88" i="15" s="1"/>
  <c r="D7" i="5" s="1"/>
  <c r="L83" i="12"/>
  <c r="L84" i="12"/>
  <c r="L85" i="294" l="1"/>
  <c r="N86" i="43"/>
  <c r="N88" i="43" s="1"/>
  <c r="D34" i="5" s="1"/>
  <c r="L84" i="294"/>
  <c r="L86" i="319"/>
  <c r="L89" i="268"/>
  <c r="L85" i="319"/>
  <c r="N93" i="221"/>
  <c r="N95" i="221" s="1"/>
  <c r="D184" i="5" s="1"/>
  <c r="L90" i="267"/>
  <c r="L84" i="239"/>
  <c r="L85" i="239"/>
  <c r="N87" i="239" s="1"/>
  <c r="N89" i="239" s="1"/>
  <c r="D199" i="5" s="1"/>
  <c r="L86" i="315"/>
  <c r="N86" i="31"/>
  <c r="N88" i="31" s="1"/>
  <c r="D23" i="5" s="1"/>
  <c r="L85" i="315"/>
  <c r="N86" i="24"/>
  <c r="N88" i="24" s="1"/>
  <c r="D16" i="5" s="1"/>
  <c r="L90" i="266"/>
  <c r="N91" i="266" s="1"/>
  <c r="N93" i="266" s="1"/>
  <c r="D225" i="5" s="1"/>
  <c r="L83" i="287"/>
  <c r="L82" i="287"/>
  <c r="L90" i="165"/>
  <c r="N93" i="165" s="1"/>
  <c r="N95" i="165" s="1"/>
  <c r="D150" i="5" s="1"/>
  <c r="L90" i="155"/>
  <c r="L88" i="164"/>
  <c r="L87" i="164"/>
  <c r="N87" i="241"/>
  <c r="N89" i="241" s="1"/>
  <c r="D201" i="5" s="1"/>
  <c r="L88" i="174"/>
  <c r="N86" i="19"/>
  <c r="N88" i="19" s="1"/>
  <c r="D11" i="5" s="1"/>
  <c r="N86" i="33"/>
  <c r="N88" i="33" s="1"/>
  <c r="D25" i="5" s="1"/>
  <c r="L87" i="174"/>
  <c r="N86" i="213"/>
  <c r="N88" i="213" s="1"/>
  <c r="D175" i="5" s="1"/>
  <c r="N86" i="27"/>
  <c r="N88" i="27" s="1"/>
  <c r="D19" i="5" s="1"/>
  <c r="L85" i="311"/>
  <c r="L87" i="180"/>
  <c r="L86" i="314"/>
  <c r="L84" i="314"/>
  <c r="L89" i="183"/>
  <c r="L83" i="297"/>
  <c r="N89" i="50"/>
  <c r="N91" i="50" s="1"/>
  <c r="D42" i="5" s="1"/>
  <c r="L84" i="297"/>
  <c r="N86" i="105"/>
  <c r="N88" i="105" s="1"/>
  <c r="D95" i="5" s="1"/>
  <c r="L89" i="157"/>
  <c r="N87" i="256"/>
  <c r="N89" i="256" s="1"/>
  <c r="D215" i="5" s="1"/>
  <c r="L87" i="183"/>
  <c r="N87" i="356"/>
  <c r="N89" i="356" s="1"/>
  <c r="D308" i="5" s="1"/>
  <c r="N87" i="240"/>
  <c r="N89" i="240" s="1"/>
  <c r="D200" i="5" s="1"/>
  <c r="N87" i="306"/>
  <c r="N89" i="306" s="1"/>
  <c r="D262" i="5" s="1"/>
  <c r="N86" i="30"/>
  <c r="N88" i="30" s="1"/>
  <c r="D22" i="5" s="1"/>
  <c r="L86" i="311"/>
  <c r="N87" i="365"/>
  <c r="N89" i="365" s="1"/>
  <c r="D315" i="5" s="1"/>
  <c r="N86" i="102"/>
  <c r="N88" i="102" s="1"/>
  <c r="D92" i="5" s="1"/>
  <c r="N85" i="298"/>
  <c r="N87" i="298" s="1"/>
  <c r="D254" i="5" s="1"/>
  <c r="L83" i="60"/>
  <c r="N86" i="41"/>
  <c r="N88" i="41" s="1"/>
  <c r="D32" i="5" s="1"/>
  <c r="L89" i="189"/>
  <c r="N86" i="140"/>
  <c r="N88" i="140" s="1"/>
  <c r="D132" i="5" s="1"/>
  <c r="N86" i="103"/>
  <c r="N88" i="103" s="1"/>
  <c r="D93" i="5" s="1"/>
  <c r="N86" i="135"/>
  <c r="N88" i="135" s="1"/>
  <c r="D126" i="5" s="1"/>
  <c r="N87" i="346"/>
  <c r="N89" i="346" s="1"/>
  <c r="D299" i="5" s="1"/>
  <c r="L89" i="180"/>
  <c r="N88" i="232"/>
  <c r="N90" i="232" s="1"/>
  <c r="D192" i="5" s="1"/>
  <c r="N101" i="260"/>
  <c r="N103" i="260" s="1"/>
  <c r="D219" i="5" s="1"/>
  <c r="N86" i="80"/>
  <c r="N88" i="80" s="1"/>
  <c r="D71" i="5" s="1"/>
  <c r="N82" i="227"/>
  <c r="N84" i="227" s="1"/>
  <c r="D188" i="5" s="1"/>
  <c r="N86" i="138"/>
  <c r="N88" i="138" s="1"/>
  <c r="D129" i="5" s="1"/>
  <c r="N90" i="217"/>
  <c r="N92" i="217" s="1"/>
  <c r="D179" i="5" s="1"/>
  <c r="N87" i="333"/>
  <c r="N89" i="333" s="1"/>
  <c r="D287" i="5" s="1"/>
  <c r="N88" i="275"/>
  <c r="N90" i="275" s="1"/>
  <c r="D233" i="5" s="1"/>
  <c r="N86" i="231"/>
  <c r="N88" i="231" s="1"/>
  <c r="D191" i="5" s="1"/>
  <c r="N87" i="251"/>
  <c r="N89" i="251" s="1"/>
  <c r="D211" i="5" s="1"/>
  <c r="N86" i="38"/>
  <c r="N88" i="38" s="1"/>
  <c r="D29" i="5" s="1"/>
  <c r="N87" i="254"/>
  <c r="N89" i="254" s="1"/>
  <c r="D214" i="5" s="1"/>
  <c r="N85" i="286"/>
  <c r="N87" i="286" s="1"/>
  <c r="D243" i="5" s="1"/>
  <c r="N91" i="282"/>
  <c r="N93" i="282" s="1"/>
  <c r="D239" i="5" s="1"/>
  <c r="L90" i="178"/>
  <c r="N86" i="99"/>
  <c r="N88" i="99" s="1"/>
  <c r="D89" i="5" s="1"/>
  <c r="N86" i="59"/>
  <c r="N88" i="59" s="1"/>
  <c r="D50" i="5" s="1"/>
  <c r="N85" i="325"/>
  <c r="N87" i="325" s="1"/>
  <c r="D280" i="5" s="1"/>
  <c r="N85" i="284"/>
  <c r="N87" i="284" s="1"/>
  <c r="D241" i="5" s="1"/>
  <c r="L89" i="178"/>
  <c r="N86" i="53"/>
  <c r="N88" i="53" s="1"/>
  <c r="D45" i="5" s="1"/>
  <c r="N87" i="235"/>
  <c r="N89" i="235" s="1"/>
  <c r="D195" i="5" s="1"/>
  <c r="N86" i="147"/>
  <c r="N88" i="147" s="1"/>
  <c r="D137" i="5" s="1"/>
  <c r="N91" i="249"/>
  <c r="N93" i="249" s="1"/>
  <c r="D209" i="5" s="1"/>
  <c r="N86" i="142"/>
  <c r="N88" i="142" s="1"/>
  <c r="D134" i="5" s="1"/>
  <c r="N86" i="92"/>
  <c r="N88" i="92" s="1"/>
  <c r="D83" i="5" s="1"/>
  <c r="N86" i="149"/>
  <c r="N88" i="149" s="1"/>
  <c r="D135" i="5" s="1"/>
  <c r="N87" i="264"/>
  <c r="N89" i="264" s="1"/>
  <c r="D223" i="5" s="1"/>
  <c r="N86" i="88"/>
  <c r="N88" i="88" s="1"/>
  <c r="D79" i="5" s="1"/>
  <c r="N91" i="268"/>
  <c r="N93" i="268" s="1"/>
  <c r="D227" i="5" s="1"/>
  <c r="N87" i="238"/>
  <c r="N89" i="238" s="1"/>
  <c r="D198" i="5" s="1"/>
  <c r="N85" i="75"/>
  <c r="N87" i="75" s="1"/>
  <c r="D66" i="5" s="1"/>
  <c r="N87" i="262"/>
  <c r="N89" i="262" s="1"/>
  <c r="D221" i="5" s="1"/>
  <c r="N87" i="295"/>
  <c r="N89" i="295" s="1"/>
  <c r="D251" i="5" s="1"/>
  <c r="N86" i="96"/>
  <c r="N88" i="96" s="1"/>
  <c r="D86" i="5" s="1"/>
  <c r="N87" i="336"/>
  <c r="N89" i="336" s="1"/>
  <c r="D290" i="5" s="1"/>
  <c r="N86" i="29"/>
  <c r="N88" i="29" s="1"/>
  <c r="D21" i="5" s="1"/>
  <c r="N86" i="100"/>
  <c r="N88" i="100" s="1"/>
  <c r="D90" i="5" s="1"/>
  <c r="N86" i="215"/>
  <c r="N88" i="215" s="1"/>
  <c r="D177" i="5" s="1"/>
  <c r="L87" i="189"/>
  <c r="L88" i="157"/>
  <c r="N86" i="209"/>
  <c r="N88" i="209" s="1"/>
  <c r="D131" i="5" s="1"/>
  <c r="N86" i="83"/>
  <c r="N88" i="83" s="1"/>
  <c r="D74" i="5" s="1"/>
  <c r="N88" i="274"/>
  <c r="N90" i="274" s="1"/>
  <c r="D232" i="5" s="1"/>
  <c r="N86" i="214"/>
  <c r="N88" i="214" s="1"/>
  <c r="D176" i="5" s="1"/>
  <c r="N86" i="9"/>
  <c r="N88" i="9" s="1"/>
  <c r="D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N87" i="294"/>
  <c r="N89" i="294" s="1"/>
  <c r="D250"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310"/>
  <c r="N87" i="310" s="1"/>
  <c r="D266" i="5" s="1"/>
  <c r="N91" i="248"/>
  <c r="N93" i="248" s="1"/>
  <c r="D208" i="5" s="1"/>
  <c r="N86" i="148"/>
  <c r="N88" i="148" s="1"/>
  <c r="D136" i="5" s="1"/>
  <c r="N87" i="345"/>
  <c r="N89" i="345" s="1"/>
  <c r="D298" i="5" s="1"/>
  <c r="N87" i="193"/>
  <c r="N89" i="193" s="1"/>
  <c r="D173"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314" l="1"/>
  <c r="N89" i="314" s="1"/>
  <c r="D270" i="5" s="1"/>
  <c r="N85" i="287"/>
  <c r="N87" i="287" s="1"/>
  <c r="D244" i="5" s="1"/>
  <c r="N90" i="174"/>
  <c r="N92" i="174" s="1"/>
  <c r="D154" i="5" s="1"/>
  <c r="N90" i="164"/>
  <c r="N92" i="164" s="1"/>
  <c r="D149" i="5" s="1"/>
  <c r="N87" i="311"/>
  <c r="N89" i="311" s="1"/>
  <c r="D267" i="5" s="1"/>
  <c r="N85" i="297"/>
  <c r="N87" i="297" s="1"/>
  <c r="D253" i="5" s="1"/>
  <c r="N91" i="157"/>
  <c r="N93" i="157" s="1"/>
  <c r="D145" i="5" s="1"/>
  <c r="N90" i="180"/>
  <c r="N92" i="180" s="1"/>
  <c r="D159" i="5" s="1"/>
  <c r="N90" i="183"/>
  <c r="N92" i="183" s="1"/>
  <c r="D163" i="5" s="1"/>
  <c r="N91" i="158"/>
  <c r="N93" i="158" s="1"/>
  <c r="D146" i="5" s="1"/>
  <c r="N86" i="60"/>
  <c r="N88" i="60" s="1"/>
  <c r="D51" i="5" s="1"/>
  <c r="N90" i="189"/>
  <c r="N92" i="189" s="1"/>
  <c r="D169" i="5" s="1"/>
  <c r="N91" i="178"/>
  <c r="N93" i="178" s="1"/>
  <c r="D157" i="5" s="1"/>
  <c r="N90" i="172"/>
  <c r="N92" i="172" s="1"/>
  <c r="D153"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<sst xmlns="http://schemas.openxmlformats.org/spreadsheetml/2006/main" count="38539" uniqueCount="2344">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</sst>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5">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0"/>
      <color rgb="FFFF0000"/>
      <name val="Arial"/>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12">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2" fontId="44" fillId="7" borderId="43" xfId="0" applyNumberFormat="1" applyFont="1" applyFill="1" applyBorder="1" applyAlignment="1">
      <alignment horizontal="right"/>
    </xf>
    <xf numFmtId="165" fontId="0" fillId="0" borderId="0" xfId="0" applyNumberFormat="1" applyFill="1" applyProtection="1"/>
    <xf numFmtId="165" fontId="8" fillId="29" borderId="43" xfId="9" applyFont="1" applyFill="1" applyBorder="1" applyAlignment="1">
      <alignment horizontal="right"/>
    </xf>
    <xf numFmtId="0" fontId="8" fillId="29" borderId="32" xfId="0" applyFont="1" applyFill="1" applyBorder="1" applyAlignment="1">
      <alignment horizontal="left"/>
    </xf>
    <xf numFmtId="0" fontId="14" fillId="29" borderId="33" xfId="0" applyFont="1" applyFill="1" applyBorder="1" applyAlignment="1">
      <alignment horizontal="center"/>
    </xf>
    <xf numFmtId="164" fontId="7" fillId="25" borderId="6" xfId="11" applyFont="1" applyFill="1" applyBorder="1" applyProtection="1"/>
    <xf numFmtId="164" fontId="0" fillId="25" borderId="15" xfId="11" applyFont="1" applyFill="1" applyBorder="1" applyProtection="1">
      <protection locked="0"/>
    </xf>
    <xf numFmtId="164" fontId="3" fillId="5" borderId="4" xfId="11" applyFont="1" applyFill="1" applyBorder="1" applyProtection="1"/>
    <xf numFmtId="164" fontId="3" fillId="16" borderId="63" xfId="11" applyFont="1" applyFill="1" applyBorder="1" applyProtection="1"/>
    <xf numFmtId="0" fontId="0" fillId="30" borderId="3" xfId="2" applyFont="1" applyFill="1" applyBorder="1" applyAlignment="1" applyProtection="1">
      <alignment horizontal="center" vertical="center"/>
    </xf>
    <xf numFmtId="0" fontId="5" fillId="30" borderId="3" xfId="2" applyFont="1" applyFill="1" applyBorder="1" applyAlignment="1" applyProtection="1">
      <alignment horizontal="center" vertical="center" wrapText="1"/>
    </xf>
    <xf numFmtId="0" fontId="5" fillId="30" borderId="3" xfId="2" applyFont="1" applyFill="1" applyBorder="1" applyAlignment="1" applyProtection="1">
      <alignment wrapText="1"/>
    </xf>
    <xf numFmtId="178" fontId="5" fillId="30"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CESAR</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8" sqref="B58"/>
    </sheetView>
  </sheetViews>
  <sheetFormatPr baseColWidth="10" defaultRowHeight="15"/>
  <cols>
    <col min="3" max="3" width="10.7109375" customWidth="1"/>
    <col min="8" max="8" width="83" customWidth="1"/>
    <col min="26" max="26" width="9.2851562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71"/>
      <c r="B32" s="671"/>
      <c r="C32" s="671"/>
      <c r="D32" s="671"/>
      <c r="E32" s="671"/>
      <c r="F32" s="671"/>
      <c r="G32" s="671"/>
      <c r="H32" s="671"/>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71"/>
      <c r="B33" s="671"/>
      <c r="C33" s="671"/>
      <c r="D33" s="671"/>
      <c r="E33" s="671"/>
      <c r="F33" s="671"/>
      <c r="G33" s="671"/>
      <c r="H33" s="671"/>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71"/>
      <c r="B34" s="671"/>
      <c r="C34" s="671"/>
      <c r="D34" s="671"/>
      <c r="E34" s="671"/>
      <c r="F34" s="671"/>
      <c r="G34" s="671"/>
      <c r="H34" s="671"/>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71"/>
      <c r="B35" s="671"/>
      <c r="C35" s="671"/>
      <c r="D35" s="671"/>
      <c r="E35" s="671"/>
      <c r="F35" s="671"/>
      <c r="G35" s="671"/>
      <c r="H35" s="671"/>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71"/>
      <c r="B36" s="671"/>
      <c r="C36" s="671"/>
      <c r="D36" s="671"/>
      <c r="E36" s="671"/>
      <c r="F36" s="671"/>
      <c r="G36" s="671"/>
      <c r="H36" s="671"/>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71"/>
      <c r="B37" s="671"/>
      <c r="C37" s="671"/>
      <c r="D37" s="671"/>
      <c r="E37" s="671"/>
      <c r="F37" s="671"/>
      <c r="G37" s="671"/>
      <c r="H37" s="671"/>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71"/>
      <c r="B38" s="671"/>
      <c r="C38" s="671"/>
      <c r="D38" s="671"/>
      <c r="E38" s="671"/>
      <c r="F38" s="671"/>
      <c r="G38" s="671"/>
      <c r="H38" s="671"/>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3.5703125" style="181" customWidth="1"/>
    <col min="5" max="5" width="30" style="202" customWidth="1"/>
    <col min="6" max="7" width="11.42578125" customWidth="1"/>
    <col min="8" max="8" width="1.28515625" customWidth="1"/>
    <col min="10" max="10" width="34.42578125" customWidth="1"/>
  </cols>
  <sheetData>
    <row r="1" spans="1:10" ht="96" customHeight="1" thickTop="1" thickBot="1">
      <c r="A1" s="672" t="s">
        <v>1849</v>
      </c>
      <c r="B1" s="673"/>
      <c r="C1" s="673"/>
      <c r="D1" s="674"/>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3112456.9049540604</v>
      </c>
      <c r="G3" t="s">
        <v>980</v>
      </c>
      <c r="J3" s="1"/>
    </row>
    <row r="4" spans="1:10" ht="54" thickTop="1" thickBot="1">
      <c r="A4" s="131" t="s">
        <v>985</v>
      </c>
      <c r="B4" s="132" t="s">
        <v>1169</v>
      </c>
      <c r="C4" s="130" t="s">
        <v>984</v>
      </c>
      <c r="D4" s="177">
        <f>VLOOKUP('200.2'!A88,'200.2'!A37:N108,14,FALSE)</f>
        <v>299641.2204316539</v>
      </c>
      <c r="J4" s="1"/>
    </row>
    <row r="5" spans="1:10" ht="54" thickTop="1" thickBot="1">
      <c r="A5" s="131" t="s">
        <v>986</v>
      </c>
      <c r="B5" s="132" t="s">
        <v>1170</v>
      </c>
      <c r="C5" s="133" t="s">
        <v>987</v>
      </c>
      <c r="D5" s="177">
        <f>VLOOKUP('201.1'!A88,'201.1'!A38:N109,14,FALSE)</f>
        <v>178219.52235467767</v>
      </c>
    </row>
    <row r="6" spans="1:10" ht="54" thickTop="1" thickBot="1">
      <c r="A6" s="131" t="s">
        <v>988</v>
      </c>
      <c r="B6" s="132" t="s">
        <v>1171</v>
      </c>
      <c r="C6" s="133" t="s">
        <v>987</v>
      </c>
      <c r="D6" s="177">
        <f>VLOOKUP('201.2'!A88,'201.2'!A39:N110,14,FALSE)</f>
        <v>185490.54412809352</v>
      </c>
    </row>
    <row r="7" spans="1:10" ht="70.5" customHeight="1" thickTop="1" thickBot="1">
      <c r="A7" s="131" t="s">
        <v>989</v>
      </c>
      <c r="B7" s="132" t="s">
        <v>1172</v>
      </c>
      <c r="C7" s="133" t="s">
        <v>987</v>
      </c>
      <c r="D7" s="177">
        <f>VLOOKUP('201.3'!A88,'201.3'!A40:N111,14,FALSE)</f>
        <v>43045.62870768283</v>
      </c>
    </row>
    <row r="8" spans="1:10" ht="54" thickTop="1" thickBot="1">
      <c r="A8" s="131" t="s">
        <v>990</v>
      </c>
      <c r="B8" s="132" t="s">
        <v>1173</v>
      </c>
      <c r="C8" s="133" t="s">
        <v>987</v>
      </c>
      <c r="D8" s="178">
        <f>VLOOKUP('201.4'!A88,'201.4'!A41:N112,14,FALSE)</f>
        <v>67192.882978307112</v>
      </c>
    </row>
    <row r="9" spans="1:10" ht="54" thickTop="1" thickBot="1">
      <c r="A9" s="131" t="s">
        <v>991</v>
      </c>
      <c r="B9" s="132" t="s">
        <v>1170</v>
      </c>
      <c r="C9" s="133" t="s">
        <v>1845</v>
      </c>
      <c r="D9" s="178">
        <f>VLOOKUP('201.5'!A88,'201.5'!A42:N113,14,FALSE)</f>
        <v>178219.52235467767</v>
      </c>
    </row>
    <row r="10" spans="1:10" ht="54" thickTop="1" thickBot="1">
      <c r="A10" s="131" t="s">
        <v>992</v>
      </c>
      <c r="B10" s="132" t="s">
        <v>1171</v>
      </c>
      <c r="C10" s="133" t="s">
        <v>1845</v>
      </c>
      <c r="D10" s="178">
        <f>VLOOKUP('201.6'!A88,'201.6'!A43:N114,14,FALSE)</f>
        <v>185490.54412809352</v>
      </c>
    </row>
    <row r="11" spans="1:10" ht="54" thickTop="1" thickBot="1">
      <c r="A11" s="131" t="s">
        <v>993</v>
      </c>
      <c r="B11" s="132" t="s">
        <v>1171</v>
      </c>
      <c r="C11" s="133" t="s">
        <v>387</v>
      </c>
      <c r="D11" s="178">
        <f>VLOOKUP('201.7'!A88,'201.7'!A44:N115,14,FALSE)</f>
        <v>182434.23999664676</v>
      </c>
    </row>
    <row r="12" spans="1:10" ht="54" thickTop="1" thickBot="1">
      <c r="A12" s="131" t="s">
        <v>994</v>
      </c>
      <c r="B12" s="132" t="s">
        <v>1174</v>
      </c>
      <c r="C12" s="133" t="s">
        <v>233</v>
      </c>
      <c r="D12" s="178">
        <f>VLOOKUP('201.8'!A88,'201.8'!A45:N116,14,FALSE)</f>
        <v>18098.125046220564</v>
      </c>
    </row>
    <row r="13" spans="1:10" ht="54" thickTop="1" thickBot="1">
      <c r="A13" s="131" t="s">
        <v>995</v>
      </c>
      <c r="B13" s="132" t="s">
        <v>1175</v>
      </c>
      <c r="C13" s="133" t="s">
        <v>233</v>
      </c>
      <c r="D13" s="178">
        <f>VLOOKUP('201.9'!A88,'201.9'!A46:N117,14,FALSE)</f>
        <v>17818.519932730105</v>
      </c>
    </row>
    <row r="14" spans="1:10" ht="54" thickTop="1" thickBot="1">
      <c r="A14" s="131" t="s">
        <v>996</v>
      </c>
      <c r="B14" s="132" t="s">
        <v>1176</v>
      </c>
      <c r="C14" s="133" t="s">
        <v>144</v>
      </c>
      <c r="D14" s="178">
        <f>VLOOKUP('201.10'!A88,'201.10'!A47:N118,14,FALSE)</f>
        <v>7371.6033658261467</v>
      </c>
    </row>
    <row r="15" spans="1:10" ht="54" thickTop="1" thickBot="1">
      <c r="A15" s="131" t="s">
        <v>997</v>
      </c>
      <c r="B15" s="132" t="s">
        <v>1177</v>
      </c>
      <c r="C15" s="133" t="s">
        <v>998</v>
      </c>
      <c r="D15" s="178">
        <f>VLOOKUP('201.11'!A88,'201.11'!A48:N119,14,FALSE)</f>
        <v>1523.0421828246331</v>
      </c>
    </row>
    <row r="16" spans="1:10" ht="54" thickTop="1" thickBot="1">
      <c r="A16" s="131" t="s">
        <v>999</v>
      </c>
      <c r="B16" s="132" t="s">
        <v>1178</v>
      </c>
      <c r="C16" s="133" t="s">
        <v>1845</v>
      </c>
      <c r="D16" s="178">
        <f>VLOOKUP('201.12'!A88,'201.12'!A49:N120,14,FALSE)</f>
        <v>121815.19160780632</v>
      </c>
    </row>
    <row r="17" spans="1:4" ht="64.5" thickTop="1" thickBot="1">
      <c r="A17" s="134" t="s">
        <v>1000</v>
      </c>
      <c r="B17" s="135" t="s">
        <v>1179</v>
      </c>
      <c r="C17" s="133" t="s">
        <v>1845</v>
      </c>
      <c r="D17" s="178">
        <f>VLOOKUP('201.13'!A88,'201.13'!A50:N121,14,FALSE)</f>
        <v>117273.38773718728</v>
      </c>
    </row>
    <row r="18" spans="1:4" ht="54" thickTop="1" thickBot="1">
      <c r="A18" s="131" t="s">
        <v>1001</v>
      </c>
      <c r="B18" s="132" t="s">
        <v>1180</v>
      </c>
      <c r="C18" s="133" t="s">
        <v>144</v>
      </c>
      <c r="D18" s="178">
        <f>VLOOKUP('201.14'!A88,'201.14'!A51:N122,14,FALSE)</f>
        <v>34241.451951887953</v>
      </c>
    </row>
    <row r="19" spans="1:4" ht="54" thickTop="1" thickBot="1">
      <c r="A19" s="131" t="s">
        <v>1002</v>
      </c>
      <c r="B19" s="132" t="s">
        <v>1181</v>
      </c>
      <c r="C19" s="133" t="s">
        <v>144</v>
      </c>
      <c r="D19" s="178">
        <f>VLOOKUP('201.15'!A88,'201.15'!A52:N123,14,FALSE)</f>
        <v>41593.048093353835</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101633.38853945148</v>
      </c>
    </row>
    <row r="22" spans="1:4" ht="54" thickTop="1" thickBot="1">
      <c r="A22" s="131" t="s">
        <v>1005</v>
      </c>
      <c r="B22" s="132" t="s">
        <v>1184</v>
      </c>
      <c r="C22" s="133" t="s">
        <v>1845</v>
      </c>
      <c r="D22" s="178">
        <f>VLOOKUP('201.18'!A88,'201.18'!A55:N126,14,FALSE)</f>
        <v>101633.38853945148</v>
      </c>
    </row>
    <row r="23" spans="1:4" ht="54" thickTop="1" thickBot="1">
      <c r="A23" s="131" t="s">
        <v>1006</v>
      </c>
      <c r="B23" s="132" t="s">
        <v>1185</v>
      </c>
      <c r="C23" s="133" t="s">
        <v>144</v>
      </c>
      <c r="D23" s="178">
        <f>VLOOKUP('201.19'!A88,'201.19'!A56:N127,14,FALSE)</f>
        <v>6174.0384026712891</v>
      </c>
    </row>
    <row r="24" spans="1:4" ht="54" thickTop="1" thickBot="1">
      <c r="A24" s="131" t="s">
        <v>1007</v>
      </c>
      <c r="B24" s="132" t="s">
        <v>1186</v>
      </c>
      <c r="C24" s="133" t="s">
        <v>144</v>
      </c>
      <c r="D24" s="178">
        <f>VLOOKUP('201.20'!A88,'201.20'!A57:N128,14,FALSE)</f>
        <v>865.71106450505022</v>
      </c>
    </row>
    <row r="25" spans="1:4" ht="54" thickTop="1" thickBot="1">
      <c r="A25" s="131" t="s">
        <v>1008</v>
      </c>
      <c r="B25" s="132" t="s">
        <v>1187</v>
      </c>
      <c r="C25" s="133" t="s">
        <v>144</v>
      </c>
      <c r="D25" s="178">
        <f>VLOOKUP('201.21'!A88,'201.21'!A58:N129,14,FALSE)</f>
        <v>7308.6124022928934</v>
      </c>
    </row>
    <row r="26" spans="1:4" ht="54" thickTop="1" thickBot="1">
      <c r="A26" s="131" t="s">
        <v>1425</v>
      </c>
      <c r="B26" s="132" t="s">
        <v>1413</v>
      </c>
      <c r="C26" s="133" t="s">
        <v>1845</v>
      </c>
      <c r="D26" s="178">
        <f>VLOOKUP('203.1'!A88,'203.1'!A59:N130,14,FALSE)</f>
        <v>873497.74531274359</v>
      </c>
    </row>
    <row r="27" spans="1:4" ht="54" thickTop="1" thickBot="1">
      <c r="A27" s="131" t="s">
        <v>1426</v>
      </c>
      <c r="B27" s="132" t="s">
        <v>1417</v>
      </c>
      <c r="C27" s="133" t="s">
        <v>1845</v>
      </c>
      <c r="D27" s="178">
        <f>VLOOKUP('203.2'!A88,'203.2'!A60:N131,14,FALSE)</f>
        <v>1048231.2024052208</v>
      </c>
    </row>
    <row r="28" spans="1:4" ht="54" thickTop="1" thickBot="1">
      <c r="A28" s="131" t="s">
        <v>1427</v>
      </c>
      <c r="B28" s="132" t="s">
        <v>1418</v>
      </c>
      <c r="C28" s="133" t="s">
        <v>1845</v>
      </c>
      <c r="D28" s="178">
        <f>VLOOKUP('203.3'!A88,'203.3'!A61:N132,14,FALSE)</f>
        <v>1173040.8146141332</v>
      </c>
    </row>
    <row r="29" spans="1:4" ht="54" thickTop="1" thickBot="1">
      <c r="A29" s="131" t="s">
        <v>1428</v>
      </c>
      <c r="B29" s="132" t="s">
        <v>1419</v>
      </c>
      <c r="C29" s="133" t="s">
        <v>1845</v>
      </c>
      <c r="D29" s="178">
        <f>VLOOKUP('203.4'!A88,'203.4'!A62:N133,14,FALSE)</f>
        <v>526189.00053388393</v>
      </c>
    </row>
    <row r="30" spans="1:4" ht="54" thickTop="1" thickBot="1">
      <c r="A30" s="131" t="s">
        <v>1429</v>
      </c>
      <c r="B30" s="132" t="s">
        <v>1420</v>
      </c>
      <c r="C30" s="133" t="s">
        <v>1845</v>
      </c>
      <c r="D30" s="178">
        <f>VLOOKUP('203.5'!A88,'203.5'!A63:N134,14,FALSE)</f>
        <v>607636.15117315878</v>
      </c>
    </row>
    <row r="31" spans="1:4" ht="54" thickTop="1" thickBot="1">
      <c r="A31" s="131" t="s">
        <v>1430</v>
      </c>
      <c r="B31" s="132" t="s">
        <v>1421</v>
      </c>
      <c r="C31" s="133" t="s">
        <v>1845</v>
      </c>
      <c r="D31" s="178">
        <f>VLOOKUP('203.6'!A88,'203.6'!A64:N135,14,FALSE)</f>
        <v>659466.15612542466</v>
      </c>
    </row>
    <row r="32" spans="1:4" ht="54" thickTop="1" thickBot="1">
      <c r="A32" s="131" t="s">
        <v>1431</v>
      </c>
      <c r="B32" s="132" t="s">
        <v>1422</v>
      </c>
      <c r="C32" s="133" t="s">
        <v>1845</v>
      </c>
      <c r="D32" s="178">
        <f>VLOOKUP('203.7'!A88,'203.7'!A65:N136,14,FALSE)</f>
        <v>237450.13635177779</v>
      </c>
    </row>
    <row r="33" spans="1:4" ht="54" thickTop="1" thickBot="1">
      <c r="A33" s="131" t="s">
        <v>1432</v>
      </c>
      <c r="B33" s="132" t="s">
        <v>1871</v>
      </c>
      <c r="C33" s="133" t="s">
        <v>1845</v>
      </c>
      <c r="D33" s="178">
        <f>VLOOKUP('203.8'!A88,'203.8'!A66:N137,14,FALSE)</f>
        <v>350319.03411975875</v>
      </c>
    </row>
    <row r="34" spans="1:4" ht="54" thickTop="1" thickBot="1">
      <c r="A34" s="131" t="s">
        <v>1433</v>
      </c>
      <c r="B34" s="132" t="s">
        <v>1424</v>
      </c>
      <c r="C34" s="133" t="s">
        <v>1845</v>
      </c>
      <c r="D34" s="178">
        <f>VLOOKUP('203.9'!A88,'203.9'!A67:N138,14,FALSE)</f>
        <v>371173.22994786035</v>
      </c>
    </row>
    <row r="35" spans="1:4" ht="54" thickTop="1" thickBot="1">
      <c r="A35" s="131" t="s">
        <v>1434</v>
      </c>
      <c r="B35" s="132" t="s">
        <v>1414</v>
      </c>
      <c r="C35" s="133" t="s">
        <v>1845</v>
      </c>
      <c r="D35" s="178">
        <f>VLOOKUP('203.10'!A88,'203.10'!A68:N139,14,FALSE)</f>
        <v>187464.12643839209</v>
      </c>
    </row>
    <row r="36" spans="1:4" ht="54" thickTop="1" thickBot="1">
      <c r="A36" s="131" t="s">
        <v>1435</v>
      </c>
      <c r="B36" s="132" t="s">
        <v>1415</v>
      </c>
      <c r="C36" s="133" t="s">
        <v>1845</v>
      </c>
      <c r="D36" s="178">
        <f>VLOOKUP('203.11'!A88,'203.11'!A69:N140,14,FALSE)</f>
        <v>265006.41482297954</v>
      </c>
    </row>
    <row r="37" spans="1:4" ht="54" thickTop="1" thickBot="1">
      <c r="A37" s="131" t="s">
        <v>1436</v>
      </c>
      <c r="B37" s="216" t="s">
        <v>1416</v>
      </c>
      <c r="C37" s="133" t="s">
        <v>1845</v>
      </c>
      <c r="D37" s="178">
        <f>VLOOKUP('203.12'!A88,'203.12'!A70:N141,14,FALSE)</f>
        <v>275839.76330511027</v>
      </c>
    </row>
    <row r="38" spans="1:4" ht="54" thickTop="1" thickBot="1">
      <c r="A38" s="131" t="s">
        <v>1009</v>
      </c>
      <c r="B38" s="132" t="s">
        <v>1188</v>
      </c>
      <c r="C38" s="133" t="s">
        <v>387</v>
      </c>
      <c r="D38" s="178">
        <f>VLOOKUP('210.1.1'!A88,'210.1.1'!A71:N142,14,FALSE)</f>
        <v>11160.943418454641</v>
      </c>
    </row>
    <row r="39" spans="1:4" ht="54" thickTop="1" thickBot="1">
      <c r="A39" s="131" t="s">
        <v>1010</v>
      </c>
      <c r="B39" s="132" t="s">
        <v>1189</v>
      </c>
      <c r="C39" s="133" t="s">
        <v>387</v>
      </c>
      <c r="D39" s="178">
        <f>VLOOKUP('210.1.2'!A88,'210.1.2'!A72:N143,14,FALSE)</f>
        <v>4196.202850857012</v>
      </c>
    </row>
    <row r="40" spans="1:4" ht="54" thickTop="1" thickBot="1">
      <c r="A40" s="131" t="s">
        <v>1011</v>
      </c>
      <c r="B40" s="132" t="s">
        <v>1190</v>
      </c>
      <c r="C40" s="133" t="s">
        <v>387</v>
      </c>
      <c r="D40" s="178">
        <f>VLOOKUP('210.2.1'!A90,'210.2.1'!A73:N144,14,FALSE)</f>
        <v>30159.422318755242</v>
      </c>
    </row>
    <row r="41" spans="1:4" ht="54" thickTop="1" thickBot="1">
      <c r="A41" s="131" t="s">
        <v>1012</v>
      </c>
      <c r="B41" s="132" t="s">
        <v>1191</v>
      </c>
      <c r="C41" s="133" t="s">
        <v>387</v>
      </c>
      <c r="D41" s="178">
        <f>VLOOKUP('210.2.2'!A88,'210.2.2'!A74:N145,14,FALSE)</f>
        <v>11160.943418454641</v>
      </c>
    </row>
    <row r="42" spans="1:4" ht="54" thickTop="1" thickBot="1">
      <c r="A42" s="131" t="s">
        <v>1013</v>
      </c>
      <c r="B42" s="132" t="s">
        <v>1192</v>
      </c>
      <c r="C42" s="133" t="s">
        <v>387</v>
      </c>
      <c r="D42" s="178">
        <f>VLOOKUP('210.2.3'!A91,'210.2.3'!A91:N146,14,FALSE)</f>
        <v>23194.681751157608</v>
      </c>
    </row>
    <row r="43" spans="1:4" ht="54" thickTop="1" thickBot="1">
      <c r="A43" s="131" t="s">
        <v>1014</v>
      </c>
      <c r="B43" s="132" t="s">
        <v>1193</v>
      </c>
      <c r="C43" s="133" t="s">
        <v>387</v>
      </c>
      <c r="D43" s="178">
        <f>VLOOKUP('210.2.4'!A88,'210.2.4'!A88:N147,14,FALSE)</f>
        <v>4196.202850857012</v>
      </c>
    </row>
    <row r="44" spans="1:4" ht="54" thickTop="1" thickBot="1">
      <c r="A44" s="131" t="s">
        <v>1015</v>
      </c>
      <c r="B44" s="132" t="s">
        <v>1194</v>
      </c>
      <c r="C44" s="133" t="s">
        <v>387</v>
      </c>
      <c r="D44" s="178">
        <f>VLOOKUP('211.1'!A88,'211.1'!A88:N148,14,FALSE)</f>
        <v>8992.5434247265002</v>
      </c>
    </row>
    <row r="45" spans="1:4" ht="54" thickTop="1" thickBot="1">
      <c r="A45" s="131" t="s">
        <v>1016</v>
      </c>
      <c r="B45" s="132" t="s">
        <v>1195</v>
      </c>
      <c r="C45" s="133" t="s">
        <v>387</v>
      </c>
      <c r="D45" s="178">
        <f>VLOOKUP('220.1'!A88,'220.1'!A88:N149,14,FALSE)</f>
        <v>14320.676707929448</v>
      </c>
    </row>
    <row r="46" spans="1:4" ht="54" thickTop="1" thickBot="1">
      <c r="A46" s="131" t="s">
        <v>1017</v>
      </c>
      <c r="B46" s="132" t="s">
        <v>1196</v>
      </c>
      <c r="C46" s="133" t="s">
        <v>387</v>
      </c>
      <c r="D46" s="178">
        <f>VLOOKUP('221.1'!A88,'221.1'!A88:N150,14,FALSE)</f>
        <v>9338.411121243942</v>
      </c>
    </row>
    <row r="47" spans="1:4" ht="54" thickTop="1" thickBot="1">
      <c r="A47" s="131" t="s">
        <v>1018</v>
      </c>
      <c r="B47" s="132" t="s">
        <v>1197</v>
      </c>
      <c r="C47" s="133" t="s">
        <v>387</v>
      </c>
      <c r="D47" s="178">
        <f>VLOOKUP('221.2'!A88,'221.2'!A88:N151,14,FALSE)</f>
        <v>5242.3334370663952</v>
      </c>
    </row>
    <row r="48" spans="1:4" ht="64.5" thickTop="1" thickBot="1">
      <c r="A48" s="131" t="s">
        <v>1441</v>
      </c>
      <c r="B48" s="132" t="s">
        <v>1438</v>
      </c>
      <c r="C48" s="133" t="s">
        <v>233</v>
      </c>
      <c r="D48" s="178">
        <f>VLOOKUP('223.1'!A88,'223.1'!A88:N152,14,FALSE)</f>
        <v>8148.1222607905092</v>
      </c>
    </row>
    <row r="49" spans="1:4" ht="54" thickTop="1" thickBot="1">
      <c r="A49" s="131" t="s">
        <v>1442</v>
      </c>
      <c r="B49" s="132" t="s">
        <v>1439</v>
      </c>
      <c r="C49" s="133" t="s">
        <v>233</v>
      </c>
      <c r="D49" s="178">
        <f>VLOOKUP('223.2'!A88,'223.2'!A88:N153,14,FALSE)</f>
        <v>9460.5608701279998</v>
      </c>
    </row>
    <row r="50" spans="1:4" ht="54" thickTop="1" thickBot="1">
      <c r="A50" s="131" t="s">
        <v>1443</v>
      </c>
      <c r="B50" s="132" t="s">
        <v>1440</v>
      </c>
      <c r="C50" s="133" t="s">
        <v>387</v>
      </c>
      <c r="D50" s="178">
        <f>VLOOKUP('223.3.1'!A88,'223.3.1'!A88:N154,14,FALSE)</f>
        <v>52592</v>
      </c>
    </row>
    <row r="51" spans="1:4" ht="64.5" thickTop="1" thickBot="1">
      <c r="A51" s="131" t="s">
        <v>1444</v>
      </c>
      <c r="B51" s="132" t="s">
        <v>1446</v>
      </c>
      <c r="C51" s="133" t="s">
        <v>387</v>
      </c>
      <c r="D51" s="178">
        <f>VLOOKUP('223.3.2'!A88,'223.3.2'!A88:N155,14,FALSE)</f>
        <v>82204.50895497817</v>
      </c>
    </row>
    <row r="52" spans="1:4" ht="54" thickTop="1" thickBot="1">
      <c r="A52" s="131" t="s">
        <v>1445</v>
      </c>
      <c r="B52" s="132" t="s">
        <v>1447</v>
      </c>
      <c r="C52" s="133" t="s">
        <v>387</v>
      </c>
      <c r="D52" s="178">
        <f>VLOOKUP('223.3.3'!A88,'223.3.3'!A88:N156,14,FALSE)</f>
        <v>90656.610706829961</v>
      </c>
    </row>
    <row r="53" spans="1:4" ht="54" thickTop="1" thickBot="1">
      <c r="A53" s="137" t="s">
        <v>1019</v>
      </c>
      <c r="B53" s="138" t="s">
        <v>1956</v>
      </c>
      <c r="C53" s="133" t="s">
        <v>233</v>
      </c>
      <c r="D53" s="178">
        <f>VLOOKUP('230.1'!A88,'230.1'!A88:N157,14,FALSE)</f>
        <v>3168.74218495281</v>
      </c>
    </row>
    <row r="54" spans="1:4" ht="54" thickTop="1" thickBot="1">
      <c r="A54" s="137" t="s">
        <v>1020</v>
      </c>
      <c r="B54" s="138" t="s">
        <v>1198</v>
      </c>
      <c r="C54" s="133" t="s">
        <v>233</v>
      </c>
      <c r="D54" s="178">
        <f>VLOOKUP('231.1'!A88,'231.1'!A88:N159,14,FALSE)</f>
        <v>8506.8799051294882</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14352.403124987391</v>
      </c>
    </row>
    <row r="57" spans="1:4" ht="54" thickTop="1" thickBot="1">
      <c r="A57" s="137" t="s">
        <v>1451</v>
      </c>
      <c r="B57" s="138" t="s">
        <v>1452</v>
      </c>
      <c r="C57" s="133" t="s">
        <v>233</v>
      </c>
      <c r="D57" s="178">
        <f>VLOOKUP('233.10'!A88,'233.10'!A88:N162,14,FALSE)</f>
        <v>20060.53879447982</v>
      </c>
    </row>
    <row r="58" spans="1:4" ht="54" thickTop="1" thickBot="1">
      <c r="A58" s="137" t="s">
        <v>1022</v>
      </c>
      <c r="B58" s="138" t="s">
        <v>1453</v>
      </c>
      <c r="C58" s="133" t="s">
        <v>233</v>
      </c>
      <c r="D58" s="178">
        <f>VLOOKUP('234.1'!A88,'234.1'!A88:N163,14,FALSE)</f>
        <v>1048.8043103898833</v>
      </c>
    </row>
    <row r="59" spans="1:4" ht="54" thickTop="1" thickBot="1">
      <c r="A59" s="137" t="s">
        <v>1456</v>
      </c>
      <c r="B59" s="138" t="s">
        <v>1457</v>
      </c>
      <c r="C59" s="133" t="s">
        <v>387</v>
      </c>
      <c r="D59" s="178">
        <f>VLOOKUP('235.1'!A88,'235.1'!A88:N164,14,FALSE)</f>
        <v>67382.927170534531</v>
      </c>
    </row>
    <row r="60" spans="1:4" ht="54" thickTop="1" thickBot="1">
      <c r="A60" s="139" t="s">
        <v>1458</v>
      </c>
      <c r="B60" s="138" t="s">
        <v>1459</v>
      </c>
      <c r="C60" s="133" t="s">
        <v>387</v>
      </c>
      <c r="D60" s="178">
        <f>VLOOKUP('235.10'!A88,'235.10'!A88:N165,14,FALSE)</f>
        <v>17774.597343031422</v>
      </c>
    </row>
    <row r="61" spans="1:4" ht="54" thickTop="1" thickBot="1">
      <c r="A61" s="139" t="s">
        <v>1460</v>
      </c>
      <c r="B61" s="138" t="s">
        <v>1461</v>
      </c>
      <c r="C61" s="133" t="s">
        <v>377</v>
      </c>
      <c r="D61" s="178">
        <f>VLOOKUP('235.11'!A88,'235.11'!A88:N166,14,FALSE)</f>
        <v>620.1041228437889</v>
      </c>
    </row>
    <row r="62" spans="1:4" ht="54" thickTop="1" thickBot="1">
      <c r="A62" s="139" t="s">
        <v>1462</v>
      </c>
      <c r="B62" s="138" t="s">
        <v>1873</v>
      </c>
      <c r="C62" s="133" t="s">
        <v>387</v>
      </c>
      <c r="D62" s="178">
        <f>VLOOKUP('236.1'!A88,'236.1'!A88:N167,14,FALSE)</f>
        <v>108132.62667169781</v>
      </c>
    </row>
    <row r="63" spans="1:4" ht="54" thickTop="1" thickBot="1">
      <c r="A63" s="139" t="s">
        <v>1465</v>
      </c>
      <c r="B63" s="138" t="s">
        <v>1874</v>
      </c>
      <c r="C63" s="133" t="s">
        <v>387</v>
      </c>
      <c r="D63" s="178">
        <f>VLOOKUP('236.10'!A87,'236.10'!A87:N168,14,FALSE)</f>
        <v>17774.597343031422</v>
      </c>
    </row>
    <row r="64" spans="1:4" ht="54" thickTop="1" thickBot="1">
      <c r="A64" s="139" t="s">
        <v>1466</v>
      </c>
      <c r="B64" s="140" t="s">
        <v>1467</v>
      </c>
      <c r="C64" s="174" t="s">
        <v>377</v>
      </c>
      <c r="D64" s="178">
        <f>VLOOKUP('236.11'!A88,'236.11'!A88:N169,14,FALSE)</f>
        <v>1129.47536660833</v>
      </c>
    </row>
    <row r="65" spans="1:4" ht="54" thickTop="1" thickBot="1">
      <c r="A65" s="137" t="s">
        <v>1023</v>
      </c>
      <c r="B65" s="138" t="s">
        <v>1199</v>
      </c>
      <c r="C65" s="133" t="s">
        <v>233</v>
      </c>
      <c r="D65" s="178">
        <f>VLOOKUP('310.1'!A87,'310.1'!A87:N170,14,FALSE)</f>
        <v>1177.4732313926734</v>
      </c>
    </row>
    <row r="66" spans="1:4" ht="54" thickTop="1" thickBot="1">
      <c r="A66" s="137" t="s">
        <v>1024</v>
      </c>
      <c r="B66" s="138" t="s">
        <v>1200</v>
      </c>
      <c r="C66" s="133" t="s">
        <v>387</v>
      </c>
      <c r="D66" s="178">
        <f>VLOOKUP('311.1'!A87,'311.1'!A87:N171,14,FALSE)</f>
        <v>52798.519449972919</v>
      </c>
    </row>
    <row r="67" spans="1:4" ht="54" thickTop="1" thickBot="1">
      <c r="A67" s="137" t="s">
        <v>1025</v>
      </c>
      <c r="B67" s="138" t="s">
        <v>1201</v>
      </c>
      <c r="C67" s="133" t="s">
        <v>998</v>
      </c>
      <c r="D67" s="178">
        <f>VLOOKUP('312.1'!A88,'312.1'!A88:N172,14,FALSE)</f>
        <v>7135.698000520787</v>
      </c>
    </row>
    <row r="68" spans="1:4" ht="54" thickTop="1" thickBot="1">
      <c r="A68" s="137" t="s">
        <v>1026</v>
      </c>
      <c r="B68" s="138" t="s">
        <v>1202</v>
      </c>
      <c r="C68" s="133" t="s">
        <v>998</v>
      </c>
      <c r="D68" s="178">
        <f>VLOOKUP('312.2'!A88,'312.2'!A88:N173,14,FALSE)</f>
        <v>4981.1793901739693</v>
      </c>
    </row>
    <row r="69" spans="1:4" ht="54" thickTop="1" thickBot="1">
      <c r="A69" s="137" t="s">
        <v>1027</v>
      </c>
      <c r="B69" s="138" t="s">
        <v>1203</v>
      </c>
      <c r="C69" s="133" t="s">
        <v>1464</v>
      </c>
      <c r="D69" s="178">
        <f>VLOOKUP('312.3'!A87,'312.3'!A87:N174,14,FALSE)</f>
        <v>1884.8162807062804</v>
      </c>
    </row>
    <row r="70" spans="1:4" ht="54" thickTop="1" thickBot="1">
      <c r="A70" s="137" t="s">
        <v>1028</v>
      </c>
      <c r="B70" s="138" t="s">
        <v>1204</v>
      </c>
      <c r="C70" s="133" t="s">
        <v>387</v>
      </c>
      <c r="D70" s="179">
        <f>VLOOKUP('312.4'!A88,'312.4'!A88:N175,14,FALSE)</f>
        <v>52790.757430064623</v>
      </c>
    </row>
    <row r="71" spans="1:4" ht="54" thickTop="1" thickBot="1">
      <c r="A71" s="137" t="s">
        <v>1029</v>
      </c>
      <c r="B71" s="138" t="s">
        <v>1469</v>
      </c>
      <c r="C71" s="133" t="s">
        <v>387</v>
      </c>
      <c r="D71" s="179">
        <f>VLOOKUP('320.1'!A88,'320.1'!A88:N176,14,FALSE)</f>
        <v>62958.727947485932</v>
      </c>
    </row>
    <row r="72" spans="1:4" ht="54" thickTop="1" thickBot="1">
      <c r="A72" s="137" t="s">
        <v>1030</v>
      </c>
      <c r="B72" s="138" t="s">
        <v>1470</v>
      </c>
      <c r="C72" s="133" t="s">
        <v>387</v>
      </c>
      <c r="D72" s="179">
        <f>VLOOKUP('320.2'!A88,'320.2'!A88:N177,14,FALSE)</f>
        <v>76895.720130034839</v>
      </c>
    </row>
    <row r="73" spans="1:4" ht="54" thickTop="1" thickBot="1">
      <c r="A73" s="137" t="s">
        <v>1473</v>
      </c>
      <c r="B73" s="138" t="s">
        <v>1474</v>
      </c>
      <c r="C73" s="133" t="s">
        <v>387</v>
      </c>
      <c r="D73" s="179">
        <f>VLOOKUP('320.3'!A88,'320.3'!A88:N178,14,FALSE)</f>
        <v>82959.090686164564</v>
      </c>
    </row>
    <row r="74" spans="1:4" ht="54" thickTop="1" thickBot="1">
      <c r="A74" s="137" t="s">
        <v>1475</v>
      </c>
      <c r="B74" s="138" t="s">
        <v>1476</v>
      </c>
      <c r="C74" s="133" t="s">
        <v>387</v>
      </c>
      <c r="D74" s="179">
        <f>VLOOKUP('320.4'!A88,'320.4'!A88:N179,14,FALSE)</f>
        <v>79561.560812333075</v>
      </c>
    </row>
    <row r="75" spans="1:4" ht="54" thickTop="1" thickBot="1">
      <c r="A75" s="137" t="s">
        <v>1477</v>
      </c>
      <c r="B75" s="138" t="s">
        <v>1478</v>
      </c>
      <c r="C75" s="133" t="s">
        <v>387</v>
      </c>
      <c r="D75" s="179">
        <f>VLOOKUP('320.5'!A88,'320.5'!A88:N180,14,FALSE)</f>
        <v>93498.552994882004</v>
      </c>
    </row>
    <row r="76" spans="1:4" ht="54" thickTop="1" thickBot="1">
      <c r="A76" s="137" t="s">
        <v>1479</v>
      </c>
      <c r="B76" s="138" t="s">
        <v>1480</v>
      </c>
      <c r="C76" s="133" t="s">
        <v>387</v>
      </c>
      <c r="D76" s="179">
        <f>VLOOKUP('320.6'!A88,'320.6'!A88:N181,14,FALSE)</f>
        <v>99561.923551011714</v>
      </c>
    </row>
    <row r="77" spans="1:4" ht="54" thickTop="1" thickBot="1">
      <c r="A77" s="137" t="s">
        <v>1031</v>
      </c>
      <c r="B77" s="138" t="s">
        <v>1481</v>
      </c>
      <c r="C77" s="133" t="s">
        <v>387</v>
      </c>
      <c r="D77" s="179">
        <f>VLOOKUP('330.1'!A88,'330.1'!A88:N182,14,FALSE)</f>
        <v>110405.45958117716</v>
      </c>
    </row>
    <row r="78" spans="1:4" ht="54" thickTop="1" thickBot="1">
      <c r="A78" s="139" t="s">
        <v>1032</v>
      </c>
      <c r="B78" s="138" t="s">
        <v>1482</v>
      </c>
      <c r="C78" s="133" t="s">
        <v>387</v>
      </c>
      <c r="D78" s="179">
        <f>VLOOKUP('330.2'!A88,'330.1'!A88:N183,14,FALSE)</f>
        <v>110405.45958117716</v>
      </c>
    </row>
    <row r="79" spans="1:4" ht="54" thickTop="1" thickBot="1">
      <c r="A79" s="139" t="s">
        <v>1483</v>
      </c>
      <c r="B79" s="140" t="s">
        <v>1484</v>
      </c>
      <c r="C79" s="133" t="s">
        <v>387</v>
      </c>
      <c r="D79" s="179">
        <f>VLOOKUP('330.3'!A88,'330.3'!A88:N184,14,FALSE)</f>
        <v>108815.42766494739</v>
      </c>
    </row>
    <row r="80" spans="1:4" ht="54" thickTop="1" thickBot="1">
      <c r="A80" s="139" t="s">
        <v>1485</v>
      </c>
      <c r="B80" s="140" t="s">
        <v>1486</v>
      </c>
      <c r="C80" s="133" t="s">
        <v>387</v>
      </c>
      <c r="D80" s="179">
        <f>VLOOKUP('330.4'!A88,'330.4'!A88:N185,14,FALSE)</f>
        <v>127008.29244602432</v>
      </c>
    </row>
    <row r="81" spans="1:4" ht="54" thickTop="1" thickBot="1">
      <c r="A81" s="139" t="s">
        <v>1487</v>
      </c>
      <c r="B81" s="140" t="s">
        <v>1488</v>
      </c>
      <c r="C81" s="133" t="s">
        <v>387</v>
      </c>
      <c r="D81" s="179">
        <f>VLOOKUP('330.5'!A88,'330.5'!A88:N186,14,FALSE)</f>
        <v>125418.26052979454</v>
      </c>
    </row>
    <row r="82" spans="1:4" ht="54" thickTop="1" thickBot="1">
      <c r="A82" s="139" t="s">
        <v>1489</v>
      </c>
      <c r="B82" s="140" t="s">
        <v>1490</v>
      </c>
      <c r="C82" s="133" t="s">
        <v>387</v>
      </c>
      <c r="D82" s="179">
        <f>VLOOKUP('330.6'!A88,'330.6'!A88:N187,14,FALSE)</f>
        <v>125418.26052979454</v>
      </c>
    </row>
    <row r="83" spans="1:4" ht="54" thickTop="1" thickBot="1">
      <c r="A83" s="137" t="s">
        <v>1033</v>
      </c>
      <c r="B83" s="138" t="s">
        <v>1491</v>
      </c>
      <c r="C83" s="133" t="s">
        <v>387</v>
      </c>
      <c r="D83" s="179">
        <f>VLOOKUP('340.1'!A88,'340.1'!A88:N188,14,FALSE)</f>
        <v>110004.42805978056</v>
      </c>
    </row>
    <row r="84" spans="1:4" ht="54" thickTop="1" thickBot="1">
      <c r="A84" s="137" t="s">
        <v>1034</v>
      </c>
      <c r="B84" s="138" t="s">
        <v>1492</v>
      </c>
      <c r="C84" s="133" t="s">
        <v>387</v>
      </c>
      <c r="D84" s="179">
        <f>VLOOKUP('340.2'!A88,'340.2'!A88:N190,14,FALSE)</f>
        <v>108475.55121725192</v>
      </c>
    </row>
    <row r="85" spans="1:4" ht="54" thickTop="1" thickBot="1">
      <c r="A85" s="137" t="s">
        <v>1035</v>
      </c>
      <c r="B85" s="138" t="s">
        <v>1493</v>
      </c>
      <c r="C85" s="133" t="s">
        <v>387</v>
      </c>
      <c r="D85" s="179">
        <f>VLOOKUP('340.3'!A88,'340.3'!A88:N191,14,FALSE)</f>
        <v>108475.55121725192</v>
      </c>
    </row>
    <row r="86" spans="1:4" ht="54" thickTop="1" thickBot="1">
      <c r="A86" s="137" t="s">
        <v>1494</v>
      </c>
      <c r="B86" s="138" t="s">
        <v>2021</v>
      </c>
      <c r="C86" s="133" t="s">
        <v>387</v>
      </c>
      <c r="D86" s="179">
        <f>VLOOKUP('350.1'!A88,'350.1'!A88:N192,14,FALSE)</f>
        <v>163121.72656972241</v>
      </c>
    </row>
    <row r="87" spans="1:4" ht="54" thickTop="1" thickBot="1">
      <c r="A87" s="195" t="s">
        <v>1495</v>
      </c>
      <c r="B87" s="138" t="s">
        <v>2022</v>
      </c>
      <c r="C87" s="133" t="s">
        <v>387</v>
      </c>
      <c r="D87" s="179">
        <f>VLOOKUP('350.2'!A88,'350.2'!A88:N193,14,FALSE)</f>
        <v>161531.69465349265</v>
      </c>
    </row>
    <row r="88" spans="1:4" ht="54" thickTop="1" thickBot="1">
      <c r="A88" s="139" t="s">
        <v>1496</v>
      </c>
      <c r="B88" s="140" t="s">
        <v>1497</v>
      </c>
      <c r="C88" s="133" t="s">
        <v>387</v>
      </c>
      <c r="D88" s="179">
        <f>VLOOKUP('350.3'!A88,'350.3'!A88:N194,14,FALSE)</f>
        <v>163121.72656972241</v>
      </c>
    </row>
    <row r="89" spans="1:4" ht="54" thickTop="1" thickBot="1">
      <c r="A89" s="137" t="s">
        <v>1498</v>
      </c>
      <c r="B89" s="138" t="s">
        <v>1499</v>
      </c>
      <c r="C89" s="133" t="s">
        <v>387</v>
      </c>
      <c r="D89" s="179">
        <f>VLOOKUP('350.4'!A88,'350.4'!A88:N195,14,FALSE)</f>
        <v>161531.69465349265</v>
      </c>
    </row>
    <row r="90" spans="1:4" ht="54" thickTop="1" thickBot="1">
      <c r="A90" s="139" t="s">
        <v>1500</v>
      </c>
      <c r="B90" s="140" t="s">
        <v>1501</v>
      </c>
      <c r="C90" s="133" t="s">
        <v>387</v>
      </c>
      <c r="D90" s="179">
        <f>VLOOKUP('350.10'!A88,'350.10'!A88:N196,14,FALSE)</f>
        <v>107312.35551378141</v>
      </c>
    </row>
    <row r="91" spans="1:4" ht="54" thickTop="1" thickBot="1">
      <c r="A91" s="139" t="s">
        <v>1502</v>
      </c>
      <c r="B91" s="140" t="s">
        <v>1503</v>
      </c>
      <c r="C91" s="133" t="s">
        <v>387</v>
      </c>
      <c r="D91" s="179">
        <f>VLOOKUP('350.11'!A88,'350.11'!A88:N197,14,FALSE)</f>
        <v>105722.32359755164</v>
      </c>
    </row>
    <row r="92" spans="1:4" ht="54" thickTop="1" thickBot="1">
      <c r="A92" s="139" t="s">
        <v>1504</v>
      </c>
      <c r="B92" s="140" t="s">
        <v>1505</v>
      </c>
      <c r="C92" s="133" t="s">
        <v>387</v>
      </c>
      <c r="D92" s="179">
        <f>VLOOKUP('350.12'!A88,'350.12'!A88:N198,14,FALSE)</f>
        <v>107312.35551378141</v>
      </c>
    </row>
    <row r="93" spans="1:4" ht="54" thickTop="1" thickBot="1">
      <c r="A93" s="139" t="s">
        <v>1506</v>
      </c>
      <c r="B93" s="140" t="s">
        <v>1507</v>
      </c>
      <c r="C93" s="133" t="s">
        <v>387</v>
      </c>
      <c r="D93" s="179">
        <f>VLOOKUP('350.13'!A88,'350.13'!A88:N199,14,FALSE)</f>
        <v>105722.32359755164</v>
      </c>
    </row>
    <row r="94" spans="1:4" ht="54" thickTop="1" thickBot="1">
      <c r="A94" s="137" t="s">
        <v>1508</v>
      </c>
      <c r="B94" s="138" t="s">
        <v>1509</v>
      </c>
      <c r="C94" s="133" t="s">
        <v>998</v>
      </c>
      <c r="D94" s="179">
        <f>VLOOKUP('350.14'!A88,'350.14'!A88:N200,14,FALSE)</f>
        <v>620.1041228437889</v>
      </c>
    </row>
    <row r="95" spans="1:4" ht="54" thickTop="1" thickBot="1">
      <c r="A95" s="139" t="s">
        <v>1510</v>
      </c>
      <c r="B95" s="140" t="s">
        <v>1511</v>
      </c>
      <c r="C95" s="133" t="s">
        <v>387</v>
      </c>
      <c r="D95" s="179">
        <f>VLOOKUP('351.1'!A88,'351.1'!A88:N201,14,FALSE)</f>
        <v>161531.69465349265</v>
      </c>
    </row>
    <row r="96" spans="1:4" ht="54" thickTop="1" thickBot="1">
      <c r="A96" s="139" t="s">
        <v>1512</v>
      </c>
      <c r="B96" s="140" t="s">
        <v>1513</v>
      </c>
      <c r="C96" s="133" t="s">
        <v>387</v>
      </c>
      <c r="D96" s="179">
        <f>VLOOKUP('351.2'!A88,'351.2'!A88:N202,14,FALSE)</f>
        <v>161531.69465349265</v>
      </c>
    </row>
    <row r="97" spans="1:4" ht="54" thickTop="1" thickBot="1">
      <c r="A97" s="139" t="s">
        <v>1514</v>
      </c>
      <c r="B97" s="140" t="s">
        <v>1515</v>
      </c>
      <c r="C97" s="133" t="s">
        <v>387</v>
      </c>
      <c r="D97" s="179">
        <f>VLOOKUP('351.10'!A88,'351.10'!A88:N203,14,FALSE)</f>
        <v>105722.32359755164</v>
      </c>
    </row>
    <row r="98" spans="1:4" ht="54" thickTop="1" thickBot="1">
      <c r="A98" s="139" t="s">
        <v>1516</v>
      </c>
      <c r="B98" s="140" t="s">
        <v>1517</v>
      </c>
      <c r="C98" s="133" t="s">
        <v>387</v>
      </c>
      <c r="D98" s="179">
        <f>VLOOKUP('351.11'!A88,'351.11'!A88:N204,14,FALSE)</f>
        <v>105722.32359755164</v>
      </c>
    </row>
    <row r="99" spans="1:4" ht="54" thickTop="1" thickBot="1">
      <c r="A99" s="139" t="s">
        <v>1518</v>
      </c>
      <c r="B99" s="140" t="s">
        <v>1519</v>
      </c>
      <c r="C99" s="133" t="s">
        <v>998</v>
      </c>
      <c r="D99" s="179">
        <f>VLOOKUP('351.12'!A88,'351.12'!A88:N205,14,FALSE)</f>
        <v>620.1041228437889</v>
      </c>
    </row>
    <row r="100" spans="1:4" ht="54" thickTop="1" thickBot="1">
      <c r="A100" s="139" t="s">
        <v>1522</v>
      </c>
      <c r="B100" s="140" t="s">
        <v>1520</v>
      </c>
      <c r="C100" s="133" t="s">
        <v>998</v>
      </c>
      <c r="D100" s="179">
        <f>VLOOKUP('410.1'!A88,'410.1'!A88:N206,14,FALSE)</f>
        <v>2082.6543532325682</v>
      </c>
    </row>
    <row r="101" spans="1:4" ht="54" thickTop="1" thickBot="1">
      <c r="A101" s="139" t="s">
        <v>1523</v>
      </c>
      <c r="B101" s="140" t="s">
        <v>1521</v>
      </c>
      <c r="C101" s="133" t="s">
        <v>998</v>
      </c>
      <c r="D101" s="179">
        <f>VLOOKUP('410.2'!A88,'410.2'!A88:N207,14,FALSE)</f>
        <v>2065.7451162645089</v>
      </c>
    </row>
    <row r="102" spans="1:4" ht="54" thickTop="1" thickBot="1">
      <c r="A102" s="139" t="s">
        <v>1525</v>
      </c>
      <c r="B102" s="140" t="s">
        <v>1524</v>
      </c>
      <c r="C102" s="133" t="s">
        <v>377</v>
      </c>
      <c r="D102" s="179">
        <f>VLOOKUP('410.3'!A88,'410.3'!A88:N208,14,FALSE)</f>
        <v>2048.83587929645</v>
      </c>
    </row>
    <row r="103" spans="1:4" ht="54" thickTop="1" thickBot="1">
      <c r="A103" s="139" t="s">
        <v>1527</v>
      </c>
      <c r="B103" s="140" t="s">
        <v>1526</v>
      </c>
      <c r="C103" s="133" t="s">
        <v>1464</v>
      </c>
      <c r="D103" s="179">
        <f>VLOOKUP('411.1'!A88,'411.1'!A88:N209,14,FALSE)</f>
        <v>2446.2029480458309</v>
      </c>
    </row>
    <row r="104" spans="1:4" ht="54" thickTop="1" thickBot="1">
      <c r="A104" s="137" t="s">
        <v>1036</v>
      </c>
      <c r="B104" s="138" t="s">
        <v>1958</v>
      </c>
      <c r="C104" s="133" t="s">
        <v>1464</v>
      </c>
      <c r="D104" s="179">
        <f>VLOOKUP('411.2'!A88,'411.2'!A88:N210,14,FALSE)</f>
        <v>2919.661583151475</v>
      </c>
    </row>
    <row r="105" spans="1:4" ht="54" thickTop="1" thickBot="1">
      <c r="A105" s="137" t="s">
        <v>1037</v>
      </c>
      <c r="B105" s="138" t="s">
        <v>2054</v>
      </c>
      <c r="C105" s="133" t="s">
        <v>1464</v>
      </c>
      <c r="D105" s="179">
        <f>VLOOKUP('411.3'!A88,'411.3'!A88:N211,14,FALSE)</f>
        <v>2606.8406992423884</v>
      </c>
    </row>
    <row r="106" spans="1:4" ht="54" thickTop="1" thickBot="1">
      <c r="A106" s="137" t="s">
        <v>1528</v>
      </c>
      <c r="B106" s="138" t="s">
        <v>2055</v>
      </c>
      <c r="C106" s="133" t="s">
        <v>1464</v>
      </c>
      <c r="D106" s="179">
        <f>VLOOKUP('411.4'!A88,'411.4'!A88:N212,14,FALSE)</f>
        <v>2394.0661340609827</v>
      </c>
    </row>
    <row r="107" spans="1:4" ht="54" thickTop="1" thickBot="1">
      <c r="A107" s="137" t="s">
        <v>1535</v>
      </c>
      <c r="B107" s="191" t="s">
        <v>1606</v>
      </c>
      <c r="C107" s="133" t="s">
        <v>998</v>
      </c>
      <c r="D107" s="179">
        <f>VLOOKUP('413.1'!A88,'413.1'!A88:N213,14,FALSE)</f>
        <v>2818.2061613431233</v>
      </c>
    </row>
    <row r="108" spans="1:4" ht="54" thickTop="1" thickBot="1">
      <c r="A108" s="137" t="s">
        <v>1537</v>
      </c>
      <c r="B108" s="138" t="s">
        <v>1607</v>
      </c>
      <c r="C108" s="133" t="s">
        <v>998</v>
      </c>
      <c r="D108" s="179">
        <f>VLOOKUP('413.2'!A88,'413.2'!A88:N214,14,FALSE)</f>
        <v>3380.4382905310758</v>
      </c>
    </row>
    <row r="109" spans="1:4" ht="54" thickTop="1" thickBot="1">
      <c r="A109" s="137" t="s">
        <v>1539</v>
      </c>
      <c r="B109" s="138" t="s">
        <v>1608</v>
      </c>
      <c r="C109" s="133" t="s">
        <v>998</v>
      </c>
      <c r="D109" s="179">
        <f>VLOOKUP('413.3'!A88,'413.3'!A88:N215,14,FALSE)</f>
        <v>3505.8484647108453</v>
      </c>
    </row>
    <row r="110" spans="1:4" ht="54" thickTop="1" thickBot="1">
      <c r="A110" s="137" t="s">
        <v>1038</v>
      </c>
      <c r="B110" s="138" t="s">
        <v>1205</v>
      </c>
      <c r="C110" s="133" t="s">
        <v>998</v>
      </c>
      <c r="D110" s="179">
        <f>VLOOKUP('414.1'!A88,'414.1'!A88:N216,14,FALSE)</f>
        <v>3541.0760417276342</v>
      </c>
    </row>
    <row r="111" spans="1:4" ht="54" thickTop="1" thickBot="1">
      <c r="A111" s="137" t="s">
        <v>1039</v>
      </c>
      <c r="B111" s="138" t="s">
        <v>1959</v>
      </c>
      <c r="C111" s="133" t="s">
        <v>998</v>
      </c>
      <c r="D111" s="179">
        <f>VLOOKUP('414.2'!A88,'414.2'!A88:N217,14,FALSE)</f>
        <v>3541.0760417276342</v>
      </c>
    </row>
    <row r="112" spans="1:4" ht="54" thickTop="1" thickBot="1">
      <c r="A112" s="137" t="s">
        <v>1040</v>
      </c>
      <c r="B112" s="138" t="s">
        <v>1960</v>
      </c>
      <c r="C112" s="133" t="s">
        <v>998</v>
      </c>
      <c r="D112" s="179">
        <f>VLOOKUP('414.3'!A88,'414.3'!A88:N218,14,FALSE)</f>
        <v>3541.0760417276342</v>
      </c>
    </row>
    <row r="113" spans="1:4" ht="54" thickTop="1" thickBot="1">
      <c r="A113" s="137" t="s">
        <v>1041</v>
      </c>
      <c r="B113" s="138" t="s">
        <v>1206</v>
      </c>
      <c r="C113" s="133" t="s">
        <v>998</v>
      </c>
      <c r="D113" s="179">
        <f>VLOOKUP('414.4'!A88,'414.4'!A88:N219,14,FALSE)</f>
        <v>3390.3020120957763</v>
      </c>
    </row>
    <row r="114" spans="1:4" ht="54" thickTop="1" thickBot="1">
      <c r="A114" s="137" t="s">
        <v>1042</v>
      </c>
      <c r="B114" s="138" t="s">
        <v>1207</v>
      </c>
      <c r="C114" s="133" t="s">
        <v>998</v>
      </c>
      <c r="D114" s="179">
        <f>VLOOKUP('414.5'!A88,'414.5'!A88:N220,14,FALSE)</f>
        <v>3246.5734978672776</v>
      </c>
    </row>
    <row r="115" spans="1:4" ht="54" thickTop="1" thickBot="1">
      <c r="A115" s="137" t="s">
        <v>1546</v>
      </c>
      <c r="B115" s="138" t="s">
        <v>2056</v>
      </c>
      <c r="C115" s="133" t="s">
        <v>998</v>
      </c>
      <c r="D115" s="179">
        <f>VLOOKUP('414.6'!A88,'414.6'!A88:N221,14,FALSE)</f>
        <v>3968.0342751711173</v>
      </c>
    </row>
    <row r="116" spans="1:4" ht="54" thickTop="1" thickBot="1">
      <c r="A116" s="137" t="s">
        <v>1043</v>
      </c>
      <c r="B116" s="138" t="s">
        <v>1961</v>
      </c>
      <c r="C116" s="133" t="s">
        <v>1464</v>
      </c>
      <c r="D116" s="179">
        <f>VLOOKUP('415.1'!A88,'415.1'!A88:N222,14,FALSE)</f>
        <v>3541.0760417276342</v>
      </c>
    </row>
    <row r="117" spans="1:4" ht="54" thickTop="1" thickBot="1">
      <c r="A117" s="137" t="s">
        <v>1044</v>
      </c>
      <c r="B117" s="138" t="s">
        <v>2058</v>
      </c>
      <c r="C117" s="133" t="s">
        <v>233</v>
      </c>
      <c r="D117" s="179">
        <f>VLOOKUP('420.1'!A87,'420.1'!A87:N223,14,FALSE)</f>
        <v>2901.4612603468508</v>
      </c>
    </row>
    <row r="118" spans="1:4" ht="54" thickTop="1" thickBot="1">
      <c r="A118" s="137" t="s">
        <v>1045</v>
      </c>
      <c r="B118" s="138" t="s">
        <v>2057</v>
      </c>
      <c r="C118" s="142" t="s">
        <v>233</v>
      </c>
      <c r="D118" s="179">
        <f>VLOOKUP('420.2 '!A88,'420.2 '!A59:N107,14,FALSE)</f>
        <v>2823.960590909915</v>
      </c>
    </row>
    <row r="119" spans="1:4" ht="54" thickTop="1" thickBot="1">
      <c r="A119" s="137" t="s">
        <v>1551</v>
      </c>
      <c r="B119" s="138" t="s">
        <v>1552</v>
      </c>
      <c r="C119" s="133" t="s">
        <v>233</v>
      </c>
      <c r="D119" s="179">
        <f>VLOOKUP('420.3'!A88,'420.3'!A88:N225,14,FALSE)</f>
        <v>2093.4465515423562</v>
      </c>
    </row>
    <row r="120" spans="1:4" ht="54" thickTop="1" thickBot="1">
      <c r="A120" s="137" t="s">
        <v>1046</v>
      </c>
      <c r="B120" s="138" t="s">
        <v>1208</v>
      </c>
      <c r="C120" s="133" t="s">
        <v>233</v>
      </c>
      <c r="D120" s="179">
        <f>VLOOKUP('421.1'!A88,'421.1'!A88:N226,14,FALSE)</f>
        <v>1948.7325201956642</v>
      </c>
    </row>
    <row r="121" spans="1:4" ht="54" thickTop="1" thickBot="1">
      <c r="A121" s="137" t="s">
        <v>1047</v>
      </c>
      <c r="B121" s="138" t="s">
        <v>1209</v>
      </c>
      <c r="C121" s="133" t="s">
        <v>233</v>
      </c>
      <c r="D121" s="179">
        <f>VLOOKUP('421.2'!A88,'421.2'!A88:N227,14,FALSE)</f>
        <v>1562.3906027846665</v>
      </c>
    </row>
    <row r="122" spans="1:4" ht="54" thickTop="1" thickBot="1">
      <c r="A122" s="137" t="s">
        <v>1048</v>
      </c>
      <c r="B122" s="138" t="s">
        <v>1962</v>
      </c>
      <c r="C122" s="133" t="s">
        <v>233</v>
      </c>
      <c r="D122" s="179">
        <f>VLOOKUP('421.3'!A88,'421.3'!A88:N228,14,FALSE)</f>
        <v>1581.4134943737326</v>
      </c>
    </row>
    <row r="123" spans="1:4" ht="54" thickTop="1" thickBot="1">
      <c r="A123" s="137" t="s">
        <v>1049</v>
      </c>
      <c r="B123" s="138" t="s">
        <v>1963</v>
      </c>
      <c r="C123" s="133" t="s">
        <v>233</v>
      </c>
      <c r="D123" s="179">
        <f>VLOOKUP('421.4'!A88,'421.4'!A88:N229,14,FALSE)</f>
        <v>1607.4114462121229</v>
      </c>
    </row>
    <row r="124" spans="1:4" ht="54" thickTop="1" thickBot="1">
      <c r="A124" s="137" t="s">
        <v>1556</v>
      </c>
      <c r="B124" s="140" t="s">
        <v>1557</v>
      </c>
      <c r="C124" s="133" t="s">
        <v>233</v>
      </c>
      <c r="D124" s="179">
        <f>VLOOKUP('430.1.1'!A87,'430.1.1'!A87:N230,14,FALSE)</f>
        <v>7240.3004869445076</v>
      </c>
    </row>
    <row r="125" spans="1:4" ht="54" thickTop="1" thickBot="1">
      <c r="A125" s="137" t="s">
        <v>1558</v>
      </c>
      <c r="B125" s="138" t="s">
        <v>1559</v>
      </c>
      <c r="C125" s="133" t="s">
        <v>233</v>
      </c>
      <c r="D125" s="179">
        <f>VLOOKUP('430.1.2'!A88,'430.1.2'!A88:N231,14,FALSE)</f>
        <v>5976.3350307636292</v>
      </c>
    </row>
    <row r="126" spans="1:4" ht="54" thickTop="1" thickBot="1">
      <c r="A126" s="137" t="s">
        <v>1560</v>
      </c>
      <c r="B126" s="138" t="s">
        <v>1609</v>
      </c>
      <c r="C126" s="133" t="s">
        <v>233</v>
      </c>
      <c r="D126" s="179">
        <f>VLOOKUP('430.2.1'!A88,'430.2.1'!A88:N232,14,FALSE)</f>
        <v>7240.3004869445076</v>
      </c>
    </row>
    <row r="127" spans="1:4" ht="54" thickTop="1" thickBot="1">
      <c r="A127" s="137" t="s">
        <v>1562</v>
      </c>
      <c r="B127" s="138" t="s">
        <v>1610</v>
      </c>
      <c r="C127" s="133" t="s">
        <v>233</v>
      </c>
      <c r="D127" s="179">
        <f>VLOOKUP('430.2.2'!A88,'430.2.2'!A88:N233,14,FALSE)</f>
        <v>5976.3350307636292</v>
      </c>
    </row>
    <row r="128" spans="1:4" ht="54" thickTop="1" thickBot="1">
      <c r="A128" s="137" t="s">
        <v>1563</v>
      </c>
      <c r="B128" s="138" t="s">
        <v>1611</v>
      </c>
      <c r="C128" s="133" t="s">
        <v>233</v>
      </c>
      <c r="D128" s="179">
        <f>VLOOKUP('431.1.1'!A88,'431.1.1'!A88:N234,14,FALSE)</f>
        <v>15157.934357867922</v>
      </c>
    </row>
    <row r="129" spans="1:4" ht="54" thickTop="1" thickBot="1">
      <c r="A129" s="137" t="s">
        <v>1565</v>
      </c>
      <c r="B129" s="138" t="s">
        <v>1612</v>
      </c>
      <c r="C129" s="133" t="s">
        <v>233</v>
      </c>
      <c r="D129" s="179">
        <f>VLOOKUP('431.1.2'!A88,'431.1.2'!A88:N235,14,FALSE)</f>
        <v>12043.402284050324</v>
      </c>
    </row>
    <row r="130" spans="1:4" ht="54" thickTop="1" thickBot="1">
      <c r="A130" s="137" t="s">
        <v>1568</v>
      </c>
      <c r="B130" s="138" t="s">
        <v>1613</v>
      </c>
      <c r="C130" s="133" t="s">
        <v>233</v>
      </c>
      <c r="D130" s="179">
        <f>VLOOKUP('431.2.1'!A88,'431.2.1'!A88:N236,14,FALSE)</f>
        <v>15582.13074927329</v>
      </c>
    </row>
    <row r="131" spans="1:4" ht="54" thickTop="1" thickBot="1">
      <c r="A131" s="137" t="s">
        <v>1569</v>
      </c>
      <c r="B131" s="138" t="s">
        <v>1614</v>
      </c>
      <c r="C131" s="133" t="s">
        <v>233</v>
      </c>
      <c r="D131" s="179">
        <f>VLOOKUP('431.2.2'!A88,'431.2.2'!A88:N237,14,FALSE)</f>
        <v>12367.552356728007</v>
      </c>
    </row>
    <row r="132" spans="1:4" ht="54" thickTop="1" thickBot="1">
      <c r="A132" s="137" t="s">
        <v>1050</v>
      </c>
      <c r="B132" s="138" t="s">
        <v>1210</v>
      </c>
      <c r="C132" s="133" t="s">
        <v>233</v>
      </c>
      <c r="D132" s="179">
        <f>VLOOKUP('432.1'!A88,'432.1'!A88:N238,14,FALSE)</f>
        <v>4720.2023939080873</v>
      </c>
    </row>
    <row r="133" spans="1:4" ht="54" thickTop="1" thickBot="1">
      <c r="A133" s="137" t="s">
        <v>1051</v>
      </c>
      <c r="B133" s="138" t="s">
        <v>1964</v>
      </c>
      <c r="C133" s="133" t="s">
        <v>233</v>
      </c>
      <c r="D133" s="179">
        <f>VLOOKUP('432.2'!A88,'432.2'!A88:N239,14,FALSE)</f>
        <v>5793.3743867164158</v>
      </c>
    </row>
    <row r="134" spans="1:4" ht="54" thickTop="1" thickBot="1">
      <c r="A134" s="137" t="s">
        <v>1052</v>
      </c>
      <c r="B134" s="138" t="s">
        <v>1965</v>
      </c>
      <c r="C134" s="133" t="s">
        <v>233</v>
      </c>
      <c r="D134" s="179">
        <f>VLOOKUP('433.1'!A88,'433.1'!A88:N240,14,FALSE)</f>
        <v>4906.7383365470241</v>
      </c>
    </row>
    <row r="135" spans="1:4" ht="54" thickTop="1" thickBot="1">
      <c r="A135" s="137" t="s">
        <v>1053</v>
      </c>
      <c r="B135" s="138" t="s">
        <v>1966</v>
      </c>
      <c r="C135" s="133" t="s">
        <v>233</v>
      </c>
      <c r="D135" s="179">
        <f>VLOOKUP('433.2'!A88,'433.2'!A88:N241,14,FALSE)</f>
        <v>4595.3156387604886</v>
      </c>
    </row>
    <row r="136" spans="1:4" ht="54" thickTop="1" thickBot="1">
      <c r="A136" s="137" t="s">
        <v>1054</v>
      </c>
      <c r="B136" s="138" t="s">
        <v>1967</v>
      </c>
      <c r="C136" s="133" t="s">
        <v>233</v>
      </c>
      <c r="D136" s="179">
        <f>VLOOKUP('433.3'!A88,'433.3'!A88:N242,14,FALSE)</f>
        <v>5323.8011471972459</v>
      </c>
    </row>
    <row r="137" spans="1:4" ht="54" thickTop="1" thickBot="1">
      <c r="A137" s="137" t="s">
        <v>1055</v>
      </c>
      <c r="B137" s="138" t="s">
        <v>1211</v>
      </c>
      <c r="C137" s="133" t="s">
        <v>233</v>
      </c>
      <c r="D137" s="179">
        <f>VLOOKUP('433.4'!A88,'433.4'!A88:N243,14,FALSE)</f>
        <v>3476.3063763709956</v>
      </c>
    </row>
    <row r="138" spans="1:4" ht="54" thickTop="1" thickBot="1">
      <c r="A138" s="137" t="s">
        <v>1056</v>
      </c>
      <c r="B138" s="138" t="s">
        <v>1968</v>
      </c>
      <c r="C138" s="133" t="s">
        <v>233</v>
      </c>
      <c r="D138" s="179">
        <f>VLOOKUP('433.5'!A88,'433.5'!A88:N244,14,FALSE)</f>
        <v>5217.9211381248297</v>
      </c>
    </row>
    <row r="139" spans="1:4" ht="54" thickTop="1" thickBot="1">
      <c r="A139" s="137" t="s">
        <v>1057</v>
      </c>
      <c r="B139" s="138" t="s">
        <v>1969</v>
      </c>
      <c r="C139" s="133" t="s">
        <v>233</v>
      </c>
      <c r="D139" s="179">
        <f>VLOOKUP('433.6'!A88,'433.6'!A88:N245,14,FALSE)</f>
        <v>4895.4873565901562</v>
      </c>
    </row>
    <row r="140" spans="1:4" ht="54" thickTop="1" thickBot="1">
      <c r="A140" s="137" t="s">
        <v>1058</v>
      </c>
      <c r="B140" s="138" t="s">
        <v>1970</v>
      </c>
      <c r="C140" s="133" t="s">
        <v>233</v>
      </c>
      <c r="D140" s="179">
        <f>VLOOKUP('433.7'!A88,'433.7'!A88:N246,14,FALSE)</f>
        <v>5687.6456536574497</v>
      </c>
    </row>
    <row r="141" spans="1:4" ht="54" thickTop="1" thickBot="1">
      <c r="A141" s="137" t="s">
        <v>1059</v>
      </c>
      <c r="B141" s="138" t="s">
        <v>1212</v>
      </c>
      <c r="C141" s="133" t="s">
        <v>233</v>
      </c>
      <c r="D141" s="179">
        <f>VLOOKUP('433.8'!A88,'433.8'!A88:N247,14,FALSE)</f>
        <v>3703.7091929086237</v>
      </c>
    </row>
    <row r="142" spans="1:4" ht="54" thickTop="1" thickBot="1">
      <c r="A142" s="137" t="s">
        <v>1060</v>
      </c>
      <c r="B142" s="138" t="s">
        <v>1971</v>
      </c>
      <c r="C142" s="133" t="s">
        <v>387</v>
      </c>
      <c r="D142" s="179">
        <f>VLOOKUP('440.1'!A89,'440.1'!A89:N248,14,FALSE)</f>
        <v>198255.37337670889</v>
      </c>
    </row>
    <row r="143" spans="1:4" ht="54" thickTop="1" thickBot="1">
      <c r="A143" s="137" t="s">
        <v>1061</v>
      </c>
      <c r="B143" s="138" t="s">
        <v>1972</v>
      </c>
      <c r="C143" s="133" t="s">
        <v>387</v>
      </c>
      <c r="D143" s="179">
        <f>VLOOKUP('440.2'!A93,'440.2'!A93:N250,14,FALSE)</f>
        <v>198255.37337670889</v>
      </c>
    </row>
    <row r="144" spans="1:4" ht="54" thickTop="1" thickBot="1">
      <c r="A144" s="137" t="s">
        <v>1062</v>
      </c>
      <c r="B144" s="138" t="s">
        <v>1973</v>
      </c>
      <c r="C144" s="133" t="s">
        <v>387</v>
      </c>
      <c r="D144" s="179">
        <f>VLOOKUP('440.3'!A93,'440.3'!A93:N252,14,FALSE)</f>
        <v>198255.37337670889</v>
      </c>
    </row>
    <row r="145" spans="1:4" ht="54" thickTop="1" thickBot="1">
      <c r="A145" s="137" t="s">
        <v>1063</v>
      </c>
      <c r="B145" s="138" t="s">
        <v>1213</v>
      </c>
      <c r="C145" s="133" t="s">
        <v>387</v>
      </c>
      <c r="D145" s="179">
        <f>VLOOKUP('440.4'!A93,'440.4'!A93:N254,14,FALSE)</f>
        <v>217182.20138843809</v>
      </c>
    </row>
    <row r="146" spans="1:4" ht="54" thickTop="1" thickBot="1">
      <c r="A146" s="137" t="s">
        <v>1064</v>
      </c>
      <c r="B146" s="138" t="s">
        <v>1974</v>
      </c>
      <c r="C146" s="133" t="s">
        <v>387</v>
      </c>
      <c r="D146" s="179">
        <f>VLOOKUP('441.1'!A93,'441.1'!A93:N256,14,FALSE)</f>
        <v>198255.37337670889</v>
      </c>
    </row>
    <row r="147" spans="1:4" ht="54" thickTop="1" thickBot="1">
      <c r="A147" s="137" t="s">
        <v>1065</v>
      </c>
      <c r="B147" s="138" t="s">
        <v>1975</v>
      </c>
      <c r="C147" s="133" t="s">
        <v>387</v>
      </c>
      <c r="D147" s="179">
        <f>VLOOKUP('441.2'!A92,'441.2'!A92:N258,14,FALSE)</f>
        <v>198255.37337670889</v>
      </c>
    </row>
    <row r="148" spans="1:4" ht="54" thickTop="1" thickBot="1">
      <c r="A148" s="137" t="s">
        <v>1066</v>
      </c>
      <c r="B148" s="138" t="s">
        <v>1976</v>
      </c>
      <c r="C148" s="133" t="s">
        <v>387</v>
      </c>
      <c r="D148" s="179">
        <f>VLOOKUP('441.3'!A93,'441.3'!A93:N260,14,FALSE)</f>
        <v>198255.37337670889</v>
      </c>
    </row>
    <row r="149" spans="1:4" ht="54" thickTop="1" thickBot="1">
      <c r="A149" s="137" t="s">
        <v>1067</v>
      </c>
      <c r="B149" s="138" t="s">
        <v>1977</v>
      </c>
      <c r="C149" s="133" t="s">
        <v>387</v>
      </c>
      <c r="D149" s="179">
        <f>VLOOKUP('441.4'!A92,'441.4'!A92:N262,14,FALSE)</f>
        <v>217182.20138843809</v>
      </c>
    </row>
    <row r="150" spans="1:4" ht="54" thickTop="1" thickBot="1">
      <c r="A150" s="137" t="s">
        <v>1068</v>
      </c>
      <c r="B150" s="138" t="s">
        <v>1957</v>
      </c>
      <c r="C150" s="133" t="s">
        <v>387</v>
      </c>
      <c r="D150" s="179">
        <f>VLOOKUP('450.1'!A95,'450.1'!A95:N264,14,FALSE)</f>
        <v>230732.01017405541</v>
      </c>
    </row>
    <row r="151" spans="1:4" ht="54" thickTop="1" thickBot="1">
      <c r="A151" s="137" t="s">
        <v>1069</v>
      </c>
      <c r="B151" s="138" t="s">
        <v>1978</v>
      </c>
      <c r="C151" s="133" t="s">
        <v>387</v>
      </c>
      <c r="D151" s="179">
        <f>VLOOKUP('450.2'!A93,'450.2'!A93:N266,14,FALSE)</f>
        <v>230732.01017405541</v>
      </c>
    </row>
    <row r="152" spans="1:4" ht="54" thickTop="1" thickBot="1">
      <c r="A152" s="137" t="s">
        <v>1070</v>
      </c>
      <c r="B152" s="138" t="s">
        <v>1979</v>
      </c>
      <c r="C152" s="133" t="s">
        <v>387</v>
      </c>
      <c r="D152" s="179">
        <f>VLOOKUP('450.3'!A93,'450.3'!A93:N268,14,FALSE)</f>
        <v>230732.01017405541</v>
      </c>
    </row>
    <row r="153" spans="1:4" ht="54" thickTop="1" thickBot="1">
      <c r="A153" s="137" t="s">
        <v>1071</v>
      </c>
      <c r="B153" s="138" t="s">
        <v>1980</v>
      </c>
      <c r="C153" s="133" t="s">
        <v>387</v>
      </c>
      <c r="D153" s="179">
        <f>VLOOKUP('450.4'!A92,'450.4'!A92:N270,14,FALSE)</f>
        <v>230732.01017405541</v>
      </c>
    </row>
    <row r="154" spans="1:4" ht="63.75" customHeight="1" thickTop="1" thickBot="1">
      <c r="A154" s="137" t="s">
        <v>1072</v>
      </c>
      <c r="B154" s="138" t="s">
        <v>1981</v>
      </c>
      <c r="C154" s="133" t="s">
        <v>387</v>
      </c>
      <c r="D154" s="179">
        <f>VLOOKUP('450.5'!A92,'450.5'!A92:N272,14,FALSE)</f>
        <v>230732.01017405541</v>
      </c>
    </row>
    <row r="155" spans="1:4" ht="54" thickTop="1" thickBot="1">
      <c r="A155" s="137" t="s">
        <v>1073</v>
      </c>
      <c r="B155" s="138" t="s">
        <v>1982</v>
      </c>
      <c r="C155" s="133" t="s">
        <v>387</v>
      </c>
      <c r="D155" s="179">
        <f>VLOOKUP('450.6'!A93,'450.6'!A93:N274,14,FALSE)</f>
        <v>230732.01017405541</v>
      </c>
    </row>
    <row r="156" spans="1:4" ht="54" thickTop="1" thickBot="1">
      <c r="A156" s="137" t="s">
        <v>1074</v>
      </c>
      <c r="B156" s="138" t="s">
        <v>1983</v>
      </c>
      <c r="C156" s="133" t="s">
        <v>387</v>
      </c>
      <c r="D156" s="179">
        <f>VLOOKUP('450.7'!A93,'450.7'!A93:N275,14,FALSE)</f>
        <v>230732.01017405541</v>
      </c>
    </row>
    <row r="157" spans="1:4" ht="54" thickTop="1" thickBot="1">
      <c r="A157" s="137" t="s">
        <v>1075</v>
      </c>
      <c r="B157" s="138" t="s">
        <v>1984</v>
      </c>
      <c r="C157" s="133" t="s">
        <v>387</v>
      </c>
      <c r="D157" s="179">
        <f>VLOOKUP('450.8'!A93,'450.8'!A93:N276,14,FALSE)</f>
        <v>230732.01017405541</v>
      </c>
    </row>
    <row r="158" spans="1:4" ht="54" thickTop="1" thickBot="1">
      <c r="A158" s="137" t="s">
        <v>1584</v>
      </c>
      <c r="B158" s="138" t="s">
        <v>1615</v>
      </c>
      <c r="C158" s="133" t="s">
        <v>387</v>
      </c>
      <c r="D158" s="179">
        <f>VLOOKUP('450.10'!A92,'450.10'!A92:N277,14,FALSE)</f>
        <v>267328.59814781294</v>
      </c>
    </row>
    <row r="159" spans="1:4" ht="54" thickTop="1" thickBot="1">
      <c r="A159" s="137" t="s">
        <v>1586</v>
      </c>
      <c r="B159" s="138" t="s">
        <v>1616</v>
      </c>
      <c r="C159" s="133" t="s">
        <v>387</v>
      </c>
      <c r="D159" s="179">
        <f>VLOOKUP('450.11'!A92,'450.11'!A92:N278,14,FALSE)</f>
        <v>267328.59814781294</v>
      </c>
    </row>
    <row r="160" spans="1:4" ht="54" thickTop="1" thickBot="1">
      <c r="A160" s="137" t="s">
        <v>1588</v>
      </c>
      <c r="B160" s="138" t="s">
        <v>1617</v>
      </c>
      <c r="C160" s="133" t="s">
        <v>387</v>
      </c>
      <c r="D160" s="179">
        <f>VLOOKUP('450.12'!A92,'450.11'!A92:N279,14,FALSE)</f>
        <v>267328.59814781294</v>
      </c>
    </row>
    <row r="161" spans="1:4" ht="54" thickTop="1" thickBot="1">
      <c r="A161" s="137" t="s">
        <v>1076</v>
      </c>
      <c r="B161" s="138" t="s">
        <v>1985</v>
      </c>
      <c r="C161" s="133" t="s">
        <v>387</v>
      </c>
      <c r="D161" s="179">
        <f>VLOOKUP('451.1'!A92,'451.1'!A92:N280,14,FALSE)</f>
        <v>230732.01017405541</v>
      </c>
    </row>
    <row r="162" spans="1:4" ht="54" thickTop="1" thickBot="1">
      <c r="A162" s="137" t="s">
        <v>1077</v>
      </c>
      <c r="B162" s="138" t="s">
        <v>1986</v>
      </c>
      <c r="C162" s="133" t="s">
        <v>387</v>
      </c>
      <c r="D162" s="179">
        <f>VLOOKUP('451.2'!A93,'451.2'!A93:N281,14,FALSE)</f>
        <v>230732.01017405541</v>
      </c>
    </row>
    <row r="163" spans="1:4" ht="54" thickTop="1" thickBot="1">
      <c r="A163" s="137" t="s">
        <v>1078</v>
      </c>
      <c r="B163" s="138" t="s">
        <v>1987</v>
      </c>
      <c r="C163" s="133" t="s">
        <v>387</v>
      </c>
      <c r="D163" s="179">
        <f>VLOOKUP('451.3'!A92,'451.3'!A92:N282,14,FALSE)</f>
        <v>230732.01017405541</v>
      </c>
    </row>
    <row r="164" spans="1:4" ht="54" thickTop="1" thickBot="1">
      <c r="A164" s="137" t="s">
        <v>1079</v>
      </c>
      <c r="B164" s="138" t="s">
        <v>1988</v>
      </c>
      <c r="C164" s="133" t="s">
        <v>387</v>
      </c>
      <c r="D164" s="179">
        <f>VLOOKUP('451.4'!A92,'451.4'!A92:N283,14,FALSE)</f>
        <v>267328.59814781294</v>
      </c>
    </row>
    <row r="165" spans="1:4" ht="54" thickTop="1" thickBot="1">
      <c r="A165" s="137" t="s">
        <v>1080</v>
      </c>
      <c r="B165" s="138" t="s">
        <v>1989</v>
      </c>
      <c r="C165" s="133" t="s">
        <v>387</v>
      </c>
      <c r="D165" s="179">
        <f>VLOOKUP('452.1'!A93,'452.1'!A93:N284,14,FALSE)</f>
        <v>230732.01017405541</v>
      </c>
    </row>
    <row r="166" spans="1:4" ht="54" thickTop="1" thickBot="1">
      <c r="A166" s="137" t="s">
        <v>1081</v>
      </c>
      <c r="B166" s="138" t="s">
        <v>1990</v>
      </c>
      <c r="C166" s="133" t="s">
        <v>387</v>
      </c>
      <c r="D166" s="179">
        <f>VLOOKUP('452.2'!A93,'452.2'!A93:N285,14,FALSE)</f>
        <v>230732.01017405541</v>
      </c>
    </row>
    <row r="167" spans="1:4" ht="54" thickTop="1" thickBot="1">
      <c r="A167" s="137" t="s">
        <v>1082</v>
      </c>
      <c r="B167" s="138" t="s">
        <v>1991</v>
      </c>
      <c r="C167" s="133" t="s">
        <v>387</v>
      </c>
      <c r="D167" s="179">
        <f>VLOOKUP('452.3'!A92,'452.3'!A92:N286,14,FALSE)</f>
        <v>230732.01017405541</v>
      </c>
    </row>
    <row r="168" spans="1:4" ht="54" thickTop="1" thickBot="1">
      <c r="A168" s="137" t="s">
        <v>1083</v>
      </c>
      <c r="B168" s="138" t="s">
        <v>1992</v>
      </c>
      <c r="C168" s="133" t="s">
        <v>387</v>
      </c>
      <c r="D168" s="179">
        <f>VLOOKUP('452.4'!A93,'452.4'!A93:N287,14,FALSE)</f>
        <v>230732.01017405541</v>
      </c>
    </row>
    <row r="169" spans="1:4" ht="54" thickTop="1" thickBot="1">
      <c r="A169" s="137" t="s">
        <v>1084</v>
      </c>
      <c r="B169" s="138" t="s">
        <v>1214</v>
      </c>
      <c r="C169" s="133" t="s">
        <v>387</v>
      </c>
      <c r="D169" s="179">
        <f>VLOOKUP('453.1'!A92,'453.1'!A92:N288,14,FALSE)</f>
        <v>230445.77282095107</v>
      </c>
    </row>
    <row r="170" spans="1:4" ht="54" thickTop="1" thickBot="1">
      <c r="A170" s="137" t="s">
        <v>1085</v>
      </c>
      <c r="B170" s="138" t="s">
        <v>1993</v>
      </c>
      <c r="C170" s="133" t="s">
        <v>233</v>
      </c>
      <c r="D170" s="179">
        <f>VLOOKUP('460.1'!A87,'460.1'!A87:N289,14,FALSE)</f>
        <v>5789.0372317547335</v>
      </c>
    </row>
    <row r="171" spans="1:4" ht="54" thickTop="1" thickBot="1">
      <c r="A171" s="196" t="s">
        <v>2017</v>
      </c>
      <c r="B171" s="138" t="s">
        <v>2073</v>
      </c>
      <c r="C171" s="133" t="s">
        <v>233</v>
      </c>
      <c r="D171" s="179">
        <f>VLOOKUP('460.2'!A87,'460.2'!A87:N290,14,FALSE)</f>
        <v>2894.5186158773668</v>
      </c>
    </row>
    <row r="172" spans="1:4" ht="51.75" customHeight="1" thickTop="1" thickBot="1">
      <c r="A172" s="137" t="s">
        <v>1086</v>
      </c>
      <c r="B172" s="138" t="s">
        <v>1215</v>
      </c>
      <c r="C172" s="133" t="s">
        <v>387</v>
      </c>
      <c r="D172" s="179">
        <f>VLOOKUP('461.1'!A87,'461.1'!A87:N291,14,FALSE)</f>
        <v>85655.521749863634</v>
      </c>
    </row>
    <row r="173" spans="1:4" ht="54" thickTop="1" thickBot="1">
      <c r="A173" s="137" t="s">
        <v>1087</v>
      </c>
      <c r="B173" s="138" t="s">
        <v>1216</v>
      </c>
      <c r="C173" s="133" t="s">
        <v>387</v>
      </c>
      <c r="D173" s="179">
        <f>VLOOKUP('461.2'!A89,'461.2'!A89:N294,14,FALSE)</f>
        <v>104617.30927315642</v>
      </c>
    </row>
    <row r="174" spans="1:4" ht="54" thickTop="1" thickBot="1">
      <c r="A174" s="137" t="s">
        <v>1598</v>
      </c>
      <c r="B174" s="138" t="s">
        <v>2078</v>
      </c>
      <c r="C174" s="133" t="s">
        <v>387</v>
      </c>
      <c r="D174" s="179">
        <f>VLOOKUP('462.1.1'!A88,'462.1.1'!A88:N293,14,FALSE)</f>
        <v>128172.3820790741</v>
      </c>
    </row>
    <row r="175" spans="1:4" ht="54" thickTop="1" thickBot="1">
      <c r="A175" s="137" t="s">
        <v>1599</v>
      </c>
      <c r="B175" s="138" t="s">
        <v>2079</v>
      </c>
      <c r="C175" s="133" t="s">
        <v>387</v>
      </c>
      <c r="D175" s="179">
        <f>VLOOKUP('462.1.2'!A88,'462.1.2'!A88:N294,14,FALSE)</f>
        <v>129654.81849774753</v>
      </c>
    </row>
    <row r="176" spans="1:4" ht="54" thickTop="1" thickBot="1">
      <c r="A176" s="137" t="s">
        <v>1600</v>
      </c>
      <c r="B176" s="138" t="s">
        <v>2082</v>
      </c>
      <c r="C176" s="133" t="s">
        <v>387</v>
      </c>
      <c r="D176" s="179">
        <f>VLOOKUP('462.2.1'!A88,'462.2.1'!A88:N295,14,FALSE)</f>
        <v>140800.46615071365</v>
      </c>
    </row>
    <row r="177" spans="1:4" ht="54" thickTop="1" thickBot="1">
      <c r="A177" s="137" t="s">
        <v>1601</v>
      </c>
      <c r="B177" s="138" t="s">
        <v>2083</v>
      </c>
      <c r="C177" s="133" t="s">
        <v>387</v>
      </c>
      <c r="D177" s="179">
        <f>VLOOKUP('462.2.2'!A88,'462.2.2'!A88:N296,14,FALSE)</f>
        <v>142282.90256938708</v>
      </c>
    </row>
    <row r="178" spans="1:4" ht="54" thickTop="1" thickBot="1">
      <c r="A178" s="137" t="s">
        <v>1088</v>
      </c>
      <c r="B178" s="138" t="s">
        <v>1618</v>
      </c>
      <c r="C178" s="133" t="s">
        <v>233</v>
      </c>
      <c r="D178" s="179">
        <f>VLOOKUP('464.1'!A88,'464.1'!A88:N297,14,FALSE)</f>
        <v>7308.2710626077533</v>
      </c>
    </row>
    <row r="179" spans="1:4" ht="54" thickTop="1" thickBot="1">
      <c r="A179" s="137" t="s">
        <v>1089</v>
      </c>
      <c r="B179" s="138" t="s">
        <v>1619</v>
      </c>
      <c r="C179" s="133" t="s">
        <v>387</v>
      </c>
      <c r="D179" s="179">
        <f>VLOOKUP('465.1'!A92,'465.1'!A92:N298,14,FALSE)</f>
        <v>89480.868541514545</v>
      </c>
    </row>
    <row r="180" spans="1:4" ht="54" thickTop="1" thickBot="1">
      <c r="A180" s="137" t="s">
        <v>1602</v>
      </c>
      <c r="B180" s="138" t="s">
        <v>1620</v>
      </c>
      <c r="C180" s="133" t="s">
        <v>387</v>
      </c>
      <c r="D180" s="179">
        <f>VLOOKUP('465.2'!A92,'465.2'!A92:N299,14,FALSE)</f>
        <v>26688.182051329957</v>
      </c>
    </row>
    <row r="181" spans="1:4" ht="54" thickTop="1" thickBot="1">
      <c r="A181" s="137" t="s">
        <v>1090</v>
      </c>
      <c r="B181" s="138" t="s">
        <v>1621</v>
      </c>
      <c r="C181" s="133" t="s">
        <v>144</v>
      </c>
      <c r="D181" s="179">
        <f>VLOOKUP('466.1'!A92,'466.1'!A92:N300,14,FALSE)</f>
        <v>3386.67681521028</v>
      </c>
    </row>
    <row r="182" spans="1:4" ht="54" thickTop="1" thickBot="1">
      <c r="A182" s="137" t="s">
        <v>1091</v>
      </c>
      <c r="B182" s="138" t="s">
        <v>1622</v>
      </c>
      <c r="C182" s="133" t="s">
        <v>144</v>
      </c>
      <c r="D182" s="179">
        <f>VLOOKUP('466.2'!A96,'466.2'!A96:N301,14,FALSE)</f>
        <v>3853.1016587893096</v>
      </c>
    </row>
    <row r="183" spans="1:4" ht="54" thickTop="1" thickBot="1">
      <c r="A183" s="139" t="s">
        <v>1092</v>
      </c>
      <c r="B183" s="140" t="s">
        <v>1735</v>
      </c>
      <c r="C183" s="133" t="s">
        <v>387</v>
      </c>
      <c r="D183" s="179">
        <f>VLOOKUP('500.1'!A95,'500.1'!A95:N302,14,FALSE)</f>
        <v>828391.31256388186</v>
      </c>
    </row>
    <row r="184" spans="1:4" ht="54" thickTop="1" thickBot="1">
      <c r="A184" s="137" t="s">
        <v>1624</v>
      </c>
      <c r="B184" s="138" t="s">
        <v>1736</v>
      </c>
      <c r="C184" s="133" t="s">
        <v>387</v>
      </c>
      <c r="D184" s="179">
        <f>VLOOKUP('500.2'!A95,'500.2'!A95:N303,14,FALSE)</f>
        <v>848139.27223413833</v>
      </c>
    </row>
    <row r="185" spans="1:4" ht="57.75" thickTop="1" thickBot="1">
      <c r="A185" s="137" t="s">
        <v>1093</v>
      </c>
      <c r="B185" s="138" t="s">
        <v>1875</v>
      </c>
      <c r="C185" s="133" t="s">
        <v>377</v>
      </c>
      <c r="D185" s="179">
        <f>VLOOKUP('501.1'!A88,'501.1'!A88:N304,14,FALSE)</f>
        <v>930.00803324323056</v>
      </c>
    </row>
    <row r="186" spans="1:4" ht="57.75" thickTop="1" thickBot="1">
      <c r="A186" s="137" t="s">
        <v>1626</v>
      </c>
      <c r="B186" s="138" t="s">
        <v>1876</v>
      </c>
      <c r="C186" s="133" t="s">
        <v>377</v>
      </c>
      <c r="D186" s="179">
        <f>VLOOKUP('501.10'!A88,'501.10'!A88:N305,14,FALSE)</f>
        <v>1056.827310503671</v>
      </c>
    </row>
    <row r="187" spans="1:4" ht="57.75" thickTop="1" thickBot="1">
      <c r="A187" s="137" t="s">
        <v>1627</v>
      </c>
      <c r="B187" s="138" t="s">
        <v>1877</v>
      </c>
      <c r="C187" s="133" t="s">
        <v>377</v>
      </c>
      <c r="D187" s="179">
        <f>VLOOKUP('501.20'!A88,'501.20'!A88:N306,14,FALSE)</f>
        <v>620.1041228437889</v>
      </c>
    </row>
    <row r="188" spans="1:4" ht="54" thickTop="1" thickBot="1">
      <c r="A188" s="137" t="s">
        <v>1628</v>
      </c>
      <c r="B188" s="138" t="s">
        <v>1737</v>
      </c>
      <c r="C188" s="133" t="s">
        <v>387</v>
      </c>
      <c r="D188" s="179">
        <f>VLOOKUP('505.1'!A84,'505.1'!A84:N307,14,FALSE)</f>
        <v>739831.02307299979</v>
      </c>
    </row>
    <row r="189" spans="1:4" ht="54" thickTop="1" thickBot="1">
      <c r="A189" s="137" t="s">
        <v>1094</v>
      </c>
      <c r="B189" s="138" t="s">
        <v>1738</v>
      </c>
      <c r="C189" s="133" t="s">
        <v>233</v>
      </c>
      <c r="D189" s="179">
        <f>VLOOKUP('510.1'!A84,'510.1'!A84:N308,14,FALSE)</f>
        <v>90270.219524530257</v>
      </c>
    </row>
    <row r="190" spans="1:4" ht="54" thickTop="1" thickBot="1">
      <c r="A190" s="137" t="s">
        <v>1632</v>
      </c>
      <c r="B190" s="138" t="s">
        <v>1217</v>
      </c>
      <c r="C190" s="133" t="s">
        <v>387</v>
      </c>
      <c r="D190" s="179">
        <f>VLOOKUP('600.1.1'!A85,'600.1.1'!A85:N311,14,FALSE)</f>
        <v>20873.312958821029</v>
      </c>
    </row>
    <row r="191" spans="1:4" ht="54" thickTop="1" thickBot="1">
      <c r="A191" s="137" t="s">
        <v>1633</v>
      </c>
      <c r="B191" s="138" t="s">
        <v>1739</v>
      </c>
      <c r="C191" s="133" t="s">
        <v>387</v>
      </c>
      <c r="D191" s="179">
        <f>VLOOKUP('600.2.1'!A88,'600.2.1'!A88:N310,14,FALSE)</f>
        <v>105141.48066930172</v>
      </c>
    </row>
    <row r="192" spans="1:4" ht="54" thickTop="1" thickBot="1">
      <c r="A192" s="137" t="s">
        <v>1634</v>
      </c>
      <c r="B192" s="138" t="s">
        <v>1740</v>
      </c>
      <c r="C192" s="133" t="s">
        <v>387</v>
      </c>
      <c r="D192" s="179">
        <f>VLOOKUP('600.2.2'!A90,'600.2.2'!A90:N312,14,FALSE)</f>
        <v>149431.2263691292</v>
      </c>
    </row>
    <row r="193" spans="1:4" ht="54" thickTop="1" thickBot="1">
      <c r="A193" s="137" t="s">
        <v>1635</v>
      </c>
      <c r="B193" s="138" t="s">
        <v>1741</v>
      </c>
      <c r="C193" s="133" t="s">
        <v>387</v>
      </c>
      <c r="D193" s="179">
        <f>VLOOKUP('600.2.3'!A89,'600.2.3'!A89:N312,14,FALSE)</f>
        <v>19110.349451565318</v>
      </c>
    </row>
    <row r="194" spans="1:4" ht="54" thickTop="1" thickBot="1">
      <c r="A194" s="137" t="s">
        <v>1636</v>
      </c>
      <c r="B194" s="138" t="s">
        <v>1742</v>
      </c>
      <c r="C194" s="133" t="s">
        <v>387</v>
      </c>
      <c r="D194" s="179">
        <f>VLOOKUP('600.2.4'!A88,'600.2.4'!A88:N312,14,FALSE)</f>
        <v>25552.285004351943</v>
      </c>
    </row>
    <row r="195" spans="1:4" ht="54" thickTop="1" thickBot="1">
      <c r="A195" s="137" t="s">
        <v>1095</v>
      </c>
      <c r="B195" s="138" t="s">
        <v>2094</v>
      </c>
      <c r="C195" s="133" t="s">
        <v>387</v>
      </c>
      <c r="D195" s="179">
        <f>VLOOKUP('610.1'!A89,'610.1'!A89:N314,14,FALSE)</f>
        <v>58338.878426884963</v>
      </c>
    </row>
    <row r="196" spans="1:4" ht="54" thickTop="1" thickBot="1">
      <c r="A196" s="137" t="s">
        <v>1096</v>
      </c>
      <c r="B196" s="138" t="s">
        <v>1743</v>
      </c>
      <c r="C196" s="133" t="s">
        <v>387</v>
      </c>
      <c r="D196" s="179">
        <f>VLOOKUP('610.2'!A89,'610.2'!A89:N315,14,FALSE)</f>
        <v>55299.890971780536</v>
      </c>
    </row>
    <row r="197" spans="1:4" ht="54" thickTop="1" thickBot="1">
      <c r="A197" s="137" t="s">
        <v>1638</v>
      </c>
      <c r="B197" s="138" t="s">
        <v>1744</v>
      </c>
      <c r="C197" s="133" t="s">
        <v>387</v>
      </c>
      <c r="D197" s="179">
        <f>VLOOKUP('610.3'!A89,'610.3'!A89:N316,14,FALSE)</f>
        <v>87399.118239170639</v>
      </c>
    </row>
    <row r="198" spans="1:4" ht="54" thickTop="1" thickBot="1">
      <c r="A198" s="137" t="s">
        <v>1640</v>
      </c>
      <c r="B198" s="138" t="s">
        <v>1745</v>
      </c>
      <c r="C198" s="133" t="s">
        <v>387</v>
      </c>
      <c r="D198" s="179">
        <f>VLOOKUP('610.4'!A89,'610.4'!A89:N317,14,FALSE)</f>
        <v>95706.485451269837</v>
      </c>
    </row>
    <row r="199" spans="1:4" ht="54" thickTop="1" thickBot="1">
      <c r="A199" s="137" t="s">
        <v>1642</v>
      </c>
      <c r="B199" s="138" t="s">
        <v>1218</v>
      </c>
      <c r="C199" s="133" t="s">
        <v>387</v>
      </c>
      <c r="D199" s="179">
        <f>VLOOKUP('610.5'!A89,'610.5'!A89:N318,14,FALSE)</f>
        <v>84521.545949365653</v>
      </c>
    </row>
    <row r="200" spans="1:4" ht="54" thickTop="1" thickBot="1">
      <c r="A200" s="137" t="s">
        <v>1644</v>
      </c>
      <c r="B200" s="138" t="s">
        <v>1746</v>
      </c>
      <c r="C200" s="133" t="s">
        <v>387</v>
      </c>
      <c r="D200" s="179">
        <f>VLOOKUP('610.6'!A89,'610.6'!A89:N319,14,FALSE)</f>
        <v>131784.24571765994</v>
      </c>
    </row>
    <row r="201" spans="1:4" ht="54" thickTop="1" thickBot="1">
      <c r="A201" s="137" t="s">
        <v>1646</v>
      </c>
      <c r="B201" s="138" t="s">
        <v>1747</v>
      </c>
      <c r="C201" s="133" t="s">
        <v>387</v>
      </c>
      <c r="D201" s="179">
        <f>VLOOKUP('610.7'!A89,'610.7'!A89:N320,14,FALSE)</f>
        <v>93541.146694934563</v>
      </c>
    </row>
    <row r="202" spans="1:4" ht="54" thickTop="1" thickBot="1">
      <c r="A202" s="137" t="s">
        <v>1097</v>
      </c>
      <c r="B202" s="138" t="s">
        <v>1748</v>
      </c>
      <c r="C202" s="133" t="s">
        <v>144</v>
      </c>
      <c r="D202" s="179">
        <f>VLOOKUP('620.1'!A88,'620.1'!A88:N321,14,FALSE)</f>
        <v>332663.32745315664</v>
      </c>
    </row>
    <row r="203" spans="1:4" ht="54" thickTop="1" thickBot="1">
      <c r="A203" s="137" t="s">
        <v>1098</v>
      </c>
      <c r="B203" s="138" t="s">
        <v>1878</v>
      </c>
      <c r="C203" s="133" t="s">
        <v>144</v>
      </c>
      <c r="D203" s="179">
        <f>VLOOKUP('620.2'!A88,'620.2'!A88:N322,14,FALSE)</f>
        <v>332663.32745315664</v>
      </c>
    </row>
    <row r="204" spans="1:4" ht="54" thickTop="1" thickBot="1">
      <c r="A204" s="137" t="s">
        <v>1099</v>
      </c>
      <c r="B204" s="138" t="s">
        <v>1749</v>
      </c>
      <c r="C204" s="133" t="s">
        <v>1845</v>
      </c>
      <c r="D204" s="179">
        <f>VLOOKUP('620.3'!A91,'620.3'!A91:N321,14,FALSE)</f>
        <v>89560484.115745574</v>
      </c>
    </row>
    <row r="205" spans="1:4" ht="54" thickTop="1" thickBot="1">
      <c r="A205" s="137" t="s">
        <v>1650</v>
      </c>
      <c r="B205" s="138" t="s">
        <v>1750</v>
      </c>
      <c r="C205" s="133" t="s">
        <v>144</v>
      </c>
      <c r="D205" s="179">
        <f>VLOOKUP('621.1.1'!A95,'621.1.1'!A95:N325,14,FALSE)</f>
        <v>2313361.7860400868</v>
      </c>
    </row>
    <row r="206" spans="1:4" ht="54" thickTop="1" thickBot="1">
      <c r="A206" s="137" t="s">
        <v>1652</v>
      </c>
      <c r="B206" s="138" t="s">
        <v>1751</v>
      </c>
      <c r="C206" s="133" t="s">
        <v>144</v>
      </c>
      <c r="D206" s="179">
        <f>VLOOKUP('621.1.2'!A99,'621.1.2'!A99:N326,14,FALSE)</f>
        <v>3811621.6939450381</v>
      </c>
    </row>
    <row r="207" spans="1:4" ht="54" thickTop="1" thickBot="1">
      <c r="A207" s="137" t="s">
        <v>1100</v>
      </c>
      <c r="B207" s="138" t="s">
        <v>1752</v>
      </c>
      <c r="C207" s="133" t="s">
        <v>387</v>
      </c>
      <c r="D207" s="179">
        <f>VLOOKUP('621.2'!A89,'621.2'!A89:N326,14,FALSE)</f>
        <v>2703040.581184851</v>
      </c>
    </row>
    <row r="208" spans="1:4" ht="54" thickTop="1" thickBot="1">
      <c r="A208" s="137" t="s">
        <v>1101</v>
      </c>
      <c r="B208" s="138" t="s">
        <v>1753</v>
      </c>
      <c r="C208" s="133" t="s">
        <v>144</v>
      </c>
      <c r="D208" s="179">
        <f>VLOOKUP('621.3'!A93,'621.3'!A93:N327,14,FALSE)</f>
        <v>77159681.557290643</v>
      </c>
    </row>
    <row r="209" spans="1:4" ht="54" thickTop="1" thickBot="1">
      <c r="A209" s="137" t="s">
        <v>1102</v>
      </c>
      <c r="B209" s="138" t="s">
        <v>1754</v>
      </c>
      <c r="C209" s="133" t="s">
        <v>387</v>
      </c>
      <c r="D209" s="179">
        <f>VLOOKUP('621.4'!A93,'621.4'!A93:N328,14,FALSE)</f>
        <v>70847532.924529567</v>
      </c>
    </row>
    <row r="210" spans="1:4" ht="54" thickTop="1" thickBot="1">
      <c r="A210" s="137" t="s">
        <v>1103</v>
      </c>
      <c r="B210" s="138" t="s">
        <v>1755</v>
      </c>
      <c r="C210" s="133" t="s">
        <v>144</v>
      </c>
      <c r="D210" s="179">
        <f>VLOOKUP('621.5'!A89,'621.5'!A89:N329,14,FALSE)</f>
        <v>3941628.7700855006</v>
      </c>
    </row>
    <row r="211" spans="1:4" ht="54" thickTop="1" thickBot="1">
      <c r="A211" s="137" t="s">
        <v>1656</v>
      </c>
      <c r="B211" s="138" t="s">
        <v>1756</v>
      </c>
      <c r="C211" s="133" t="s">
        <v>144</v>
      </c>
      <c r="D211" s="179">
        <f>VLOOKUP('621.5.1'!A89,'621.5.1'!A89:N330,14,FALSE)</f>
        <v>601760.46002551448</v>
      </c>
    </row>
    <row r="212" spans="1:4" ht="54" thickTop="1" thickBot="1">
      <c r="A212" s="137" t="s">
        <v>1104</v>
      </c>
      <c r="B212" s="138" t="s">
        <v>1757</v>
      </c>
      <c r="C212" s="133" t="s">
        <v>1845</v>
      </c>
      <c r="D212" s="179">
        <f>VLOOKUP('621.6'!A98,'621.6'!A98:N331,14,FALSE)</f>
        <v>79222065.241003349</v>
      </c>
    </row>
    <row r="213" spans="1:4" ht="54" thickTop="1" thickBot="1">
      <c r="A213" s="137" t="s">
        <v>1731</v>
      </c>
      <c r="B213" s="138" t="s">
        <v>1758</v>
      </c>
      <c r="C213" s="133" t="s">
        <v>1845</v>
      </c>
      <c r="D213" s="179">
        <f>VLOOKUP('621.7'!A89,'621.7'!A89:N332,14,FALSE)</f>
        <v>670010.04437582439</v>
      </c>
    </row>
    <row r="214" spans="1:4" ht="54" thickTop="1" thickBot="1">
      <c r="A214" s="137" t="s">
        <v>1105</v>
      </c>
      <c r="B214" s="138" t="s">
        <v>1994</v>
      </c>
      <c r="C214" s="133" t="s">
        <v>233</v>
      </c>
      <c r="D214" s="179">
        <f>VLOOKUP('622.1'!A89,'622.1'!A89:N333,14,FALSE)</f>
        <v>89080.946870082655</v>
      </c>
    </row>
    <row r="215" spans="1:4" ht="54" thickTop="1" thickBot="1">
      <c r="A215" s="137" t="s">
        <v>1106</v>
      </c>
      <c r="B215" s="138" t="s">
        <v>1759</v>
      </c>
      <c r="C215" s="133" t="s">
        <v>233</v>
      </c>
      <c r="D215" s="179">
        <f>VLOOKUP('622.2'!A89,'622.2'!A89:N335,14,FALSE)</f>
        <v>470391.29042656405</v>
      </c>
    </row>
    <row r="216" spans="1:4" ht="54" thickTop="1" thickBot="1">
      <c r="A216" s="137" t="s">
        <v>1107</v>
      </c>
      <c r="B216" s="138" t="s">
        <v>1760</v>
      </c>
      <c r="C216" s="133" t="s">
        <v>233</v>
      </c>
      <c r="D216" s="179">
        <f>VLOOKUP('622.3'!A89,'622.3'!A89:N336,14,FALSE)</f>
        <v>832481.04782336636</v>
      </c>
    </row>
    <row r="217" spans="1:4" ht="54" thickTop="1" thickBot="1">
      <c r="A217" s="137" t="s">
        <v>1108</v>
      </c>
      <c r="B217" s="138" t="s">
        <v>1761</v>
      </c>
      <c r="C217" s="133" t="s">
        <v>233</v>
      </c>
      <c r="D217" s="179">
        <f>VLOOKUP('622.4'!A89,'622.4'!A89:N337,14,FALSE)</f>
        <v>817628.46725670178</v>
      </c>
    </row>
    <row r="218" spans="1:4" ht="54" thickTop="1" thickBot="1">
      <c r="A218" s="137" t="s">
        <v>1109</v>
      </c>
      <c r="B218" s="138" t="s">
        <v>1762</v>
      </c>
      <c r="C218" s="133" t="s">
        <v>144</v>
      </c>
      <c r="D218" s="179">
        <f>VLOOKUP('622.5'!A89,'622.5'!A89:N338,14,FALSE)</f>
        <v>81531.503914912901</v>
      </c>
    </row>
    <row r="219" spans="1:4" ht="54" thickTop="1" thickBot="1">
      <c r="A219" s="137" t="s">
        <v>1110</v>
      </c>
      <c r="B219" s="138" t="s">
        <v>1763</v>
      </c>
      <c r="C219" s="133" t="s">
        <v>144</v>
      </c>
      <c r="D219" s="179">
        <f>VLOOKUP('623.1'!A103,'623.1'!A103:N339,14,FALSE)</f>
        <v>451551.71630299208</v>
      </c>
    </row>
    <row r="220" spans="1:4" ht="54" thickTop="1" thickBot="1">
      <c r="A220" s="137" t="s">
        <v>1111</v>
      </c>
      <c r="B220" s="138" t="s">
        <v>1219</v>
      </c>
      <c r="C220" s="133" t="s">
        <v>1995</v>
      </c>
      <c r="D220" s="179">
        <f>VLOOKUP('623.2'!A89,'623.2'!A89:N340,14,FALSE)</f>
        <v>3062975.6119190948</v>
      </c>
    </row>
    <row r="221" spans="1:4" ht="54" thickTop="1" thickBot="1">
      <c r="A221" s="137" t="s">
        <v>1112</v>
      </c>
      <c r="B221" s="138" t="s">
        <v>2114</v>
      </c>
      <c r="C221" s="133" t="s">
        <v>387</v>
      </c>
      <c r="D221" s="179">
        <f>VLOOKUP('630.1'!A89,'630.1'!A89:N341,14,FALSE)</f>
        <v>1144144.3307688027</v>
      </c>
    </row>
    <row r="222" spans="1:4" ht="54" thickTop="1" thickBot="1">
      <c r="A222" s="137" t="s">
        <v>1113</v>
      </c>
      <c r="B222" s="138" t="s">
        <v>2115</v>
      </c>
      <c r="C222" s="133" t="s">
        <v>387</v>
      </c>
      <c r="D222" s="179">
        <f>VLOOKUP('630.2'!A89,'630.2'!A89:N342,14,FALSE)</f>
        <v>1111827.6873563842</v>
      </c>
    </row>
    <row r="223" spans="1:4" ht="54" thickTop="1" thickBot="1">
      <c r="A223" s="137" t="s">
        <v>1114</v>
      </c>
      <c r="B223" s="138" t="s">
        <v>2116</v>
      </c>
      <c r="C223" s="133" t="s">
        <v>387</v>
      </c>
      <c r="D223" s="179">
        <f>VLOOKUP('630.3'!A89,'630.3'!A89:N343,14,FALSE)</f>
        <v>774120.91576017323</v>
      </c>
    </row>
    <row r="224" spans="1:4" ht="54" thickTop="1" thickBot="1">
      <c r="A224" s="137" t="s">
        <v>1115</v>
      </c>
      <c r="B224" s="138" t="s">
        <v>2117</v>
      </c>
      <c r="C224" s="133" t="s">
        <v>387</v>
      </c>
      <c r="D224" s="179">
        <f>VLOOKUP('630.4'!A89,'630.4'!A89:N344,14,FALSE)</f>
        <v>651215.28139599017</v>
      </c>
    </row>
    <row r="225" spans="1:4" ht="54" thickTop="1" thickBot="1">
      <c r="A225" s="137" t="s">
        <v>1116</v>
      </c>
      <c r="B225" s="138" t="s">
        <v>2118</v>
      </c>
      <c r="C225" s="133" t="s">
        <v>387</v>
      </c>
      <c r="D225" s="179">
        <f>VLOOKUP('630.5'!A93,'630.5'!A93:N345,14,FALSE)</f>
        <v>489210.29906426178</v>
      </c>
    </row>
    <row r="226" spans="1:4" ht="54" thickTop="1" thickBot="1">
      <c r="A226" s="137" t="s">
        <v>1117</v>
      </c>
      <c r="B226" s="138" t="s">
        <v>2119</v>
      </c>
      <c r="C226" s="133" t="s">
        <v>387</v>
      </c>
      <c r="D226" s="179">
        <f>VLOOKUP('630.6'!A93,'630.6'!A89:N346,14,FALSE)</f>
        <v>416653.29689254193</v>
      </c>
    </row>
    <row r="227" spans="1:4" ht="54" thickTop="1" thickBot="1">
      <c r="A227" s="137" t="s">
        <v>1118</v>
      </c>
      <c r="B227" s="138" t="s">
        <v>2120</v>
      </c>
      <c r="C227" s="133" t="s">
        <v>387</v>
      </c>
      <c r="D227" s="179">
        <f>VLOOKUP('630.7'!A93,'630.7'!A90:N347,14,FALSE)</f>
        <v>298022.98284779384</v>
      </c>
    </row>
    <row r="228" spans="1:4" ht="54" thickTop="1" thickBot="1">
      <c r="A228" s="137" t="s">
        <v>1119</v>
      </c>
      <c r="B228" s="138" t="s">
        <v>1764</v>
      </c>
      <c r="C228" s="133" t="s">
        <v>144</v>
      </c>
      <c r="D228" s="179">
        <f>VLOOKUP('632.1'!A90,'632.1'!A90:N349,14,FALSE)</f>
        <v>382528.99007254001</v>
      </c>
    </row>
    <row r="229" spans="1:4" ht="54" thickTop="1" thickBot="1">
      <c r="A229" s="137" t="s">
        <v>1659</v>
      </c>
      <c r="B229" s="138" t="s">
        <v>1765</v>
      </c>
      <c r="C229" s="133" t="s">
        <v>144</v>
      </c>
      <c r="D229" s="179">
        <f>VLOOKUP('632.2'!A90,'632.2'!A90:N350,14,FALSE)</f>
        <v>389943.52984528261</v>
      </c>
    </row>
    <row r="230" spans="1:4" ht="54" thickTop="1" thickBot="1">
      <c r="A230" s="137" t="s">
        <v>1662</v>
      </c>
      <c r="B230" s="138" t="s">
        <v>1766</v>
      </c>
      <c r="C230" s="133" t="s">
        <v>377</v>
      </c>
      <c r="D230" s="179">
        <f>VLOOKUP('640.1'!A90,'640.1'!A90:N351,14,FALSE)</f>
        <v>5830.3107835574729</v>
      </c>
    </row>
    <row r="231" spans="1:4" ht="54" thickTop="1" thickBot="1">
      <c r="A231" s="137" t="s">
        <v>1663</v>
      </c>
      <c r="B231" s="138" t="s">
        <v>1767</v>
      </c>
      <c r="C231" s="133" t="s">
        <v>377</v>
      </c>
      <c r="D231" s="179">
        <f>VLOOKUP('640.2'!A90,'640.2'!A90:N352,14,FALSE)</f>
        <v>6459.1230333071571</v>
      </c>
    </row>
    <row r="232" spans="1:4" ht="54" thickTop="1" thickBot="1">
      <c r="A232" s="137" t="s">
        <v>1120</v>
      </c>
      <c r="B232" s="138" t="s">
        <v>1768</v>
      </c>
      <c r="C232" s="133" t="s">
        <v>1664</v>
      </c>
      <c r="D232" s="179">
        <f>VLOOKUP('641.1'!A90,'641.1'!A90:N353,14,FALSE)</f>
        <v>2029.2335271388283</v>
      </c>
    </row>
    <row r="233" spans="1:4" ht="54" thickTop="1" thickBot="1">
      <c r="A233" s="137" t="s">
        <v>1121</v>
      </c>
      <c r="B233" s="138" t="s">
        <v>1768</v>
      </c>
      <c r="C233" s="133" t="s">
        <v>377</v>
      </c>
      <c r="D233" s="179">
        <f>VLOOKUP('641.2'!A90,'641.2'!A90:N354,14,FALSE)</f>
        <v>47773.073654256994</v>
      </c>
    </row>
    <row r="234" spans="1:4" ht="54" thickTop="1" thickBot="1">
      <c r="A234" s="137" t="s">
        <v>1122</v>
      </c>
      <c r="B234" s="138" t="s">
        <v>1769</v>
      </c>
      <c r="C234" s="133" t="s">
        <v>1845</v>
      </c>
      <c r="D234" s="179">
        <f>VLOOKUP('642.1'!A90,'642.1'!A90:N355,14,FALSE)</f>
        <v>577074.52807527827</v>
      </c>
    </row>
    <row r="235" spans="1:4" ht="54" thickTop="1" thickBot="1">
      <c r="A235" s="137" t="s">
        <v>1123</v>
      </c>
      <c r="B235" s="138" t="s">
        <v>1770</v>
      </c>
      <c r="C235" s="133" t="s">
        <v>144</v>
      </c>
      <c r="D235" s="179">
        <f>VLOOKUP('642.2'!A90,'642.2'!A90:N356,14,FALSE)</f>
        <v>52452.99616029617</v>
      </c>
    </row>
    <row r="236" spans="1:4" ht="54" thickTop="1" thickBot="1">
      <c r="A236" s="137" t="s">
        <v>1124</v>
      </c>
      <c r="B236" s="138" t="s">
        <v>1771</v>
      </c>
      <c r="C236" s="133" t="s">
        <v>377</v>
      </c>
      <c r="D236" s="179">
        <f>VLOOKUP('650.1'!A95,'650.1'!A95:N358,14,FALSE)</f>
        <v>10346.566665950686</v>
      </c>
    </row>
    <row r="237" spans="1:4" ht="54" thickTop="1" thickBot="1">
      <c r="A237" s="137" t="s">
        <v>1125</v>
      </c>
      <c r="B237" s="138" t="s">
        <v>2127</v>
      </c>
      <c r="C237" s="133" t="s">
        <v>377</v>
      </c>
      <c r="D237" s="179">
        <f>VLOOKUP('650.2'!A93,'650.2'!A93:N359,14,FALSE)</f>
        <v>10166.215006556164</v>
      </c>
    </row>
    <row r="238" spans="1:4" ht="54" thickTop="1" thickBot="1">
      <c r="A238" s="137" t="s">
        <v>1126</v>
      </c>
      <c r="B238" s="138" t="s">
        <v>1772</v>
      </c>
      <c r="C238" s="133" t="s">
        <v>377</v>
      </c>
      <c r="D238" s="201">
        <f>VLOOKUP('650.3'!A90,'650.3'!A90:N360,14,FALSE)</f>
        <v>0.5492312254249635</v>
      </c>
    </row>
    <row r="239" spans="1:4" ht="54" thickTop="1" thickBot="1">
      <c r="A239" s="137" t="s">
        <v>1127</v>
      </c>
      <c r="B239" s="138" t="s">
        <v>2131</v>
      </c>
      <c r="C239" s="133" t="s">
        <v>377</v>
      </c>
      <c r="D239" s="179">
        <f>VLOOKUP('650.4'!A93,'650.4'!A93:N361,14,FALSE)</f>
        <v>4618.320400293157</v>
      </c>
    </row>
    <row r="240" spans="1:4" ht="57.75" thickTop="1" thickBot="1">
      <c r="A240" s="137" t="s">
        <v>1128</v>
      </c>
      <c r="B240" s="138" t="s">
        <v>1773</v>
      </c>
      <c r="C240" s="133" t="s">
        <v>233</v>
      </c>
      <c r="D240" s="179">
        <f>VLOOKUP('660.1'!A87,'660.1'!A87:N362,14,FALSE)</f>
        <v>338606.34152269998</v>
      </c>
    </row>
    <row r="241" spans="1:4" ht="76.5" thickTop="1" thickBot="1">
      <c r="A241" s="137" t="s">
        <v>1129</v>
      </c>
      <c r="B241" s="138" t="s">
        <v>1880</v>
      </c>
      <c r="C241" s="133" t="s">
        <v>144</v>
      </c>
      <c r="D241" s="179">
        <f>VLOOKUP('660.2'!A87,'660.2'!A87:N363,14,FALSE)</f>
        <v>390201.37650957576</v>
      </c>
    </row>
    <row r="242" spans="1:4" ht="54" thickTop="1" thickBot="1">
      <c r="A242" s="137" t="s">
        <v>1677</v>
      </c>
      <c r="B242" s="138" t="s">
        <v>1774</v>
      </c>
      <c r="C242" s="133" t="s">
        <v>144</v>
      </c>
      <c r="D242" s="179">
        <f>VLOOKUP('661.1'!A87,'661.1'!A87:N364,14,FALSE)</f>
        <v>697858.85644844896</v>
      </c>
    </row>
    <row r="243" spans="1:4" ht="54" thickTop="1" thickBot="1">
      <c r="A243" s="137" t="s">
        <v>1130</v>
      </c>
      <c r="B243" s="138" t="s">
        <v>1775</v>
      </c>
      <c r="C243" s="133" t="s">
        <v>144</v>
      </c>
      <c r="D243" s="179">
        <f>VLOOKUP('662.1'!A87,'662.1'!A87:N365,14,FALSE)</f>
        <v>453814.0103514404</v>
      </c>
    </row>
    <row r="244" spans="1:4" ht="54" thickTop="1" thickBot="1">
      <c r="A244" s="137" t="s">
        <v>1131</v>
      </c>
      <c r="B244" s="138" t="s">
        <v>1776</v>
      </c>
      <c r="C244" s="133" t="s">
        <v>144</v>
      </c>
      <c r="D244" s="179">
        <f>VLOOKUP('662.2'!A87,'662.2'!A87:N366,14,FALSE)</f>
        <v>432100.41764433065</v>
      </c>
    </row>
    <row r="245" spans="1:4" ht="54" thickTop="1" thickBot="1">
      <c r="A245" s="137" t="s">
        <v>1678</v>
      </c>
      <c r="B245" s="138" t="s">
        <v>1777</v>
      </c>
      <c r="C245" s="133" t="s">
        <v>144</v>
      </c>
      <c r="D245" s="179">
        <f>VLOOKUP('663.1'!A87,'663.1'!A87:N367,14,FALSE)</f>
        <v>28939.559014858434</v>
      </c>
    </row>
    <row r="246" spans="1:4" ht="54" thickTop="1" thickBot="1">
      <c r="A246" s="137" t="s">
        <v>1132</v>
      </c>
      <c r="B246" s="138" t="s">
        <v>1778</v>
      </c>
      <c r="C246" s="133" t="s">
        <v>387</v>
      </c>
      <c r="D246" s="179">
        <f>VLOOKUP('670.1'!A87,'670.1'!A87:N368,14,FALSE)</f>
        <v>272909.0429378156</v>
      </c>
    </row>
    <row r="247" spans="1:4" ht="54" thickTop="1" thickBot="1">
      <c r="A247" s="137" t="s">
        <v>1133</v>
      </c>
      <c r="B247" s="138" t="s">
        <v>1779</v>
      </c>
      <c r="C247" s="133" t="s">
        <v>387</v>
      </c>
      <c r="D247" s="179">
        <f>VLOOKUP('670.2'!A87,'670.2'!A87:N369,14,FALSE)</f>
        <v>310477.84472314041</v>
      </c>
    </row>
    <row r="248" spans="1:4" ht="54" thickTop="1" thickBot="1">
      <c r="A248" s="137" t="s">
        <v>1680</v>
      </c>
      <c r="B248" s="138" t="s">
        <v>1780</v>
      </c>
      <c r="C248" s="133" t="s">
        <v>387</v>
      </c>
      <c r="D248" s="179">
        <f>VLOOKUP('670.3'!A87,'670.3'!A87:N370,14,FALSE)</f>
        <v>320032.26816163387</v>
      </c>
    </row>
    <row r="249" spans="1:4" ht="54" thickTop="1" thickBot="1">
      <c r="A249" s="137" t="s">
        <v>1681</v>
      </c>
      <c r="B249" s="138" t="s">
        <v>1781</v>
      </c>
      <c r="C249" s="133" t="s">
        <v>387</v>
      </c>
      <c r="D249" s="179">
        <f>VLOOKUP('670.4'!A87,'670.4'!A87:N371,14,FALSE)</f>
        <v>321413.18918069208</v>
      </c>
    </row>
    <row r="250" spans="1:4" ht="54" thickTop="1" thickBot="1">
      <c r="A250" s="137" t="s">
        <v>1682</v>
      </c>
      <c r="B250" s="138" t="s">
        <v>1782</v>
      </c>
      <c r="C250" s="133" t="s">
        <v>387</v>
      </c>
      <c r="D250" s="179">
        <f>VLOOKUP('670.5'!A89,'670.5'!A89:N372,14,FALSE)</f>
        <v>337947.14512834488</v>
      </c>
    </row>
    <row r="251" spans="1:4" ht="54" thickTop="1" thickBot="1">
      <c r="A251" s="137" t="s">
        <v>1134</v>
      </c>
      <c r="B251" s="138" t="s">
        <v>1783</v>
      </c>
      <c r="C251" s="133" t="s">
        <v>387</v>
      </c>
      <c r="D251" s="179">
        <f>VLOOKUP('671.1'!A89,'671.1'!A89:N373,14,FALSE)</f>
        <v>532940.70991166576</v>
      </c>
    </row>
    <row r="252" spans="1:4" ht="54" thickTop="1" thickBot="1">
      <c r="A252" s="137" t="s">
        <v>1135</v>
      </c>
      <c r="B252" s="138" t="s">
        <v>1784</v>
      </c>
      <c r="C252" s="133" t="s">
        <v>144</v>
      </c>
      <c r="D252" s="179">
        <f>VLOOKUP('671.2'!A89,'671.2'!A89:N374,14,FALSE)</f>
        <v>50836.828513231114</v>
      </c>
    </row>
    <row r="253" spans="1:4" ht="54" thickTop="1" thickBot="1">
      <c r="A253" s="137" t="s">
        <v>1683</v>
      </c>
      <c r="B253" s="138" t="s">
        <v>1785</v>
      </c>
      <c r="C253" s="133" t="s">
        <v>387</v>
      </c>
      <c r="D253" s="179">
        <f>VLOOKUP('671.3'!A87,'671.3'!A87:N375,14,FALSE)</f>
        <v>571204.15879566688</v>
      </c>
    </row>
    <row r="254" spans="1:4" ht="54" thickTop="1" thickBot="1">
      <c r="A254" s="137" t="s">
        <v>1684</v>
      </c>
      <c r="B254" s="138" t="s">
        <v>1786</v>
      </c>
      <c r="C254" s="133" t="s">
        <v>144</v>
      </c>
      <c r="D254" s="179">
        <f>VLOOKUP('671.4'!A87,'671.4'!A87:N376,14,FALSE)</f>
        <v>53873.982751086587</v>
      </c>
    </row>
    <row r="255" spans="1:4" ht="54" thickTop="1" thickBot="1">
      <c r="A255" s="137" t="s">
        <v>1136</v>
      </c>
      <c r="B255" s="138" t="s">
        <v>1787</v>
      </c>
      <c r="C255" s="133" t="s">
        <v>144</v>
      </c>
      <c r="D255" s="179">
        <f>VLOOKUP('672.1'!A87,'672.1'!A87:N377,14,FALSE)</f>
        <v>40994.520332404201</v>
      </c>
    </row>
    <row r="256" spans="1:4" ht="54" thickTop="1" thickBot="1">
      <c r="A256" s="137" t="s">
        <v>1685</v>
      </c>
      <c r="B256" s="138" t="s">
        <v>1788</v>
      </c>
      <c r="C256" s="133" t="s">
        <v>144</v>
      </c>
      <c r="D256" s="179">
        <f>VLOOKUP('672.2'!A87,'672.2'!A87:N378,14,FALSE)</f>
        <v>48813.990585773048</v>
      </c>
    </row>
    <row r="257" spans="1:4" ht="54" thickTop="1" thickBot="1">
      <c r="A257" s="137" t="s">
        <v>1686</v>
      </c>
      <c r="B257" s="138" t="s">
        <v>1789</v>
      </c>
      <c r="C257" s="133" t="s">
        <v>144</v>
      </c>
      <c r="D257" s="179">
        <f>VLOOKUP('672.3'!A87,'672.3'!A87:N379,14,FALSE)</f>
        <v>42829.197490694583</v>
      </c>
    </row>
    <row r="258" spans="1:4" ht="54" thickTop="1" thickBot="1">
      <c r="A258" s="137" t="s">
        <v>1687</v>
      </c>
      <c r="B258" s="138" t="s">
        <v>1790</v>
      </c>
      <c r="C258" s="133" t="s">
        <v>144</v>
      </c>
      <c r="D258" s="179">
        <f>VLOOKUP('672.4'!A87,'672.3'!A87:N380,14,FALSE)</f>
        <v>42829.197490694583</v>
      </c>
    </row>
    <row r="259" spans="1:4" ht="54" thickTop="1" thickBot="1">
      <c r="A259" s="137" t="s">
        <v>1732</v>
      </c>
      <c r="B259" s="138" t="s">
        <v>1791</v>
      </c>
      <c r="C259" s="133" t="s">
        <v>233</v>
      </c>
      <c r="D259" s="179">
        <f>VLOOKUP('673.1.1'!A87,'673.1.1'!A87:N381,14,FALSE)</f>
        <v>7271.4976162440535</v>
      </c>
    </row>
    <row r="260" spans="1:4" ht="54" thickTop="1" thickBot="1">
      <c r="A260" s="137" t="s">
        <v>1733</v>
      </c>
      <c r="B260" s="138" t="s">
        <v>2046</v>
      </c>
      <c r="C260" s="133" t="s">
        <v>233</v>
      </c>
      <c r="D260" s="179">
        <f>VLOOKUP('673.1.2'!A87,'673.1.2'!A87:N382,14,FALSE)</f>
        <v>8155.0052478251218</v>
      </c>
    </row>
    <row r="261" spans="1:4" ht="54" thickTop="1" thickBot="1">
      <c r="A261" s="137" t="s">
        <v>1137</v>
      </c>
      <c r="B261" s="138" t="s">
        <v>1792</v>
      </c>
      <c r="C261" s="133" t="s">
        <v>387</v>
      </c>
      <c r="D261" s="179">
        <f>VLOOKUP('673.2'!A87,'673.2'!A87:N383,14,FALSE)</f>
        <v>73916.068368587337</v>
      </c>
    </row>
    <row r="262" spans="1:4" ht="54" thickTop="1" thickBot="1">
      <c r="A262" s="137" t="s">
        <v>1138</v>
      </c>
      <c r="B262" s="138" t="s">
        <v>1793</v>
      </c>
      <c r="C262" s="133" t="s">
        <v>387</v>
      </c>
      <c r="D262" s="179">
        <f>VLOOKUP('673.3'!A89,'673.3'!A89:N384,14,FALSE)</f>
        <v>57008.623547976429</v>
      </c>
    </row>
    <row r="263" spans="1:4" ht="54" thickTop="1" thickBot="1">
      <c r="A263" s="137" t="s">
        <v>1139</v>
      </c>
      <c r="B263" s="138" t="s">
        <v>1996</v>
      </c>
      <c r="C263" s="133" t="s">
        <v>144</v>
      </c>
      <c r="D263" s="179">
        <f>VLOOKUP('674.1'!A89,'674.1'!A89:N385,14,FALSE)</f>
        <v>99490.546096519945</v>
      </c>
    </row>
    <row r="264" spans="1:4" ht="54" thickTop="1" thickBot="1">
      <c r="A264" s="137" t="s">
        <v>1140</v>
      </c>
      <c r="B264" s="138" t="s">
        <v>1794</v>
      </c>
      <c r="C264" s="133" t="s">
        <v>144</v>
      </c>
      <c r="D264" s="179">
        <f>VLOOKUP('674.2'!A89,'674.2'!A89:N386,14,FALSE)</f>
        <v>184560.94712874677</v>
      </c>
    </row>
    <row r="265" spans="1:4" ht="54" thickTop="1" thickBot="1">
      <c r="A265" s="137" t="s">
        <v>1141</v>
      </c>
      <c r="B265" s="138" t="s">
        <v>1795</v>
      </c>
      <c r="C265" s="133" t="s">
        <v>233</v>
      </c>
      <c r="D265" s="179">
        <f>VLOOKUP('680.1'!A87,'680.1'!A87:N387,14,FALSE)</f>
        <v>174519.86521957847</v>
      </c>
    </row>
    <row r="266" spans="1:4" ht="54" thickTop="1" thickBot="1">
      <c r="A266" s="137" t="s">
        <v>1142</v>
      </c>
      <c r="B266" s="138" t="s">
        <v>1796</v>
      </c>
      <c r="C266" s="133" t="s">
        <v>144</v>
      </c>
      <c r="D266" s="179">
        <f>VLOOKUP('680.2'!A87,'680.2'!A87:N388,14,FALSE)</f>
        <v>13685.687911437713</v>
      </c>
    </row>
    <row r="267" spans="1:4" ht="54" thickTop="1" thickBot="1">
      <c r="A267" s="137" t="s">
        <v>1143</v>
      </c>
      <c r="B267" s="138" t="s">
        <v>1797</v>
      </c>
      <c r="C267" s="133" t="s">
        <v>387</v>
      </c>
      <c r="D267" s="179">
        <f>VLOOKUP('680.3'!A89,'680.3'!A89:N389,14,FALSE)</f>
        <v>64203.958367624058</v>
      </c>
    </row>
    <row r="268" spans="1:4" ht="54" thickTop="1" thickBot="1">
      <c r="A268" s="137" t="s">
        <v>1144</v>
      </c>
      <c r="B268" s="138" t="s">
        <v>1798</v>
      </c>
      <c r="C268" s="133" t="s">
        <v>387</v>
      </c>
      <c r="D268" s="179">
        <f>VLOOKUP('681.1'!A89,'681.1'!A89:N390,14,FALSE)</f>
        <v>179146.33197426284</v>
      </c>
    </row>
    <row r="269" spans="1:4" ht="54" thickTop="1" thickBot="1">
      <c r="A269" s="137" t="s">
        <v>1692</v>
      </c>
      <c r="B269" s="138" t="s">
        <v>1799</v>
      </c>
      <c r="C269" s="133" t="s">
        <v>387</v>
      </c>
      <c r="D269" s="179">
        <f>VLOOKUP('681.2'!A89,'681.2'!A89:N391,14,FALSE)</f>
        <v>216715.13375958765</v>
      </c>
    </row>
    <row r="270" spans="1:4" ht="54" thickTop="1" thickBot="1">
      <c r="A270" s="137" t="s">
        <v>1693</v>
      </c>
      <c r="B270" s="138" t="s">
        <v>1800</v>
      </c>
      <c r="C270" s="133" t="s">
        <v>387</v>
      </c>
      <c r="D270" s="179">
        <f>VLOOKUP('681.3'!A89,'681.3'!A89:N392,14,FALSE)</f>
        <v>226269.55719808114</v>
      </c>
    </row>
    <row r="271" spans="1:4" ht="54" thickTop="1" thickBot="1">
      <c r="A271" s="137" t="s">
        <v>1694</v>
      </c>
      <c r="B271" s="138" t="s">
        <v>1801</v>
      </c>
      <c r="C271" s="133" t="s">
        <v>387</v>
      </c>
      <c r="D271" s="179">
        <f>VLOOKUP('681.4'!A89,'681.4'!A89:N393,14,FALSE)</f>
        <v>227650.47821713932</v>
      </c>
    </row>
    <row r="272" spans="1:4" ht="54" thickTop="1" thickBot="1">
      <c r="A272" s="137" t="s">
        <v>1145</v>
      </c>
      <c r="B272" s="138" t="s">
        <v>1802</v>
      </c>
      <c r="C272" s="133" t="s">
        <v>387</v>
      </c>
      <c r="D272" s="179">
        <f>VLOOKUP('682.1'!A89,'682.1'!A89:N394,14,FALSE)</f>
        <v>244108.9431096912</v>
      </c>
    </row>
    <row r="273" spans="1:4" ht="54" thickTop="1" thickBot="1">
      <c r="A273" s="137" t="s">
        <v>1695</v>
      </c>
      <c r="B273" s="138" t="s">
        <v>1803</v>
      </c>
      <c r="C273" s="133" t="s">
        <v>387</v>
      </c>
      <c r="D273" s="179">
        <f>VLOOKUP('682.2'!A89,'682.2'!A89:N395,14,FALSE)</f>
        <v>244108.9431096912</v>
      </c>
    </row>
    <row r="274" spans="1:4" ht="54" thickTop="1" thickBot="1">
      <c r="A274" s="137" t="s">
        <v>1697</v>
      </c>
      <c r="B274" s="138" t="s">
        <v>1804</v>
      </c>
      <c r="C274" s="133" t="s">
        <v>387</v>
      </c>
      <c r="D274" s="179">
        <f>VLOOKUP('682.3'!A89,'682.3'!A89:N396,14,FALSE)</f>
        <v>244108.9431096912</v>
      </c>
    </row>
    <row r="275" spans="1:4" ht="54" thickTop="1" thickBot="1">
      <c r="A275" s="137" t="s">
        <v>1699</v>
      </c>
      <c r="B275" s="138" t="s">
        <v>1997</v>
      </c>
      <c r="C275" s="133" t="s">
        <v>387</v>
      </c>
      <c r="D275" s="179">
        <f>VLOOKUP('682.4'!A89,'682.4'!A89:N397,14,FALSE)</f>
        <v>244108.9431096912</v>
      </c>
    </row>
    <row r="276" spans="1:4" ht="54" thickTop="1" thickBot="1">
      <c r="A276" s="137" t="s">
        <v>1701</v>
      </c>
      <c r="B276" s="138" t="s">
        <v>1805</v>
      </c>
      <c r="C276" s="133" t="s">
        <v>233</v>
      </c>
      <c r="D276" s="179">
        <f>VLOOKUP('683.1'!A89,'683.1'!A89:N398,14,FALSE)</f>
        <v>12208.926622383031</v>
      </c>
    </row>
    <row r="277" spans="1:4" ht="54" thickTop="1" thickBot="1">
      <c r="A277" s="137" t="s">
        <v>1703</v>
      </c>
      <c r="B277" s="138" t="s">
        <v>1806</v>
      </c>
      <c r="C277" s="133" t="s">
        <v>233</v>
      </c>
      <c r="D277" s="179">
        <f>VLOOKUP('683.2'!A89,'683.2'!A89:N399,14,FALSE)</f>
        <v>21879.178334107757</v>
      </c>
    </row>
    <row r="278" spans="1:4" ht="54" thickTop="1" thickBot="1">
      <c r="A278" s="137" t="s">
        <v>1705</v>
      </c>
      <c r="B278" s="138" t="s">
        <v>1807</v>
      </c>
      <c r="C278" s="133" t="s">
        <v>233</v>
      </c>
      <c r="D278" s="179">
        <f>VLOOKUP('683.3'!A89,'683.3'!A89:N400,14,FALSE)</f>
        <v>12208.926622383031</v>
      </c>
    </row>
    <row r="279" spans="1:4" ht="54" thickTop="1" thickBot="1">
      <c r="A279" s="137" t="s">
        <v>1706</v>
      </c>
      <c r="B279" s="138" t="s">
        <v>1808</v>
      </c>
      <c r="C279" s="133" t="s">
        <v>233</v>
      </c>
      <c r="D279" s="179">
        <f>VLOOKUP('683.4'!A89,'683.4'!A89:N401,14,FALSE)</f>
        <v>21879.178334107757</v>
      </c>
    </row>
    <row r="280" spans="1:4" ht="54" thickTop="1" thickBot="1">
      <c r="A280" s="137" t="s">
        <v>1707</v>
      </c>
      <c r="B280" s="138" t="s">
        <v>1809</v>
      </c>
      <c r="C280" s="133" t="s">
        <v>233</v>
      </c>
      <c r="D280" s="179">
        <f>VLOOKUP('683.5'!A87,'683.5'!A87:N402,14,FALSE)</f>
        <v>72766.746328702982</v>
      </c>
    </row>
    <row r="281" spans="1:4" ht="54" thickTop="1" thickBot="1">
      <c r="A281" s="137" t="s">
        <v>2047</v>
      </c>
      <c r="B281" s="138" t="s">
        <v>1810</v>
      </c>
      <c r="C281" s="133" t="s">
        <v>233</v>
      </c>
      <c r="D281" s="179">
        <f>VLOOKUP('690.1.1'!A89,'690.1.1'!A89:N403,14,FALSE)</f>
        <v>17089.661455617985</v>
      </c>
    </row>
    <row r="282" spans="1:4" ht="54" thickTop="1" thickBot="1">
      <c r="A282" s="137" t="s">
        <v>1710</v>
      </c>
      <c r="B282" s="138" t="s">
        <v>1811</v>
      </c>
      <c r="C282" s="133" t="s">
        <v>233</v>
      </c>
      <c r="D282" s="179">
        <f>VLOOKUP('690.1.2'!A89,'690.1.2'!A89:N404,14,FALSE)</f>
        <v>26639.35055936969</v>
      </c>
    </row>
    <row r="283" spans="1:4" ht="54" thickTop="1" thickBot="1">
      <c r="A283" s="137" t="s">
        <v>1146</v>
      </c>
      <c r="B283" s="138" t="s">
        <v>1812</v>
      </c>
      <c r="C283" s="133" t="s">
        <v>144</v>
      </c>
      <c r="D283" s="179">
        <f>VLOOKUP('700.1'!A89,'700.1'!A89:N405,14,FALSE)</f>
        <v>1907.2278749531647</v>
      </c>
    </row>
    <row r="284" spans="1:4" ht="54" thickTop="1" thickBot="1">
      <c r="A284" s="137" t="s">
        <v>1147</v>
      </c>
      <c r="B284" s="138" t="s">
        <v>1813</v>
      </c>
      <c r="C284" s="133" t="s">
        <v>144</v>
      </c>
      <c r="D284" s="179">
        <f>VLOOKUP('700.2'!A89,'700.2'!A89:N406,14,FALSE)</f>
        <v>1879.4651853962857</v>
      </c>
    </row>
    <row r="285" spans="1:4" ht="54" thickTop="1" thickBot="1">
      <c r="A285" s="137" t="s">
        <v>1148</v>
      </c>
      <c r="B285" s="138" t="s">
        <v>1814</v>
      </c>
      <c r="C285" s="133" t="s">
        <v>233</v>
      </c>
      <c r="D285" s="179">
        <f>VLOOKUP('700.3'!A89,'700.3'!A89:N407,14,FALSE)</f>
        <v>39734.011097681752</v>
      </c>
    </row>
    <row r="286" spans="1:4" ht="54" thickTop="1" thickBot="1">
      <c r="A286" s="137" t="s">
        <v>1149</v>
      </c>
      <c r="B286" s="138" t="s">
        <v>1815</v>
      </c>
      <c r="C286" s="133" t="s">
        <v>233</v>
      </c>
      <c r="D286" s="179">
        <f>VLOOKUP('700.4'!A89,'700.4'!A89:N408,14,FALSE)</f>
        <v>45276.812648762614</v>
      </c>
    </row>
    <row r="287" spans="1:4" ht="54" thickTop="1" thickBot="1">
      <c r="A287" s="137" t="s">
        <v>1150</v>
      </c>
      <c r="B287" s="138" t="s">
        <v>1816</v>
      </c>
      <c r="C287" s="133" t="s">
        <v>1845</v>
      </c>
      <c r="D287" s="179">
        <f>VLOOKUP('701.1'!A89,'701.1'!A89:N409,14,FALSE)</f>
        <v>8790.6167957886537</v>
      </c>
    </row>
    <row r="288" spans="1:4" ht="54" thickTop="1" thickBot="1">
      <c r="A288" s="137" t="s">
        <v>1713</v>
      </c>
      <c r="B288" s="138" t="s">
        <v>1817</v>
      </c>
      <c r="C288" s="133" t="s">
        <v>1845</v>
      </c>
      <c r="D288" s="179">
        <f>VLOOKUP('710.1'!A89,'710.1'!A89:N410,14,FALSE)</f>
        <v>581342.84314534639</v>
      </c>
    </row>
    <row r="289" spans="1:4" ht="54" thickTop="1" thickBot="1">
      <c r="A289" s="137" t="s">
        <v>1151</v>
      </c>
      <c r="B289" s="138" t="s">
        <v>1818</v>
      </c>
      <c r="C289" s="133" t="s">
        <v>233</v>
      </c>
      <c r="D289" s="179">
        <f>VLOOKUP('710.2'!A89,'710.2'!A89:N411,14,FALSE)</f>
        <v>583149.3132947674</v>
      </c>
    </row>
    <row r="290" spans="1:4" ht="54" thickTop="1" thickBot="1">
      <c r="A290" s="137" t="s">
        <v>1152</v>
      </c>
      <c r="B290" s="138" t="s">
        <v>1819</v>
      </c>
      <c r="C290" s="133" t="s">
        <v>1845</v>
      </c>
      <c r="D290" s="179">
        <f>VLOOKUP('720.1'!A89,'720.1'!A89:N412,14,FALSE)</f>
        <v>176365.65248550242</v>
      </c>
    </row>
    <row r="291" spans="1:4" ht="54" thickTop="1" thickBot="1">
      <c r="A291" s="137" t="s">
        <v>1153</v>
      </c>
      <c r="B291" s="138" t="s">
        <v>1820</v>
      </c>
      <c r="C291" s="133" t="s">
        <v>144</v>
      </c>
      <c r="D291" s="179">
        <f>VLOOKUP('730.1'!A89,'730.1'!A89:N413,14,FALSE)</f>
        <v>179611.70090134366</v>
      </c>
    </row>
    <row r="292" spans="1:4" ht="54" thickTop="1" thickBot="1">
      <c r="A292" s="137" t="s">
        <v>1154</v>
      </c>
      <c r="B292" s="138" t="s">
        <v>1821</v>
      </c>
      <c r="C292" s="133" t="s">
        <v>1845</v>
      </c>
      <c r="D292" s="179">
        <f>VLOOKUP('730.2'!A89,'730.2'!A89:N414,14,FALSE)</f>
        <v>100643.23164025381</v>
      </c>
    </row>
    <row r="293" spans="1:4" ht="54" thickTop="1" thickBot="1">
      <c r="A293" s="137" t="s">
        <v>1155</v>
      </c>
      <c r="B293" s="138" t="s">
        <v>1822</v>
      </c>
      <c r="C293" s="133" t="s">
        <v>1845</v>
      </c>
      <c r="D293" s="179">
        <f>VLOOKUP('730.3'!A89,'730.3'!A89:N415,14,FALSE)</f>
        <v>99387.653350661218</v>
      </c>
    </row>
    <row r="294" spans="1:4" ht="54" thickTop="1" thickBot="1">
      <c r="A294" s="137" t="s">
        <v>1714</v>
      </c>
      <c r="B294" s="138" t="s">
        <v>1823</v>
      </c>
      <c r="C294" s="133" t="s">
        <v>1845</v>
      </c>
      <c r="D294" s="179">
        <f>VLOOKUP('730.4'!A89,'730.4'!A89:N416,14,FALSE)</f>
        <v>46740.744050610345</v>
      </c>
    </row>
    <row r="295" spans="1:4" ht="54" thickTop="1" thickBot="1">
      <c r="A295" s="137" t="s">
        <v>1156</v>
      </c>
      <c r="B295" s="138" t="s">
        <v>1824</v>
      </c>
      <c r="C295" s="133" t="s">
        <v>144</v>
      </c>
      <c r="D295" s="179">
        <f>VLOOKUP('731.1'!A89,'731.1'!A89:N417,14,FALSE)</f>
        <v>171036.32979491685</v>
      </c>
    </row>
    <row r="296" spans="1:4" ht="54" thickTop="1" thickBot="1">
      <c r="A296" s="137" t="s">
        <v>1157</v>
      </c>
      <c r="B296" s="138" t="s">
        <v>1825</v>
      </c>
      <c r="C296" s="133" t="s">
        <v>1995</v>
      </c>
      <c r="D296" s="179">
        <f>VLOOKUP('740.1'!A89,'740.1'!A89:N418,14,FALSE)</f>
        <v>14541.323371366318</v>
      </c>
    </row>
    <row r="297" spans="1:4" ht="54" thickTop="1" thickBot="1">
      <c r="A297" s="137" t="s">
        <v>1717</v>
      </c>
      <c r="B297" s="138" t="s">
        <v>1826</v>
      </c>
      <c r="C297" s="133" t="s">
        <v>1845</v>
      </c>
      <c r="D297" s="179">
        <f>VLOOKUP('741.1'!A89,'741.1'!A89:N419,14,FALSE)</f>
        <v>56166.339815357009</v>
      </c>
    </row>
    <row r="298" spans="1:4" ht="54" thickTop="1" thickBot="1">
      <c r="A298" s="137" t="s">
        <v>1158</v>
      </c>
      <c r="B298" s="138" t="s">
        <v>1827</v>
      </c>
      <c r="C298" s="133" t="s">
        <v>144</v>
      </c>
      <c r="D298" s="179">
        <f>VLOOKUP('800.1'!A89,'800.1'!A89:N420,14,FALSE)</f>
        <v>10846.986932544001</v>
      </c>
    </row>
    <row r="299" spans="1:4" ht="54" thickTop="1" thickBot="1">
      <c r="A299" s="137" t="s">
        <v>1159</v>
      </c>
      <c r="B299" s="138" t="s">
        <v>1828</v>
      </c>
      <c r="C299" s="133" t="s">
        <v>144</v>
      </c>
      <c r="D299" s="179">
        <f>VLOOKUP('800.2'!A89,'800.2'!A89:N421,14,FALSE)</f>
        <v>15718.100710505072</v>
      </c>
    </row>
    <row r="300" spans="1:4" ht="54" thickTop="1" thickBot="1">
      <c r="A300" s="137" t="s">
        <v>1160</v>
      </c>
      <c r="B300" s="138" t="s">
        <v>1829</v>
      </c>
      <c r="C300" s="133" t="s">
        <v>144</v>
      </c>
      <c r="D300" s="179">
        <f>VLOOKUP('800.3'!A89,'800.3'!A89:N422,14,FALSE)</f>
        <v>43688.780914026218</v>
      </c>
    </row>
    <row r="301" spans="1:4" ht="54" thickTop="1" thickBot="1">
      <c r="A301" s="137" t="s">
        <v>1161</v>
      </c>
      <c r="B301" s="138" t="s">
        <v>1830</v>
      </c>
      <c r="C301" s="133" t="s">
        <v>144</v>
      </c>
      <c r="D301" s="179">
        <f>VLOOKUP('800.4'!A89,'800.4'!A89:N423,14,FALSE)</f>
        <v>48215.072506534518</v>
      </c>
    </row>
    <row r="302" spans="1:4" ht="54" thickTop="1" thickBot="1">
      <c r="A302" s="137" t="s">
        <v>1718</v>
      </c>
      <c r="B302" s="138" t="s">
        <v>1831</v>
      </c>
      <c r="C302" s="133" t="s">
        <v>1845</v>
      </c>
      <c r="D302" s="179">
        <f>VLOOKUP('802.1'!A89,'802.1'!A89:N424,14,FALSE)</f>
        <v>338730.0638190126</v>
      </c>
    </row>
    <row r="303" spans="1:4" ht="54" thickTop="1" thickBot="1">
      <c r="A303" s="137" t="s">
        <v>1719</v>
      </c>
      <c r="B303" s="138" t="s">
        <v>1881</v>
      </c>
      <c r="C303" s="133" t="s">
        <v>1845</v>
      </c>
      <c r="D303" s="179">
        <f>VLOOKUP('802.2'!A89,'802.2'!A89:N425,14,FALSE)</f>
        <v>70583.063503761805</v>
      </c>
    </row>
    <row r="304" spans="1:4" ht="54" thickTop="1" thickBot="1">
      <c r="A304" s="137" t="s">
        <v>1720</v>
      </c>
      <c r="B304" s="138" t="s">
        <v>1832</v>
      </c>
      <c r="C304" s="133" t="s">
        <v>1845</v>
      </c>
      <c r="D304" s="179">
        <f>VLOOKUP('802.3'!A89,'802.3'!A89:N426,14,FALSE)</f>
        <v>44891.579682580581</v>
      </c>
    </row>
    <row r="305" spans="1:4" ht="54" thickTop="1" thickBot="1">
      <c r="A305" s="137" t="s">
        <v>1721</v>
      </c>
      <c r="B305" s="138" t="s">
        <v>1833</v>
      </c>
      <c r="C305" s="133" t="s">
        <v>1845</v>
      </c>
      <c r="D305" s="179">
        <f>VLOOKUP('802.4'!A89,'802.4'!A89:N427,14,FALSE)</f>
        <v>38196.837511673497</v>
      </c>
    </row>
    <row r="306" spans="1:4" ht="54" thickTop="1" thickBot="1">
      <c r="A306" s="137" t="s">
        <v>1722</v>
      </c>
      <c r="B306" s="138" t="s">
        <v>1834</v>
      </c>
      <c r="C306" s="133" t="s">
        <v>1845</v>
      </c>
      <c r="D306" s="179">
        <f>VLOOKUP('802.5'!A89,'802.5'!A89:N428,14,FALSE)</f>
        <v>274704.96629038738</v>
      </c>
    </row>
    <row r="307" spans="1:4" ht="54" thickTop="1" thickBot="1">
      <c r="A307" s="137" t="s">
        <v>1723</v>
      </c>
      <c r="B307" s="138" t="s">
        <v>1835</v>
      </c>
      <c r="C307" s="133" t="s">
        <v>1845</v>
      </c>
      <c r="D307" s="179">
        <f>VLOOKUP('802.6'!A89,'802.6'!A89:N429,14,FALSE)</f>
        <v>267852.07527815737</v>
      </c>
    </row>
    <row r="308" spans="1:4" ht="54" thickTop="1" thickBot="1">
      <c r="A308" s="137" t="s">
        <v>1724</v>
      </c>
      <c r="B308" s="138" t="s">
        <v>1836</v>
      </c>
      <c r="C308" s="133" t="s">
        <v>1845</v>
      </c>
      <c r="D308" s="179">
        <f>VLOOKUP('802.7'!A89,'802.7'!A89:N430,14,FALSE)</f>
        <v>175391.32858699045</v>
      </c>
    </row>
    <row r="309" spans="1:4" ht="54" thickTop="1" thickBot="1">
      <c r="A309" s="137" t="s">
        <v>1725</v>
      </c>
      <c r="B309" s="138" t="s">
        <v>1837</v>
      </c>
      <c r="C309" s="133" t="s">
        <v>1845</v>
      </c>
      <c r="D309" s="179">
        <f>VLOOKUP('802.8'!A89,'802.8'!A89:N431,14,FALSE)</f>
        <v>150080.1942465122</v>
      </c>
    </row>
    <row r="310" spans="1:4" ht="54" thickTop="1" thickBot="1">
      <c r="A310" s="137" t="s">
        <v>1162</v>
      </c>
      <c r="B310" s="138" t="s">
        <v>1838</v>
      </c>
      <c r="C310" s="133" t="s">
        <v>233</v>
      </c>
      <c r="D310" s="179">
        <f>VLOOKUP('810.1'!A89,'810.1'!A89:N432,14,FALSE)</f>
        <v>16761.76973196266</v>
      </c>
    </row>
    <row r="311" spans="1:4" ht="54" thickTop="1" thickBot="1">
      <c r="A311" s="137" t="s">
        <v>1163</v>
      </c>
      <c r="B311" s="138" t="s">
        <v>1839</v>
      </c>
      <c r="C311" s="133" t="s">
        <v>233</v>
      </c>
      <c r="D311" s="179">
        <f>VLOOKUP('810.2'!A89,'810.2'!A89:N433,14,FALSE)</f>
        <v>11355.750634513181</v>
      </c>
    </row>
    <row r="312" spans="1:4" ht="54" thickTop="1" thickBot="1">
      <c r="A312" s="137" t="s">
        <v>1164</v>
      </c>
      <c r="B312" s="138" t="s">
        <v>1840</v>
      </c>
      <c r="C312" s="133" t="s">
        <v>233</v>
      </c>
      <c r="D312" s="179">
        <f>VLOOKUP('810.3'!A89,'810.3'!A89:N435,14,FALSE)</f>
        <v>7400.7927473542732</v>
      </c>
    </row>
    <row r="313" spans="1:4" ht="57.75" thickTop="1" thickBot="1">
      <c r="A313" s="137" t="s">
        <v>1726</v>
      </c>
      <c r="B313" s="138" t="s">
        <v>2050</v>
      </c>
      <c r="C313" s="133" t="s">
        <v>233</v>
      </c>
      <c r="D313" s="179">
        <f>VLOOKUP('811.1'!A89,'811.1'!A89:N436,14,FALSE)</f>
        <v>39997.26298045896</v>
      </c>
    </row>
    <row r="314" spans="1:4" ht="57.75" thickTop="1" thickBot="1">
      <c r="A314" s="137" t="s">
        <v>1727</v>
      </c>
      <c r="B314" s="138" t="s">
        <v>2051</v>
      </c>
      <c r="C314" s="133" t="s">
        <v>233</v>
      </c>
      <c r="D314" s="179">
        <f>VLOOKUP('811.2'!A89,'811.2'!A89:N437,14,FALSE)</f>
        <v>49077.311866844408</v>
      </c>
    </row>
    <row r="315" spans="1:4" ht="54" thickTop="1" thickBot="1">
      <c r="A315" s="137" t="s">
        <v>1165</v>
      </c>
      <c r="B315" s="138" t="s">
        <v>2053</v>
      </c>
      <c r="C315" s="133" t="s">
        <v>233</v>
      </c>
      <c r="D315" s="179">
        <f>VLOOKUP('812.1'!A89,'812.1'!A89:N438,14,FALSE)</f>
        <v>75270.763697506642</v>
      </c>
    </row>
    <row r="316" spans="1:4" ht="54" thickTop="1" thickBot="1">
      <c r="A316" s="137" t="s">
        <v>1728</v>
      </c>
      <c r="B316" s="138" t="s">
        <v>1841</v>
      </c>
      <c r="C316" s="133" t="s">
        <v>1995</v>
      </c>
      <c r="D316" s="179">
        <f>VLOOKUP('820.1'!A89,'820.1'!A89:N439,14,FALSE)</f>
        <v>72215.61118702247</v>
      </c>
    </row>
    <row r="317" spans="1:4" ht="54" thickTop="1" thickBot="1">
      <c r="A317" s="137" t="s">
        <v>1729</v>
      </c>
      <c r="B317" s="138" t="s">
        <v>1842</v>
      </c>
      <c r="C317" s="133" t="s">
        <v>984</v>
      </c>
      <c r="D317" s="179">
        <f>VLOOKUP('820.1.2'!A88,'820.1.2'!A88:N440,14,FALSE)</f>
        <v>3574320.0997256609</v>
      </c>
    </row>
    <row r="318" spans="1:4" ht="57.75" thickTop="1" thickBot="1">
      <c r="A318" s="137" t="s">
        <v>1166</v>
      </c>
      <c r="B318" s="138" t="s">
        <v>1843</v>
      </c>
      <c r="C318" s="133" t="s">
        <v>1998</v>
      </c>
      <c r="D318" s="179">
        <f>VLOOKUP('900.1'!A88,'900.1'!A88:N441,14,FALSE)</f>
        <v>1084.8875655714585</v>
      </c>
    </row>
    <row r="319" spans="1:4" ht="57.75" thickTop="1" thickBot="1">
      <c r="A319" s="137" t="s">
        <v>1167</v>
      </c>
      <c r="B319" s="138" t="s">
        <v>2195</v>
      </c>
      <c r="C319" s="133" t="s">
        <v>1999</v>
      </c>
      <c r="D319" s="179">
        <f>VLOOKUP('900.2'!A88,'900.2'!A88:N442,14,FALSE)</f>
        <v>1331.4529213831536</v>
      </c>
    </row>
    <row r="320" spans="1:4" ht="54" thickTop="1" thickBot="1">
      <c r="A320" s="137" t="s">
        <v>1168</v>
      </c>
      <c r="B320" s="138" t="s">
        <v>1844</v>
      </c>
      <c r="C320" s="133" t="s">
        <v>1999</v>
      </c>
      <c r="D320" s="179">
        <f>VLOOKUP('900.3'!A88,'900.3'!A88:N443,14,FALSE)</f>
        <v>1331.4529213831536</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8.5703125" style="183" customWidth="1"/>
  </cols>
  <sheetData>
    <row r="1" spans="1:4" ht="66" customHeight="1" thickTop="1">
      <c r="A1" s="676" t="s">
        <v>1850</v>
      </c>
      <c r="B1" s="677"/>
      <c r="C1" s="677"/>
      <c r="D1" s="678"/>
    </row>
    <row r="2" spans="1:4" ht="20.25" customHeight="1" thickBot="1">
      <c r="A2" s="679"/>
      <c r="B2" s="680"/>
      <c r="C2" s="680"/>
      <c r="D2" s="681"/>
    </row>
    <row r="3" spans="1:4" ht="16.5" thickTop="1" thickBot="1">
      <c r="A3" s="675" t="s">
        <v>2223</v>
      </c>
      <c r="B3" s="675"/>
      <c r="C3" s="675"/>
      <c r="D3" s="675"/>
    </row>
    <row r="4" spans="1:4" ht="16.5" thickTop="1" thickBot="1">
      <c r="A4" s="675"/>
      <c r="B4" s="675"/>
      <c r="C4" s="675"/>
      <c r="D4" s="675"/>
    </row>
    <row r="5" spans="1:4" ht="16.5" thickTop="1" thickBot="1">
      <c r="A5" s="675"/>
      <c r="B5" s="675"/>
      <c r="C5" s="675"/>
      <c r="D5" s="675"/>
    </row>
    <row r="6" spans="1:4" ht="16.5" thickTop="1" thickBot="1">
      <c r="A6" s="655" t="s">
        <v>2237</v>
      </c>
      <c r="B6" s="656" t="s">
        <v>1882</v>
      </c>
      <c r="C6" s="657" t="s">
        <v>2238</v>
      </c>
      <c r="D6" s="658">
        <v>29260</v>
      </c>
    </row>
    <row r="7" spans="1:4" ht="16.5" thickTop="1" thickBot="1">
      <c r="A7" s="659"/>
      <c r="B7" s="660"/>
      <c r="C7" s="661"/>
      <c r="D7" s="662" t="s">
        <v>1848</v>
      </c>
    </row>
    <row r="8" spans="1:4" ht="16.5" thickTop="1" thickBot="1">
      <c r="A8" s="663" t="s">
        <v>98</v>
      </c>
      <c r="B8" s="664" t="s">
        <v>1882</v>
      </c>
      <c r="C8" s="665" t="s">
        <v>99</v>
      </c>
      <c r="D8" s="666">
        <v>58677.433987924393</v>
      </c>
    </row>
    <row r="9" spans="1:4" ht="16.5" thickTop="1" thickBot="1">
      <c r="A9" s="663" t="s">
        <v>102</v>
      </c>
      <c r="B9" s="664" t="s">
        <v>1882</v>
      </c>
      <c r="C9" s="665" t="s">
        <v>103</v>
      </c>
      <c r="D9" s="666">
        <f>$D$6*1.85</f>
        <v>54131</v>
      </c>
    </row>
    <row r="10" spans="1:4" ht="16.5" thickTop="1" thickBot="1">
      <c r="A10" s="663" t="s">
        <v>0</v>
      </c>
      <c r="B10" s="664" t="s">
        <v>1882</v>
      </c>
      <c r="C10" s="665" t="s">
        <v>1</v>
      </c>
      <c r="D10" s="666">
        <v>69346.058349365194</v>
      </c>
    </row>
    <row r="11" spans="1:4" ht="16.5" thickTop="1" thickBot="1">
      <c r="A11" s="663" t="s">
        <v>1674</v>
      </c>
      <c r="B11" s="664" t="s">
        <v>1882</v>
      </c>
      <c r="C11" s="665" t="s">
        <v>1673</v>
      </c>
      <c r="D11" s="666">
        <v>320058.73084322392</v>
      </c>
    </row>
    <row r="12" spans="1:4" ht="16.5" thickTop="1" thickBot="1">
      <c r="A12" s="663" t="s">
        <v>100</v>
      </c>
      <c r="B12" s="664" t="s">
        <v>1882</v>
      </c>
      <c r="C12" s="665" t="s">
        <v>101</v>
      </c>
      <c r="D12" s="666">
        <v>80014.682710805981</v>
      </c>
    </row>
    <row r="13" spans="1:4" ht="16.5" thickTop="1" thickBot="1">
      <c r="A13" s="663" t="s">
        <v>62</v>
      </c>
      <c r="B13" s="664" t="s">
        <v>1882</v>
      </c>
      <c r="C13" s="665" t="s">
        <v>63</v>
      </c>
      <c r="D13" s="666">
        <v>586774.33987924387</v>
      </c>
    </row>
    <row r="14" spans="1:4" ht="16.5" thickTop="1" thickBot="1">
      <c r="A14" s="663" t="s">
        <v>108</v>
      </c>
      <c r="B14" s="664" t="s">
        <v>1882</v>
      </c>
      <c r="C14" s="665" t="s">
        <v>109</v>
      </c>
      <c r="D14" s="666">
        <v>320058.73084322392</v>
      </c>
    </row>
    <row r="15" spans="1:4" ht="16.5" thickTop="1" thickBot="1">
      <c r="A15" s="663" t="s">
        <v>41</v>
      </c>
      <c r="B15" s="664" t="s">
        <v>1882</v>
      </c>
      <c r="C15" s="665" t="s">
        <v>42</v>
      </c>
      <c r="D15" s="666">
        <v>213372.48722881597</v>
      </c>
    </row>
    <row r="16" spans="1:4" ht="16.5" thickTop="1" thickBot="1">
      <c r="A16" s="663" t="s">
        <v>43</v>
      </c>
      <c r="B16" s="664" t="s">
        <v>1882</v>
      </c>
      <c r="C16" s="665" t="s">
        <v>44</v>
      </c>
      <c r="D16" s="666">
        <v>320058.73084322392</v>
      </c>
    </row>
    <row r="17" spans="1:4" ht="16.5" thickTop="1" thickBot="1">
      <c r="A17" s="663" t="s">
        <v>106</v>
      </c>
      <c r="B17" s="664" t="s">
        <v>1882</v>
      </c>
      <c r="C17" s="665" t="s">
        <v>107</v>
      </c>
      <c r="D17" s="666">
        <v>106686.24361440798</v>
      </c>
    </row>
    <row r="18" spans="1:4" ht="16.5" thickTop="1" thickBot="1">
      <c r="A18" s="663" t="s">
        <v>1675</v>
      </c>
      <c r="B18" s="664" t="s">
        <v>1882</v>
      </c>
      <c r="C18" s="665" t="s">
        <v>2000</v>
      </c>
      <c r="D18" s="666">
        <v>96017.619252967183</v>
      </c>
    </row>
    <row r="19" spans="1:4" ht="16.5" thickTop="1" thickBot="1">
      <c r="A19" s="663" t="s">
        <v>96</v>
      </c>
      <c r="B19" s="664" t="s">
        <v>92</v>
      </c>
      <c r="C19" s="665" t="s">
        <v>97</v>
      </c>
      <c r="D19" s="666">
        <v>2133724.8722881596</v>
      </c>
    </row>
    <row r="20" spans="1:4" ht="16.5" thickTop="1" thickBot="1">
      <c r="A20" s="663" t="s">
        <v>76</v>
      </c>
      <c r="B20" s="664" t="s">
        <v>1882</v>
      </c>
      <c r="C20" s="665" t="s">
        <v>77</v>
      </c>
      <c r="D20" s="666">
        <v>485912.31941843667</v>
      </c>
    </row>
    <row r="21" spans="1:4" ht="16.5" thickTop="1" thickBot="1">
      <c r="A21" s="663" t="s">
        <v>74</v>
      </c>
      <c r="B21" s="664" t="s">
        <v>1882</v>
      </c>
      <c r="C21" s="665" t="s">
        <v>75</v>
      </c>
      <c r="D21" s="666">
        <v>477235.31371453602</v>
      </c>
    </row>
    <row r="22" spans="1:4" ht="16.5" thickTop="1" thickBot="1">
      <c r="A22" s="663" t="s">
        <v>84</v>
      </c>
      <c r="B22" s="664" t="s">
        <v>1882</v>
      </c>
      <c r="C22" s="665" t="s">
        <v>85</v>
      </c>
      <c r="D22" s="666">
        <v>544482.10791976599</v>
      </c>
    </row>
    <row r="23" spans="1:4" ht="16.5" thickTop="1" thickBot="1">
      <c r="A23" s="663" t="s">
        <v>78</v>
      </c>
      <c r="B23" s="664" t="s">
        <v>1882</v>
      </c>
      <c r="C23" s="665" t="s">
        <v>79</v>
      </c>
      <c r="D23" s="666">
        <v>605221.14784707059</v>
      </c>
    </row>
    <row r="24" spans="1:4" ht="16.5" thickTop="1" thickBot="1">
      <c r="A24" s="663" t="s">
        <v>64</v>
      </c>
      <c r="B24" s="664" t="s">
        <v>1882</v>
      </c>
      <c r="C24" s="665" t="s">
        <v>65</v>
      </c>
      <c r="D24" s="666">
        <v>468558.30801063532</v>
      </c>
    </row>
    <row r="25" spans="1:4" ht="16.5" thickTop="1" thickBot="1">
      <c r="A25" s="663" t="s">
        <v>80</v>
      </c>
      <c r="B25" s="664" t="s">
        <v>1882</v>
      </c>
      <c r="C25" s="665" t="s">
        <v>81</v>
      </c>
      <c r="D25" s="666">
        <v>557497.61647561705</v>
      </c>
    </row>
    <row r="26" spans="1:4" ht="16.5" thickTop="1" thickBot="1">
      <c r="A26" s="663" t="s">
        <v>82</v>
      </c>
      <c r="B26" s="664" t="s">
        <v>1882</v>
      </c>
      <c r="C26" s="665" t="s">
        <v>83</v>
      </c>
      <c r="D26" s="666">
        <v>577020.87930939358</v>
      </c>
    </row>
    <row r="27" spans="1:4" ht="16.5" thickTop="1" thickBot="1">
      <c r="A27" s="663" t="s">
        <v>104</v>
      </c>
      <c r="B27" s="664" t="s">
        <v>1882</v>
      </c>
      <c r="C27" s="665" t="s">
        <v>105</v>
      </c>
      <c r="D27" s="666">
        <v>145339.84554033595</v>
      </c>
    </row>
    <row r="28" spans="1:4" ht="16.5" thickTop="1" thickBot="1">
      <c r="A28" s="663" t="s">
        <v>4</v>
      </c>
      <c r="B28" s="664" t="s">
        <v>1882</v>
      </c>
      <c r="C28" s="665" t="s">
        <v>5</v>
      </c>
      <c r="D28" s="666">
        <v>162693.85694813728</v>
      </c>
    </row>
    <row r="29" spans="1:4" ht="16.5" customHeight="1" thickTop="1" thickBot="1">
      <c r="A29" s="663" t="s">
        <v>45</v>
      </c>
      <c r="B29" s="664" t="s">
        <v>1882</v>
      </c>
      <c r="C29" s="665" t="s">
        <v>2226</v>
      </c>
      <c r="D29" s="666">
        <f>$D$43+$D$64</f>
        <v>160817.24361440798</v>
      </c>
    </row>
    <row r="30" spans="1:4" ht="16.5" thickTop="1" thickBot="1">
      <c r="A30" s="663" t="s">
        <v>66</v>
      </c>
      <c r="B30" s="664" t="s">
        <v>1882</v>
      </c>
      <c r="C30" s="665" t="s">
        <v>67</v>
      </c>
      <c r="D30" s="666">
        <v>160029.36542161196</v>
      </c>
    </row>
    <row r="31" spans="1:4" ht="16.5" thickTop="1" thickBot="1">
      <c r="A31" s="663" t="s">
        <v>23</v>
      </c>
      <c r="B31" s="664" t="s">
        <v>1882</v>
      </c>
      <c r="C31" s="665" t="s">
        <v>24</v>
      </c>
      <c r="D31" s="666">
        <f>$D$64*10</f>
        <v>541310</v>
      </c>
    </row>
    <row r="32" spans="1:4" ht="16.5" thickTop="1" thickBot="1">
      <c r="A32" s="663" t="s">
        <v>7</v>
      </c>
      <c r="B32" s="664" t="s">
        <v>1882</v>
      </c>
      <c r="C32" s="665" t="s">
        <v>8</v>
      </c>
      <c r="D32" s="666">
        <f>$D$64*2</f>
        <v>108262</v>
      </c>
    </row>
    <row r="33" spans="1:4" ht="16.5" thickTop="1" thickBot="1">
      <c r="A33" s="663" t="s">
        <v>9</v>
      </c>
      <c r="B33" s="664" t="s">
        <v>1882</v>
      </c>
      <c r="C33" s="665" t="s">
        <v>10</v>
      </c>
      <c r="D33" s="666">
        <f>$D$64*3</f>
        <v>162393</v>
      </c>
    </row>
    <row r="34" spans="1:4" ht="16.5" thickTop="1" thickBot="1">
      <c r="A34" s="663" t="s">
        <v>11</v>
      </c>
      <c r="B34" s="664" t="s">
        <v>1882</v>
      </c>
      <c r="C34" s="665" t="s">
        <v>12</v>
      </c>
      <c r="D34" s="666">
        <f>$D$64*4</f>
        <v>216524</v>
      </c>
    </row>
    <row r="35" spans="1:4" ht="16.5" thickTop="1" thickBot="1">
      <c r="A35" s="663" t="s">
        <v>13</v>
      </c>
      <c r="B35" s="664" t="s">
        <v>1882</v>
      </c>
      <c r="C35" s="665" t="s">
        <v>14</v>
      </c>
      <c r="D35" s="666">
        <f>$D$64*5</f>
        <v>270655</v>
      </c>
    </row>
    <row r="36" spans="1:4" ht="16.5" thickTop="1" thickBot="1">
      <c r="A36" s="663" t="s">
        <v>15</v>
      </c>
      <c r="B36" s="664" t="s">
        <v>1882</v>
      </c>
      <c r="C36" s="665" t="s">
        <v>16</v>
      </c>
      <c r="D36" s="666">
        <f>$D$64*6</f>
        <v>324786</v>
      </c>
    </row>
    <row r="37" spans="1:4" ht="16.5" thickTop="1" thickBot="1">
      <c r="A37" s="663" t="s">
        <v>17</v>
      </c>
      <c r="B37" s="664" t="s">
        <v>1882</v>
      </c>
      <c r="C37" s="665" t="s">
        <v>18</v>
      </c>
      <c r="D37" s="666">
        <f>$D$64*7</f>
        <v>378917</v>
      </c>
    </row>
    <row r="38" spans="1:4" ht="16.5" thickTop="1" thickBot="1">
      <c r="A38" s="663" t="s">
        <v>19</v>
      </c>
      <c r="B38" s="664" t="s">
        <v>1882</v>
      </c>
      <c r="C38" s="665" t="s">
        <v>20</v>
      </c>
      <c r="D38" s="666">
        <f>$D$64*8</f>
        <v>433048</v>
      </c>
    </row>
    <row r="39" spans="1:4" ht="16.5" thickTop="1" thickBot="1">
      <c r="A39" s="663" t="s">
        <v>21</v>
      </c>
      <c r="B39" s="664" t="s">
        <v>1882</v>
      </c>
      <c r="C39" s="665" t="s">
        <v>22</v>
      </c>
      <c r="D39" s="666">
        <f>$D$64*9</f>
        <v>487179</v>
      </c>
    </row>
    <row r="40" spans="1:4" ht="16.5" thickTop="1" thickBot="1">
      <c r="A40" s="663" t="s">
        <v>72</v>
      </c>
      <c r="B40" s="664" t="s">
        <v>1882</v>
      </c>
      <c r="C40" s="665" t="s">
        <v>73</v>
      </c>
      <c r="D40" s="666">
        <v>58677.433987924393</v>
      </c>
    </row>
    <row r="41" spans="1:4" ht="16.5" thickTop="1" thickBot="1">
      <c r="A41" s="663" t="s">
        <v>27</v>
      </c>
      <c r="B41" s="664" t="s">
        <v>1882</v>
      </c>
      <c r="C41" s="665" t="s">
        <v>28</v>
      </c>
      <c r="D41" s="666">
        <v>117354.86797584879</v>
      </c>
    </row>
    <row r="42" spans="1:4" ht="16.5" thickTop="1" thickBot="1">
      <c r="A42" s="663" t="s">
        <v>25</v>
      </c>
      <c r="B42" s="664" t="s">
        <v>1882</v>
      </c>
      <c r="C42" s="665" t="s">
        <v>26</v>
      </c>
      <c r="D42" s="666">
        <v>117354.86797584879</v>
      </c>
    </row>
    <row r="43" spans="1:4" ht="16.5" thickTop="1" thickBot="1">
      <c r="A43" s="663" t="s">
        <v>30</v>
      </c>
      <c r="B43" s="664" t="s">
        <v>1882</v>
      </c>
      <c r="C43" s="665" t="s">
        <v>31</v>
      </c>
      <c r="D43" s="666">
        <v>106686.24361440798</v>
      </c>
    </row>
    <row r="44" spans="1:4" ht="17.25" customHeight="1" thickTop="1" thickBot="1">
      <c r="A44" s="663" t="s">
        <v>40</v>
      </c>
      <c r="B44" s="664" t="s">
        <v>1882</v>
      </c>
      <c r="C44" s="665" t="s">
        <v>2225</v>
      </c>
      <c r="D44" s="666">
        <v>266715.60903601995</v>
      </c>
    </row>
    <row r="45" spans="1:4" ht="16.5" thickTop="1" thickBot="1">
      <c r="A45" s="663" t="s">
        <v>32</v>
      </c>
      <c r="B45" s="664" t="s">
        <v>1882</v>
      </c>
      <c r="C45" s="665" t="s">
        <v>33</v>
      </c>
      <c r="D45" s="666">
        <f>D43*2</f>
        <v>213372.48722881597</v>
      </c>
    </row>
    <row r="46" spans="1:4" ht="16.5" thickTop="1" thickBot="1">
      <c r="A46" s="663" t="s">
        <v>34</v>
      </c>
      <c r="B46" s="664" t="s">
        <v>1882</v>
      </c>
      <c r="C46" s="665" t="s">
        <v>35</v>
      </c>
      <c r="D46" s="666">
        <f>D43*3</f>
        <v>320058.73084322398</v>
      </c>
    </row>
    <row r="47" spans="1:4" ht="16.5" thickTop="1" thickBot="1">
      <c r="A47" s="663" t="s">
        <v>70</v>
      </c>
      <c r="B47" s="664" t="s">
        <v>1882</v>
      </c>
      <c r="C47" s="665" t="s">
        <v>71</v>
      </c>
      <c r="D47" s="666">
        <f>D43+(3*D8)</f>
        <v>282718.54557818116</v>
      </c>
    </row>
    <row r="48" spans="1:4" ht="16.5" thickTop="1" thickBot="1">
      <c r="A48" s="663" t="s">
        <v>36</v>
      </c>
      <c r="B48" s="664" t="s">
        <v>1882</v>
      </c>
      <c r="C48" s="665" t="s">
        <v>37</v>
      </c>
      <c r="D48" s="666">
        <v>117354.86797584879</v>
      </c>
    </row>
    <row r="49" spans="1:4" ht="16.5" thickTop="1" thickBot="1">
      <c r="A49" s="663" t="s">
        <v>38</v>
      </c>
      <c r="B49" s="664" t="s">
        <v>1882</v>
      </c>
      <c r="C49" s="665" t="s">
        <v>39</v>
      </c>
      <c r="D49" s="666">
        <v>128023.49233728957</v>
      </c>
    </row>
    <row r="50" spans="1:4" ht="16.5" thickTop="1" thickBot="1">
      <c r="A50" s="663" t="s">
        <v>89</v>
      </c>
      <c r="B50" s="664" t="s">
        <v>1882</v>
      </c>
      <c r="C50" s="665" t="s">
        <v>90</v>
      </c>
      <c r="D50" s="666">
        <v>133357.80451800997</v>
      </c>
    </row>
    <row r="51" spans="1:4" ht="16.5" thickTop="1" thickBot="1">
      <c r="A51" s="663" t="s">
        <v>46</v>
      </c>
      <c r="B51" s="664" t="s">
        <v>1882</v>
      </c>
      <c r="C51" s="665" t="s">
        <v>47</v>
      </c>
      <c r="D51" s="666">
        <f>$D$6*1.85</f>
        <v>54131</v>
      </c>
    </row>
    <row r="52" spans="1:4" ht="16.5" thickTop="1" thickBot="1">
      <c r="A52" s="663" t="s">
        <v>48</v>
      </c>
      <c r="B52" s="664" t="s">
        <v>1882</v>
      </c>
      <c r="C52" s="665" t="s">
        <v>49</v>
      </c>
      <c r="D52" s="666">
        <f>D51*2</f>
        <v>108262</v>
      </c>
    </row>
    <row r="53" spans="1:4" ht="16.5" thickTop="1" thickBot="1">
      <c r="A53" s="663" t="s">
        <v>50</v>
      </c>
      <c r="B53" s="664" t="s">
        <v>1882</v>
      </c>
      <c r="C53" s="665" t="s">
        <v>51</v>
      </c>
      <c r="D53" s="666">
        <v>106686.24361440798</v>
      </c>
    </row>
    <row r="54" spans="1:4" ht="16.5" thickTop="1" thickBot="1">
      <c r="A54" s="663" t="s">
        <v>68</v>
      </c>
      <c r="B54" s="664" t="s">
        <v>1882</v>
      </c>
      <c r="C54" s="665" t="s">
        <v>69</v>
      </c>
      <c r="D54" s="666">
        <v>213372.48722881597</v>
      </c>
    </row>
    <row r="55" spans="1:4" ht="46.5" thickTop="1" thickBot="1">
      <c r="A55" s="663" t="s">
        <v>29</v>
      </c>
      <c r="B55" s="664" t="s">
        <v>1882</v>
      </c>
      <c r="C55" s="665" t="s">
        <v>1883</v>
      </c>
      <c r="D55" s="667">
        <v>800146.82710805978</v>
      </c>
    </row>
    <row r="56" spans="1:4" ht="16.5" thickTop="1" thickBot="1">
      <c r="A56" s="663" t="s">
        <v>52</v>
      </c>
      <c r="B56" s="664" t="s">
        <v>1882</v>
      </c>
      <c r="C56" s="665" t="s">
        <v>53</v>
      </c>
      <c r="D56" s="666">
        <v>80014.682710805981</v>
      </c>
    </row>
    <row r="57" spans="1:4" ht="16.5" thickTop="1" thickBot="1">
      <c r="A57" s="663" t="s">
        <v>54</v>
      </c>
      <c r="B57" s="664" t="s">
        <v>1882</v>
      </c>
      <c r="C57" s="665" t="s">
        <v>55</v>
      </c>
      <c r="D57" s="666">
        <v>160029.36542161196</v>
      </c>
    </row>
    <row r="58" spans="1:4" ht="16.5" thickTop="1" thickBot="1">
      <c r="A58" s="663" t="s">
        <v>56</v>
      </c>
      <c r="B58" s="664" t="s">
        <v>1882</v>
      </c>
      <c r="C58" s="665" t="s">
        <v>57</v>
      </c>
      <c r="D58" s="666">
        <v>106686.24361440798</v>
      </c>
    </row>
    <row r="59" spans="1:4" ht="16.5" thickTop="1" thickBot="1">
      <c r="A59" s="663" t="s">
        <v>2</v>
      </c>
      <c r="B59" s="664" t="s">
        <v>1882</v>
      </c>
      <c r="C59" s="665" t="s">
        <v>3</v>
      </c>
      <c r="D59" s="666">
        <v>213372.48722881597</v>
      </c>
    </row>
    <row r="60" spans="1:4" ht="16.5" thickTop="1" thickBot="1">
      <c r="A60" s="663" t="s">
        <v>58</v>
      </c>
      <c r="B60" s="664" t="s">
        <v>1882</v>
      </c>
      <c r="C60" s="665" t="s">
        <v>59</v>
      </c>
      <c r="D60" s="666">
        <v>133357.80451800997</v>
      </c>
    </row>
    <row r="61" spans="1:4" ht="16.5" thickTop="1" thickBot="1">
      <c r="A61" s="663" t="s">
        <v>86</v>
      </c>
      <c r="B61" s="664" t="s">
        <v>1882</v>
      </c>
      <c r="C61" s="665" t="s">
        <v>87</v>
      </c>
      <c r="D61" s="666">
        <v>160029.36542161196</v>
      </c>
    </row>
    <row r="62" spans="1:4" ht="16.5" thickTop="1" thickBot="1">
      <c r="A62" s="663" t="s">
        <v>88</v>
      </c>
      <c r="B62" s="664" t="s">
        <v>1882</v>
      </c>
      <c r="C62" s="665" t="s">
        <v>87</v>
      </c>
      <c r="D62" s="666">
        <v>160029.36542161196</v>
      </c>
    </row>
    <row r="63" spans="1:4" ht="16.5" thickTop="1" thickBot="1">
      <c r="A63" s="663" t="s">
        <v>60</v>
      </c>
      <c r="B63" s="664" t="s">
        <v>1882</v>
      </c>
      <c r="C63" s="665" t="s">
        <v>61</v>
      </c>
      <c r="D63" s="666">
        <v>160029.36542161196</v>
      </c>
    </row>
    <row r="64" spans="1:4" ht="17.25" customHeight="1" thickTop="1" thickBot="1">
      <c r="A64" s="663" t="s">
        <v>6</v>
      </c>
      <c r="B64" s="664" t="s">
        <v>1882</v>
      </c>
      <c r="C64" s="665" t="s">
        <v>2224</v>
      </c>
      <c r="D64" s="666">
        <f>$D$6*1.85</f>
        <v>54131</v>
      </c>
    </row>
    <row r="65" spans="1:4" ht="16.5" thickTop="1" thickBot="1">
      <c r="A65" s="663" t="s">
        <v>91</v>
      </c>
      <c r="B65" s="664" t="s">
        <v>92</v>
      </c>
      <c r="C65" s="665" t="s">
        <v>93</v>
      </c>
      <c r="D65" s="666">
        <v>533431.21807203989</v>
      </c>
    </row>
    <row r="66" spans="1:4" ht="16.5" thickTop="1" thickBot="1">
      <c r="A66" s="663" t="s">
        <v>94</v>
      </c>
      <c r="B66" s="664" t="s">
        <v>92</v>
      </c>
      <c r="C66" s="665" t="s">
        <v>95</v>
      </c>
      <c r="D66" s="666">
        <v>266715.60903601995</v>
      </c>
    </row>
    <row r="67" spans="1:4" ht="16.5" thickTop="1" thickBot="1">
      <c r="A67" s="663" t="s">
        <v>2228</v>
      </c>
      <c r="B67" s="664" t="s">
        <v>1882</v>
      </c>
      <c r="C67" s="665" t="s">
        <v>2227</v>
      </c>
      <c r="D67" s="666">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5" t="s">
        <v>1850</v>
      </c>
      <c r="B1" s="686"/>
      <c r="C1" s="686"/>
      <c r="D1" s="687"/>
    </row>
    <row r="2" spans="1:4" ht="89.25" customHeight="1" thickBot="1">
      <c r="A2" s="688"/>
      <c r="B2" s="689"/>
      <c r="C2" s="689"/>
      <c r="D2" s="690"/>
    </row>
    <row r="3" spans="1:4" ht="39.75" customHeight="1" thickTop="1" thickBot="1">
      <c r="A3" s="682" t="s">
        <v>110</v>
      </c>
      <c r="B3" s="683"/>
      <c r="C3" s="683"/>
      <c r="D3" s="684"/>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53">
        <v>75247.952355477493</v>
      </c>
    </row>
    <row r="8" spans="1:4" ht="30" customHeight="1" thickTop="1" thickBot="1">
      <c r="A8" s="10" t="s">
        <v>112</v>
      </c>
      <c r="B8" s="8" t="s">
        <v>113</v>
      </c>
      <c r="C8" s="11" t="s">
        <v>114</v>
      </c>
      <c r="D8" s="653">
        <v>3015.7290651543476</v>
      </c>
    </row>
    <row r="9" spans="1:4" ht="30" customHeight="1" thickTop="1" thickBot="1">
      <c r="A9" s="10" t="s">
        <v>117</v>
      </c>
      <c r="B9" s="8" t="s">
        <v>113</v>
      </c>
      <c r="C9" s="11" t="s">
        <v>118</v>
      </c>
      <c r="D9" s="653">
        <v>81977.963374810657</v>
      </c>
    </row>
    <row r="10" spans="1:4" ht="30" customHeight="1" thickTop="1" thickBot="1">
      <c r="A10" s="10" t="s">
        <v>119</v>
      </c>
      <c r="B10" s="8" t="s">
        <v>113</v>
      </c>
      <c r="C10" s="11" t="s">
        <v>120</v>
      </c>
      <c r="D10" s="653">
        <v>58489.895216859295</v>
      </c>
    </row>
    <row r="11" spans="1:4" ht="30" customHeight="1" thickTop="1" thickBot="1">
      <c r="A11" s="10" t="s">
        <v>123</v>
      </c>
      <c r="B11" s="8" t="s">
        <v>113</v>
      </c>
      <c r="C11" s="11" t="s">
        <v>124</v>
      </c>
      <c r="D11" s="653">
        <v>18602.319190762471</v>
      </c>
    </row>
    <row r="12" spans="1:4" ht="30" customHeight="1" thickTop="1" thickBot="1">
      <c r="A12" s="10" t="s">
        <v>121</v>
      </c>
      <c r="B12" s="8" t="s">
        <v>113</v>
      </c>
      <c r="C12" s="11" t="s">
        <v>122</v>
      </c>
      <c r="D12" s="653">
        <v>64827.356603864551</v>
      </c>
    </row>
    <row r="13" spans="1:4" ht="30" customHeight="1" thickTop="1" thickBot="1">
      <c r="A13" s="10" t="s">
        <v>125</v>
      </c>
      <c r="B13" s="8" t="s">
        <v>113</v>
      </c>
      <c r="C13" s="11" t="s">
        <v>126</v>
      </c>
      <c r="D13" s="653">
        <v>58865.959825257429</v>
      </c>
    </row>
    <row r="14" spans="1:4" ht="30" customHeight="1" thickTop="1" thickBot="1">
      <c r="A14" s="10" t="s">
        <v>131</v>
      </c>
      <c r="B14" s="8" t="s">
        <v>113</v>
      </c>
      <c r="C14" s="11" t="s">
        <v>132</v>
      </c>
      <c r="D14" s="653">
        <v>208272.82264285124</v>
      </c>
    </row>
    <row r="15" spans="1:4" ht="30" customHeight="1" thickTop="1" thickBot="1">
      <c r="A15" s="10" t="s">
        <v>129</v>
      </c>
      <c r="B15" s="8" t="s">
        <v>113</v>
      </c>
      <c r="C15" s="11" t="s">
        <v>130</v>
      </c>
      <c r="D15" s="653">
        <v>141200.41184254963</v>
      </c>
    </row>
    <row r="16" spans="1:4" ht="30" customHeight="1" thickTop="1" thickBot="1">
      <c r="A16" s="10" t="s">
        <v>127</v>
      </c>
      <c r="B16" s="8" t="s">
        <v>113</v>
      </c>
      <c r="C16" s="11" t="s">
        <v>128</v>
      </c>
      <c r="D16" s="653">
        <v>106972.3505943458</v>
      </c>
    </row>
    <row r="17" spans="1:4" ht="30" customHeight="1" thickTop="1" thickBot="1">
      <c r="A17" s="10" t="s">
        <v>1711</v>
      </c>
      <c r="B17" s="8" t="s">
        <v>113</v>
      </c>
      <c r="C17" s="11" t="s">
        <v>1712</v>
      </c>
      <c r="D17" s="653">
        <v>47789.054058440081</v>
      </c>
    </row>
    <row r="18" spans="1:4" ht="30" customHeight="1" thickTop="1" thickBot="1">
      <c r="A18" s="10" t="s">
        <v>133</v>
      </c>
      <c r="B18" s="8" t="s">
        <v>113</v>
      </c>
      <c r="C18" s="11" t="s">
        <v>134</v>
      </c>
      <c r="D18" s="653">
        <v>71170.999874843488</v>
      </c>
    </row>
    <row r="19" spans="1:4" ht="30" customHeight="1" thickTop="1" thickBot="1">
      <c r="A19" s="10" t="s">
        <v>146</v>
      </c>
      <c r="B19" s="8" t="s">
        <v>113</v>
      </c>
      <c r="C19" s="11" t="s">
        <v>147</v>
      </c>
      <c r="D19" s="653">
        <v>155892.68941996709</v>
      </c>
    </row>
    <row r="20" spans="1:4" ht="30" customHeight="1" thickTop="1" thickBot="1">
      <c r="A20" s="10" t="s">
        <v>135</v>
      </c>
      <c r="B20" s="8" t="s">
        <v>113</v>
      </c>
      <c r="C20" s="11" t="s">
        <v>1884</v>
      </c>
      <c r="D20" s="653">
        <v>59897.304134864367</v>
      </c>
    </row>
    <row r="21" spans="1:4" ht="30" customHeight="1" thickTop="1" thickBot="1">
      <c r="A21" s="10" t="s">
        <v>136</v>
      </c>
      <c r="B21" s="8" t="s">
        <v>113</v>
      </c>
      <c r="C21" s="11" t="s">
        <v>137</v>
      </c>
      <c r="D21" s="653">
        <v>155635.11092106425</v>
      </c>
    </row>
    <row r="22" spans="1:4" ht="30" customHeight="1" thickTop="1" thickBot="1">
      <c r="A22" s="10" t="s">
        <v>138</v>
      </c>
      <c r="B22" s="8" t="s">
        <v>113</v>
      </c>
      <c r="C22" s="11" t="s">
        <v>139</v>
      </c>
      <c r="D22" s="653">
        <v>42880.638183347728</v>
      </c>
    </row>
    <row r="23" spans="1:4" ht="30" customHeight="1" thickTop="1" thickBot="1">
      <c r="A23" s="10" t="s">
        <v>143</v>
      </c>
      <c r="B23" s="8" t="s">
        <v>144</v>
      </c>
      <c r="C23" s="11" t="s">
        <v>145</v>
      </c>
      <c r="D23" s="653">
        <v>35131.646622354951</v>
      </c>
    </row>
    <row r="24" spans="1:4" ht="30" customHeight="1" thickTop="1" thickBot="1">
      <c r="A24" s="10" t="s">
        <v>140</v>
      </c>
      <c r="B24" s="8" t="s">
        <v>998</v>
      </c>
      <c r="C24" s="11" t="s">
        <v>142</v>
      </c>
      <c r="D24" s="653">
        <v>36913.059520766939</v>
      </c>
    </row>
    <row r="25" spans="1:4" ht="30" customHeight="1" thickTop="1" thickBot="1">
      <c r="A25" s="10" t="s">
        <v>148</v>
      </c>
      <c r="B25" s="8" t="s">
        <v>113</v>
      </c>
      <c r="C25" s="11" t="s">
        <v>149</v>
      </c>
      <c r="D25" s="653">
        <v>160606.3759498889</v>
      </c>
    </row>
    <row r="26" spans="1:4" ht="30" customHeight="1" thickTop="1" thickBot="1">
      <c r="A26" s="10" t="s">
        <v>150</v>
      </c>
      <c r="B26" s="8" t="s">
        <v>113</v>
      </c>
      <c r="C26" s="11" t="s">
        <v>151</v>
      </c>
      <c r="D26" s="653">
        <v>172521.95730913387</v>
      </c>
    </row>
    <row r="27" spans="1:4" ht="30" customHeight="1" thickTop="1" thickBot="1">
      <c r="A27" s="10" t="s">
        <v>152</v>
      </c>
      <c r="B27" s="8" t="s">
        <v>113</v>
      </c>
      <c r="C27" s="11" t="s">
        <v>153</v>
      </c>
      <c r="D27" s="653">
        <v>69171.160409361895</v>
      </c>
    </row>
    <row r="28" spans="1:4" ht="30" customHeight="1" thickTop="1" thickBot="1">
      <c r="A28" s="10" t="s">
        <v>154</v>
      </c>
      <c r="B28" s="8" t="s">
        <v>113</v>
      </c>
      <c r="C28" s="11" t="s">
        <v>155</v>
      </c>
      <c r="D28" s="653">
        <v>88104.210392715599</v>
      </c>
    </row>
    <row r="29" spans="1:4" ht="30" customHeight="1" thickTop="1" thickBot="1">
      <c r="A29" s="10" t="s">
        <v>156</v>
      </c>
      <c r="B29" s="8" t="s">
        <v>113</v>
      </c>
      <c r="C29" s="11" t="s">
        <v>157</v>
      </c>
      <c r="D29" s="653">
        <v>772.73549670849354</v>
      </c>
    </row>
    <row r="30" spans="1:4" ht="30" customHeight="1" thickTop="1" thickBot="1">
      <c r="A30" s="10" t="s">
        <v>166</v>
      </c>
      <c r="B30" s="8" t="s">
        <v>113</v>
      </c>
      <c r="C30" s="11" t="s">
        <v>167</v>
      </c>
      <c r="D30" s="653">
        <v>121211.29001369429</v>
      </c>
    </row>
    <row r="31" spans="1:4" ht="30" customHeight="1" thickTop="1" thickBot="1">
      <c r="A31" s="10" t="s">
        <v>162</v>
      </c>
      <c r="B31" s="8" t="s">
        <v>113</v>
      </c>
      <c r="C31" s="11" t="s">
        <v>163</v>
      </c>
      <c r="D31" s="653">
        <v>12653.286180102679</v>
      </c>
    </row>
    <row r="32" spans="1:4" ht="30" customHeight="1" thickTop="1" thickBot="1">
      <c r="A32" s="10" t="s">
        <v>164</v>
      </c>
      <c r="B32" s="8" t="s">
        <v>113</v>
      </c>
      <c r="C32" s="11" t="s">
        <v>165</v>
      </c>
      <c r="D32" s="653">
        <v>20140.577986210177</v>
      </c>
    </row>
    <row r="33" spans="1:4" ht="30" customHeight="1" thickTop="1" thickBot="1">
      <c r="A33" s="10" t="s">
        <v>171</v>
      </c>
      <c r="B33" s="8" t="s">
        <v>113</v>
      </c>
      <c r="C33" s="11" t="s">
        <v>172</v>
      </c>
      <c r="D33" s="653">
        <v>12872.74306116789</v>
      </c>
    </row>
    <row r="34" spans="1:4" ht="30" customHeight="1" thickTop="1" thickBot="1">
      <c r="A34" s="10" t="s">
        <v>160</v>
      </c>
      <c r="B34" s="8" t="s">
        <v>113</v>
      </c>
      <c r="C34" s="11" t="s">
        <v>161</v>
      </c>
      <c r="D34" s="653">
        <v>8555.7274195564405</v>
      </c>
    </row>
    <row r="35" spans="1:4" ht="30" customHeight="1" thickTop="1" thickBot="1">
      <c r="A35" s="10" t="s">
        <v>173</v>
      </c>
      <c r="B35" s="8" t="s">
        <v>113</v>
      </c>
      <c r="C35" s="11" t="s">
        <v>1886</v>
      </c>
      <c r="D35" s="653">
        <v>126984.13933110454</v>
      </c>
    </row>
    <row r="36" spans="1:4" ht="30" customHeight="1" thickTop="1" thickBot="1">
      <c r="A36" s="10" t="s">
        <v>170</v>
      </c>
      <c r="B36" s="8" t="s">
        <v>113</v>
      </c>
      <c r="C36" s="11" t="s">
        <v>1885</v>
      </c>
      <c r="D36" s="653">
        <v>97086.487806455116</v>
      </c>
    </row>
    <row r="37" spans="1:4" ht="30" customHeight="1" thickTop="1" thickBot="1">
      <c r="A37" s="10" t="s">
        <v>168</v>
      </c>
      <c r="B37" s="8" t="s">
        <v>113</v>
      </c>
      <c r="C37" s="11" t="s">
        <v>169</v>
      </c>
      <c r="D37" s="653">
        <v>94155.244488940909</v>
      </c>
    </row>
    <row r="38" spans="1:4" ht="30" customHeight="1" thickTop="1" thickBot="1">
      <c r="A38" s="10" t="s">
        <v>174</v>
      </c>
      <c r="B38" s="8" t="s">
        <v>113</v>
      </c>
      <c r="C38" s="11" t="s">
        <v>175</v>
      </c>
      <c r="D38" s="653">
        <v>72512.468697129414</v>
      </c>
    </row>
    <row r="39" spans="1:4" ht="30" customHeight="1" thickTop="1" thickBot="1">
      <c r="A39" s="10" t="s">
        <v>176</v>
      </c>
      <c r="B39" s="8" t="s">
        <v>113</v>
      </c>
      <c r="C39" s="11" t="s">
        <v>177</v>
      </c>
      <c r="D39" s="653">
        <v>69414.314512326178</v>
      </c>
    </row>
    <row r="40" spans="1:4" ht="30" customHeight="1" thickTop="1" thickBot="1">
      <c r="A40" s="10" t="s">
        <v>180</v>
      </c>
      <c r="B40" s="8" t="s">
        <v>113</v>
      </c>
      <c r="C40" s="11" t="s">
        <v>181</v>
      </c>
      <c r="D40" s="653">
        <v>96884.546263315322</v>
      </c>
    </row>
    <row r="41" spans="1:4" ht="30" customHeight="1" thickTop="1" thickBot="1">
      <c r="A41" s="10" t="s">
        <v>178</v>
      </c>
      <c r="B41" s="8" t="s">
        <v>113</v>
      </c>
      <c r="C41" s="11" t="s">
        <v>179</v>
      </c>
      <c r="D41" s="653">
        <v>82827.972421190017</v>
      </c>
    </row>
    <row r="42" spans="1:4" ht="30" customHeight="1" thickTop="1" thickBot="1">
      <c r="A42" s="10" t="s">
        <v>182</v>
      </c>
      <c r="B42" s="8" t="s">
        <v>113</v>
      </c>
      <c r="C42" s="11" t="s">
        <v>183</v>
      </c>
      <c r="D42" s="653">
        <v>95776.958718033144</v>
      </c>
    </row>
    <row r="43" spans="1:4" ht="30" customHeight="1" thickTop="1" thickBot="1">
      <c r="A43" s="10" t="s">
        <v>1672</v>
      </c>
      <c r="B43" s="8" t="s">
        <v>113</v>
      </c>
      <c r="C43" s="11" t="s">
        <v>1671</v>
      </c>
      <c r="D43" s="653">
        <v>7028.0579019538063</v>
      </c>
    </row>
    <row r="44" spans="1:4" ht="30" customHeight="1" thickTop="1" thickBot="1">
      <c r="A44" s="10" t="s">
        <v>184</v>
      </c>
      <c r="B44" s="8" t="s">
        <v>113</v>
      </c>
      <c r="C44" s="11" t="s">
        <v>185</v>
      </c>
      <c r="D44" s="653">
        <v>22699.87795130871</v>
      </c>
    </row>
    <row r="45" spans="1:4" ht="30" customHeight="1" thickTop="1" thickBot="1">
      <c r="A45" s="10" t="s">
        <v>1603</v>
      </c>
      <c r="B45" s="8" t="s">
        <v>113</v>
      </c>
      <c r="C45" s="11" t="s">
        <v>1604</v>
      </c>
      <c r="D45" s="653">
        <v>2487.1779854057381</v>
      </c>
    </row>
    <row r="46" spans="1:4" ht="30" customHeight="1" thickTop="1" thickBot="1">
      <c r="A46" s="10" t="s">
        <v>188</v>
      </c>
      <c r="B46" s="8" t="s">
        <v>113</v>
      </c>
      <c r="C46" s="11" t="s">
        <v>189</v>
      </c>
      <c r="D46" s="653">
        <v>4866.1730012722865</v>
      </c>
    </row>
    <row r="47" spans="1:4" ht="30" customHeight="1" thickTop="1" thickBot="1">
      <c r="A47" s="10" t="s">
        <v>186</v>
      </c>
      <c r="B47" s="8" t="s">
        <v>113</v>
      </c>
      <c r="C47" s="11" t="s">
        <v>187</v>
      </c>
      <c r="D47" s="653">
        <v>4964.052830855363</v>
      </c>
    </row>
    <row r="48" spans="1:4" ht="30" customHeight="1" thickTop="1" thickBot="1">
      <c r="A48" s="10" t="s">
        <v>190</v>
      </c>
      <c r="B48" s="8" t="s">
        <v>113</v>
      </c>
      <c r="C48" s="11" t="s">
        <v>191</v>
      </c>
      <c r="D48" s="653">
        <v>6632.1311897500973</v>
      </c>
    </row>
    <row r="49" spans="1:4" ht="30" customHeight="1" thickTop="1" thickBot="1">
      <c r="A49" s="10" t="s">
        <v>201</v>
      </c>
      <c r="B49" s="8" t="s">
        <v>113</v>
      </c>
      <c r="C49" s="11" t="s">
        <v>1888</v>
      </c>
      <c r="D49" s="653">
        <v>112526.77334468644</v>
      </c>
    </row>
    <row r="50" spans="1:4" ht="30" customHeight="1" thickTop="1" thickBot="1">
      <c r="A50" s="10" t="s">
        <v>192</v>
      </c>
      <c r="B50" s="8" t="s">
        <v>113</v>
      </c>
      <c r="C50" s="11" t="s">
        <v>193</v>
      </c>
      <c r="D50" s="653">
        <v>36362.87184711048</v>
      </c>
    </row>
    <row r="51" spans="1:4" ht="30" customHeight="1" thickTop="1" thickBot="1">
      <c r="A51" s="10" t="s">
        <v>194</v>
      </c>
      <c r="B51" s="8" t="s">
        <v>113</v>
      </c>
      <c r="C51" s="11" t="s">
        <v>1887</v>
      </c>
      <c r="D51" s="653">
        <v>2845.7272558784789</v>
      </c>
    </row>
    <row r="52" spans="1:4" ht="30" customHeight="1" thickTop="1" thickBot="1">
      <c r="A52" s="10" t="s">
        <v>224</v>
      </c>
      <c r="B52" s="8" t="s">
        <v>92</v>
      </c>
      <c r="C52" s="11" t="s">
        <v>1891</v>
      </c>
      <c r="D52" s="653">
        <v>186692.89600477205</v>
      </c>
    </row>
    <row r="53" spans="1:4" ht="30" customHeight="1" thickTop="1" thickBot="1">
      <c r="A53" s="10" t="s">
        <v>195</v>
      </c>
      <c r="B53" s="8" t="s">
        <v>113</v>
      </c>
      <c r="C53" s="11" t="s">
        <v>196</v>
      </c>
      <c r="D53" s="653">
        <v>16755.996510626977</v>
      </c>
    </row>
    <row r="54" spans="1:4" ht="30" customHeight="1" thickTop="1" thickBot="1">
      <c r="A54" s="10" t="s">
        <v>214</v>
      </c>
      <c r="B54" s="8" t="s">
        <v>113</v>
      </c>
      <c r="C54" s="11" t="s">
        <v>215</v>
      </c>
      <c r="D54" s="653">
        <v>13648.569499863219</v>
      </c>
    </row>
    <row r="55" spans="1:4" ht="30" customHeight="1" thickTop="1" thickBot="1">
      <c r="A55" s="10" t="s">
        <v>197</v>
      </c>
      <c r="B55" s="8" t="s">
        <v>113</v>
      </c>
      <c r="C55" s="11" t="s">
        <v>198</v>
      </c>
      <c r="D55" s="653">
        <v>128280.2743375836</v>
      </c>
    </row>
    <row r="56" spans="1:4" ht="30" customHeight="1" thickTop="1" thickBot="1">
      <c r="A56" s="10" t="s">
        <v>199</v>
      </c>
      <c r="B56" s="8" t="s">
        <v>113</v>
      </c>
      <c r="C56" s="11" t="s">
        <v>200</v>
      </c>
      <c r="D56" s="653">
        <v>17382.427419958662</v>
      </c>
    </row>
    <row r="57" spans="1:4" ht="30" customHeight="1" thickTop="1" thickBot="1">
      <c r="A57" s="10" t="s">
        <v>202</v>
      </c>
      <c r="B57" s="8" t="s">
        <v>113</v>
      </c>
      <c r="C57" s="11" t="s">
        <v>203</v>
      </c>
      <c r="D57" s="653">
        <v>69457.587700141841</v>
      </c>
    </row>
    <row r="58" spans="1:4" ht="30" customHeight="1" thickTop="1" thickBot="1">
      <c r="A58" s="10" t="s">
        <v>212</v>
      </c>
      <c r="B58" s="8" t="s">
        <v>113</v>
      </c>
      <c r="C58" s="11" t="s">
        <v>213</v>
      </c>
      <c r="D58" s="653">
        <v>26304.946621952731</v>
      </c>
    </row>
    <row r="59" spans="1:4" ht="30" customHeight="1" thickTop="1" thickBot="1">
      <c r="A59" s="10" t="s">
        <v>206</v>
      </c>
      <c r="B59" s="8" t="s">
        <v>113</v>
      </c>
      <c r="C59" s="11" t="s">
        <v>207</v>
      </c>
      <c r="D59" s="653">
        <v>9838.4683440925401</v>
      </c>
    </row>
    <row r="60" spans="1:4" ht="30" customHeight="1" thickTop="1" thickBot="1">
      <c r="A60" s="10" t="s">
        <v>204</v>
      </c>
      <c r="B60" s="8" t="s">
        <v>113</v>
      </c>
      <c r="C60" s="11" t="s">
        <v>205</v>
      </c>
      <c r="D60" s="653">
        <v>16094.534925444505</v>
      </c>
    </row>
    <row r="61" spans="1:4" ht="30" customHeight="1" thickTop="1" thickBot="1">
      <c r="A61" s="10" t="s">
        <v>208</v>
      </c>
      <c r="B61" s="8" t="s">
        <v>113</v>
      </c>
      <c r="C61" s="11" t="s">
        <v>209</v>
      </c>
      <c r="D61" s="653">
        <v>19939.66675706597</v>
      </c>
    </row>
    <row r="62" spans="1:4" ht="30" customHeight="1" thickTop="1" thickBot="1">
      <c r="A62" s="10" t="s">
        <v>210</v>
      </c>
      <c r="B62" s="8" t="s">
        <v>113</v>
      </c>
      <c r="C62" s="11" t="s">
        <v>211</v>
      </c>
      <c r="D62" s="653">
        <v>20261.124723696699</v>
      </c>
    </row>
    <row r="63" spans="1:4" ht="30" customHeight="1" thickTop="1" thickBot="1">
      <c r="A63" s="10" t="s">
        <v>217</v>
      </c>
      <c r="B63" s="8" t="s">
        <v>113</v>
      </c>
      <c r="C63" s="11" t="s">
        <v>218</v>
      </c>
      <c r="D63" s="653">
        <v>30282.988959008057</v>
      </c>
    </row>
    <row r="64" spans="1:4" ht="30" customHeight="1" thickTop="1" thickBot="1">
      <c r="A64" s="10" t="s">
        <v>219</v>
      </c>
      <c r="B64" s="8" t="s">
        <v>113</v>
      </c>
      <c r="C64" s="11" t="s">
        <v>220</v>
      </c>
      <c r="D64" s="653">
        <v>15390.830466441968</v>
      </c>
    </row>
    <row r="65" spans="1:4" ht="30" customHeight="1" thickTop="1" thickBot="1">
      <c r="A65" s="10" t="s">
        <v>216</v>
      </c>
      <c r="B65" s="8" t="s">
        <v>113</v>
      </c>
      <c r="C65" s="11" t="s">
        <v>1889</v>
      </c>
      <c r="D65" s="653">
        <v>15704.045921107812</v>
      </c>
    </row>
    <row r="66" spans="1:4" ht="30" customHeight="1" thickTop="1" thickBot="1">
      <c r="A66" s="10" t="s">
        <v>221</v>
      </c>
      <c r="B66" s="8" t="s">
        <v>113</v>
      </c>
      <c r="C66" s="11" t="s">
        <v>1890</v>
      </c>
      <c r="D66" s="653">
        <v>85570.668277507371</v>
      </c>
    </row>
    <row r="67" spans="1:4" ht="30" customHeight="1" thickTop="1" thickBot="1">
      <c r="A67" s="10" t="s">
        <v>222</v>
      </c>
      <c r="B67" s="8" t="s">
        <v>113</v>
      </c>
      <c r="C67" s="11" t="s">
        <v>223</v>
      </c>
      <c r="D67" s="653">
        <v>30795.055014826885</v>
      </c>
    </row>
    <row r="68" spans="1:4" ht="30" customHeight="1" thickTop="1" thickBot="1">
      <c r="A68" s="10" t="s">
        <v>225</v>
      </c>
      <c r="B68" s="8" t="s">
        <v>113</v>
      </c>
      <c r="C68" s="11" t="s">
        <v>226</v>
      </c>
      <c r="D68" s="653">
        <v>90279.203237451104</v>
      </c>
    </row>
    <row r="69" spans="1:4" ht="30" customHeight="1" thickTop="1" thickBot="1">
      <c r="A69" s="10" t="s">
        <v>227</v>
      </c>
      <c r="B69" s="8" t="s">
        <v>113</v>
      </c>
      <c r="C69" s="11" t="s">
        <v>1892</v>
      </c>
      <c r="D69" s="653">
        <v>20742.28135964719</v>
      </c>
    </row>
    <row r="70" spans="1:4" ht="30" customHeight="1" thickTop="1" thickBot="1">
      <c r="A70" s="10" t="s">
        <v>232</v>
      </c>
      <c r="B70" s="8" t="s">
        <v>233</v>
      </c>
      <c r="C70" s="11" t="s">
        <v>1895</v>
      </c>
      <c r="D70" s="653">
        <v>4186.1657641688125</v>
      </c>
    </row>
    <row r="71" spans="1:4" ht="30" customHeight="1" thickTop="1" thickBot="1">
      <c r="A71" s="10" t="s">
        <v>228</v>
      </c>
      <c r="B71" s="8" t="s">
        <v>113</v>
      </c>
      <c r="C71" s="11" t="s">
        <v>1893</v>
      </c>
      <c r="D71" s="653">
        <v>3924.4660092835356</v>
      </c>
    </row>
    <row r="72" spans="1:4" ht="30" customHeight="1" thickTop="1" thickBot="1">
      <c r="A72" s="10" t="s">
        <v>229</v>
      </c>
      <c r="B72" s="8" t="s">
        <v>113</v>
      </c>
      <c r="C72" s="11" t="s">
        <v>1894</v>
      </c>
      <c r="D72" s="653">
        <v>11870.247543438074</v>
      </c>
    </row>
    <row r="73" spans="1:4" ht="30" customHeight="1" thickTop="1" thickBot="1">
      <c r="A73" s="10" t="s">
        <v>230</v>
      </c>
      <c r="B73" s="8" t="s">
        <v>113</v>
      </c>
      <c r="C73" s="11" t="s">
        <v>231</v>
      </c>
      <c r="D73" s="653">
        <v>3931.6782072528154</v>
      </c>
    </row>
    <row r="74" spans="1:4" ht="30" customHeight="1" thickTop="1" thickBot="1">
      <c r="A74" s="10" t="s">
        <v>234</v>
      </c>
      <c r="B74" s="8" t="s">
        <v>113</v>
      </c>
      <c r="C74" s="11" t="s">
        <v>235</v>
      </c>
      <c r="D74" s="653">
        <v>15191.979865288984</v>
      </c>
    </row>
    <row r="75" spans="1:4" ht="30" customHeight="1" thickTop="1" thickBot="1">
      <c r="A75" s="10" t="s">
        <v>236</v>
      </c>
      <c r="B75" s="8" t="s">
        <v>113</v>
      </c>
      <c r="C75" s="11" t="s">
        <v>237</v>
      </c>
      <c r="D75" s="653">
        <v>375661.75562584953</v>
      </c>
    </row>
    <row r="76" spans="1:4" ht="30" customHeight="1" thickTop="1" thickBot="1">
      <c r="A76" s="10" t="s">
        <v>238</v>
      </c>
      <c r="B76" s="8" t="s">
        <v>113</v>
      </c>
      <c r="C76" s="11" t="s">
        <v>239</v>
      </c>
      <c r="D76" s="653">
        <v>471589.14018724189</v>
      </c>
    </row>
    <row r="77" spans="1:4" ht="30" customHeight="1" thickTop="1" thickBot="1">
      <c r="A77" s="10" t="s">
        <v>240</v>
      </c>
      <c r="B77" s="8" t="s">
        <v>113</v>
      </c>
      <c r="C77" s="11" t="s">
        <v>1896</v>
      </c>
      <c r="D77" s="653">
        <v>166067.04012662894</v>
      </c>
    </row>
    <row r="78" spans="1:4" ht="30" customHeight="1" thickTop="1" thickBot="1">
      <c r="A78" s="10" t="s">
        <v>241</v>
      </c>
      <c r="B78" s="8" t="s">
        <v>113</v>
      </c>
      <c r="C78" s="11" t="s">
        <v>1897</v>
      </c>
      <c r="D78" s="653">
        <v>144609.72085402746</v>
      </c>
    </row>
    <row r="79" spans="1:4" ht="30" customHeight="1" thickTop="1" thickBot="1">
      <c r="A79" s="10" t="s">
        <v>246</v>
      </c>
      <c r="B79" s="8" t="s">
        <v>113</v>
      </c>
      <c r="C79" s="11" t="s">
        <v>1902</v>
      </c>
      <c r="D79" s="653">
        <v>145854.34016072596</v>
      </c>
    </row>
    <row r="80" spans="1:4" ht="30" customHeight="1" thickTop="1" thickBot="1">
      <c r="A80" s="10" t="s">
        <v>243</v>
      </c>
      <c r="B80" s="8" t="s">
        <v>113</v>
      </c>
      <c r="C80" s="11" t="s">
        <v>1899</v>
      </c>
      <c r="D80" s="653">
        <v>170385.086082236</v>
      </c>
    </row>
    <row r="81" spans="1:4" ht="30" customHeight="1" thickTop="1" thickBot="1">
      <c r="A81" s="10" t="s">
        <v>244</v>
      </c>
      <c r="B81" s="8" t="s">
        <v>113</v>
      </c>
      <c r="C81" s="11" t="s">
        <v>1900</v>
      </c>
      <c r="D81" s="653">
        <v>362508.76715787535</v>
      </c>
    </row>
    <row r="82" spans="1:4" ht="30" customHeight="1" thickTop="1" thickBot="1">
      <c r="A82" s="10" t="s">
        <v>245</v>
      </c>
      <c r="B82" s="8" t="s">
        <v>113</v>
      </c>
      <c r="C82" s="11" t="s">
        <v>1901</v>
      </c>
      <c r="D82" s="653">
        <v>166600.74277635559</v>
      </c>
    </row>
    <row r="83" spans="1:4" ht="30" customHeight="1" thickTop="1" thickBot="1">
      <c r="A83" s="10" t="s">
        <v>247</v>
      </c>
      <c r="B83" s="8" t="s">
        <v>113</v>
      </c>
      <c r="C83" s="11" t="s">
        <v>1903</v>
      </c>
      <c r="D83" s="653">
        <v>124705.0847728123</v>
      </c>
    </row>
    <row r="84" spans="1:4" ht="30" customHeight="1" thickTop="1" thickBot="1">
      <c r="A84" s="10" t="s">
        <v>242</v>
      </c>
      <c r="B84" s="8" t="s">
        <v>113</v>
      </c>
      <c r="C84" s="11" t="s">
        <v>1898</v>
      </c>
      <c r="D84" s="653">
        <v>138941.96356416959</v>
      </c>
    </row>
    <row r="85" spans="1:4" ht="30" customHeight="1" thickTop="1" thickBot="1">
      <c r="A85" s="10" t="s">
        <v>248</v>
      </c>
      <c r="B85" s="8" t="s">
        <v>113</v>
      </c>
      <c r="C85" s="11" t="s">
        <v>1904</v>
      </c>
      <c r="D85" s="653">
        <v>299642.09808765911</v>
      </c>
    </row>
    <row r="86" spans="1:4" ht="30" customHeight="1" thickTop="1" thickBot="1">
      <c r="A86" s="10" t="s">
        <v>249</v>
      </c>
      <c r="B86" s="8" t="s">
        <v>113</v>
      </c>
      <c r="C86" s="11" t="s">
        <v>250</v>
      </c>
      <c r="D86" s="653">
        <v>9002.8836936517546</v>
      </c>
    </row>
    <row r="87" spans="1:4" ht="30" customHeight="1" thickTop="1" thickBot="1">
      <c r="A87" s="10" t="s">
        <v>255</v>
      </c>
      <c r="B87" s="8" t="s">
        <v>113</v>
      </c>
      <c r="C87" s="11" t="s">
        <v>256</v>
      </c>
      <c r="D87" s="653">
        <v>1900634.6521001495</v>
      </c>
    </row>
    <row r="88" spans="1:4" ht="30" customHeight="1" thickTop="1" thickBot="1">
      <c r="A88" s="10" t="s">
        <v>253</v>
      </c>
      <c r="B88" s="8" t="s">
        <v>113</v>
      </c>
      <c r="C88" s="11" t="s">
        <v>254</v>
      </c>
      <c r="D88" s="653">
        <v>19313.235847734282</v>
      </c>
    </row>
    <row r="89" spans="1:4" ht="30" customHeight="1" thickTop="1" thickBot="1">
      <c r="A89" s="10" t="s">
        <v>251</v>
      </c>
      <c r="B89" s="8" t="s">
        <v>113</v>
      </c>
      <c r="C89" s="11" t="s">
        <v>252</v>
      </c>
      <c r="D89" s="653">
        <v>24882.082994013494</v>
      </c>
    </row>
    <row r="90" spans="1:4" ht="30" customHeight="1" thickTop="1" thickBot="1">
      <c r="A90" s="10" t="s">
        <v>257</v>
      </c>
      <c r="B90" s="8" t="s">
        <v>113</v>
      </c>
      <c r="C90" s="11" t="s">
        <v>258</v>
      </c>
      <c r="D90" s="653">
        <v>20498.096942687309</v>
      </c>
    </row>
    <row r="91" spans="1:4" ht="30" customHeight="1" thickTop="1" thickBot="1">
      <c r="A91" s="10" t="s">
        <v>259</v>
      </c>
      <c r="B91" s="8" t="s">
        <v>113</v>
      </c>
      <c r="C91" s="11" t="s">
        <v>260</v>
      </c>
      <c r="D91" s="653">
        <v>64971.60056325014</v>
      </c>
    </row>
    <row r="92" spans="1:4" ht="30" customHeight="1" thickTop="1" thickBot="1">
      <c r="A92" s="10" t="s">
        <v>261</v>
      </c>
      <c r="B92" s="8" t="s">
        <v>113</v>
      </c>
      <c r="C92" s="11" t="s">
        <v>262</v>
      </c>
      <c r="D92" s="653">
        <v>15538.165367814388</v>
      </c>
    </row>
    <row r="93" spans="1:4" ht="30" customHeight="1" thickTop="1" thickBot="1">
      <c r="A93" s="10" t="s">
        <v>263</v>
      </c>
      <c r="B93" s="8" t="s">
        <v>113</v>
      </c>
      <c r="C93" s="11" t="s">
        <v>264</v>
      </c>
      <c r="D93" s="653">
        <v>10725.568694313892</v>
      </c>
    </row>
    <row r="94" spans="1:4" ht="30" customHeight="1" thickTop="1" thickBot="1">
      <c r="A94" s="10" t="s">
        <v>265</v>
      </c>
      <c r="B94" s="8" t="s">
        <v>113</v>
      </c>
      <c r="C94" s="11" t="s">
        <v>266</v>
      </c>
      <c r="D94" s="653">
        <v>23283.035672824717</v>
      </c>
    </row>
    <row r="95" spans="1:4" ht="30" customHeight="1" thickTop="1" thickBot="1">
      <c r="A95" s="10" t="s">
        <v>267</v>
      </c>
      <c r="B95" s="8" t="s">
        <v>113</v>
      </c>
      <c r="C95" s="11" t="s">
        <v>268</v>
      </c>
      <c r="D95" s="653">
        <v>88124.816672627814</v>
      </c>
    </row>
    <row r="96" spans="1:4" ht="30" customHeight="1" thickTop="1" thickBot="1">
      <c r="A96" s="10" t="s">
        <v>269</v>
      </c>
      <c r="B96" s="8" t="s">
        <v>113</v>
      </c>
      <c r="C96" s="11" t="s">
        <v>270</v>
      </c>
      <c r="D96" s="653">
        <v>194288.37078041871</v>
      </c>
    </row>
    <row r="97" spans="1:4" ht="30" customHeight="1" thickTop="1" thickBot="1">
      <c r="A97" s="10" t="s">
        <v>271</v>
      </c>
      <c r="B97" s="8" t="s">
        <v>113</v>
      </c>
      <c r="C97" s="11" t="s">
        <v>272</v>
      </c>
      <c r="D97" s="653">
        <v>163310.95018836865</v>
      </c>
    </row>
    <row r="98" spans="1:4" ht="30" customHeight="1" thickTop="1" thickBot="1">
      <c r="A98" s="10" t="s">
        <v>273</v>
      </c>
      <c r="B98" s="8" t="s">
        <v>113</v>
      </c>
      <c r="C98" s="11" t="s">
        <v>274</v>
      </c>
      <c r="D98" s="653">
        <v>11824.913727631174</v>
      </c>
    </row>
    <row r="99" spans="1:4" ht="30" customHeight="1" thickTop="1" thickBot="1">
      <c r="A99" s="10" t="s">
        <v>275</v>
      </c>
      <c r="B99" s="8" t="s">
        <v>113</v>
      </c>
      <c r="C99" s="11" t="s">
        <v>276</v>
      </c>
      <c r="D99" s="653">
        <v>15750.410050910323</v>
      </c>
    </row>
    <row r="100" spans="1:4" ht="30" customHeight="1" thickTop="1" thickBot="1">
      <c r="A100" s="10" t="s">
        <v>277</v>
      </c>
      <c r="B100" s="8" t="s">
        <v>113</v>
      </c>
      <c r="C100" s="11" t="s">
        <v>278</v>
      </c>
      <c r="D100" s="653">
        <v>399131.27813187987</v>
      </c>
    </row>
    <row r="101" spans="1:4" ht="30" customHeight="1" thickTop="1" thickBot="1">
      <c r="A101" s="10" t="s">
        <v>279</v>
      </c>
      <c r="B101" s="8" t="s">
        <v>113</v>
      </c>
      <c r="C101" s="11" t="s">
        <v>1905</v>
      </c>
      <c r="D101" s="653">
        <v>393103.94125755364</v>
      </c>
    </row>
    <row r="102" spans="1:4" ht="30" customHeight="1" thickTop="1" thickBot="1">
      <c r="A102" s="10" t="s">
        <v>280</v>
      </c>
      <c r="B102" s="8" t="s">
        <v>113</v>
      </c>
      <c r="C102" s="11" t="s">
        <v>281</v>
      </c>
      <c r="D102" s="653">
        <v>547412.00775227055</v>
      </c>
    </row>
    <row r="103" spans="1:4" ht="30" customHeight="1" thickTop="1" thickBot="1">
      <c r="A103" s="10" t="s">
        <v>282</v>
      </c>
      <c r="B103" s="8" t="s">
        <v>113</v>
      </c>
      <c r="C103" s="11" t="s">
        <v>283</v>
      </c>
      <c r="D103" s="653">
        <v>515308.45396301727</v>
      </c>
    </row>
    <row r="104" spans="1:4" ht="30" customHeight="1" thickTop="1" thickBot="1">
      <c r="A104" s="10" t="s">
        <v>284</v>
      </c>
      <c r="B104" s="8" t="s">
        <v>113</v>
      </c>
      <c r="C104" s="11" t="s">
        <v>285</v>
      </c>
      <c r="D104" s="653">
        <v>578129.78921742656</v>
      </c>
    </row>
    <row r="105" spans="1:4" ht="30" customHeight="1" thickTop="1" thickBot="1">
      <c r="A105" s="10" t="s">
        <v>286</v>
      </c>
      <c r="B105" s="8" t="s">
        <v>113</v>
      </c>
      <c r="C105" s="11" t="s">
        <v>287</v>
      </c>
      <c r="D105" s="653">
        <v>262397.27746030537</v>
      </c>
    </row>
    <row r="106" spans="1:4" ht="30" customHeight="1" thickTop="1" thickBot="1">
      <c r="A106" s="10" t="s">
        <v>288</v>
      </c>
      <c r="B106" s="8" t="s">
        <v>113</v>
      </c>
      <c r="C106" s="11" t="s">
        <v>289</v>
      </c>
      <c r="D106" s="653">
        <v>15293.980950854506</v>
      </c>
    </row>
    <row r="107" spans="1:4" ht="30" customHeight="1" thickTop="1" thickBot="1">
      <c r="A107" s="10" t="s">
        <v>290</v>
      </c>
      <c r="B107" s="8" t="s">
        <v>113</v>
      </c>
      <c r="C107" s="11" t="s">
        <v>291</v>
      </c>
      <c r="D107" s="653">
        <v>499168.58522176585</v>
      </c>
    </row>
    <row r="108" spans="1:4" ht="30" customHeight="1" thickTop="1" thickBot="1">
      <c r="A108" s="10" t="s">
        <v>292</v>
      </c>
      <c r="B108" s="8" t="s">
        <v>113</v>
      </c>
      <c r="C108" s="11" t="s">
        <v>293</v>
      </c>
      <c r="D108" s="653">
        <v>9233.6740286686927</v>
      </c>
    </row>
    <row r="109" spans="1:4" ht="30" customHeight="1" thickTop="1" thickBot="1">
      <c r="A109" s="10" t="s">
        <v>294</v>
      </c>
      <c r="B109" s="8" t="s">
        <v>113</v>
      </c>
      <c r="C109" s="11" t="s">
        <v>1906</v>
      </c>
      <c r="D109" s="653">
        <v>822546.02682632313</v>
      </c>
    </row>
    <row r="110" spans="1:4" ht="30" customHeight="1" thickTop="1" thickBot="1">
      <c r="A110" s="10" t="s">
        <v>295</v>
      </c>
      <c r="B110" s="8" t="s">
        <v>113</v>
      </c>
      <c r="C110" s="11" t="s">
        <v>296</v>
      </c>
      <c r="D110" s="653">
        <v>4206.772044081039</v>
      </c>
    </row>
    <row r="111" spans="1:4" ht="30" customHeight="1" thickTop="1" thickBot="1">
      <c r="A111" s="10" t="s">
        <v>297</v>
      </c>
      <c r="B111" s="8" t="s">
        <v>113</v>
      </c>
      <c r="C111" s="11" t="s">
        <v>298</v>
      </c>
      <c r="D111" s="653">
        <v>142548.06254880925</v>
      </c>
    </row>
    <row r="112" spans="1:4" ht="30" customHeight="1" thickTop="1" thickBot="1">
      <c r="A112" s="10" t="s">
        <v>299</v>
      </c>
      <c r="B112" s="8" t="s">
        <v>113</v>
      </c>
      <c r="C112" s="11" t="s">
        <v>300</v>
      </c>
      <c r="D112" s="653">
        <v>342181.70233845949</v>
      </c>
    </row>
    <row r="113" spans="1:4" ht="30" customHeight="1" thickTop="1" thickBot="1">
      <c r="A113" s="10" t="s">
        <v>301</v>
      </c>
      <c r="B113" s="8" t="s">
        <v>113</v>
      </c>
      <c r="C113" s="11" t="s">
        <v>302</v>
      </c>
      <c r="D113" s="653">
        <v>8699.9713789420257</v>
      </c>
    </row>
    <row r="114" spans="1:4" ht="30" customHeight="1" thickTop="1" thickBot="1">
      <c r="A114" s="10" t="s">
        <v>305</v>
      </c>
      <c r="B114" s="8" t="s">
        <v>113</v>
      </c>
      <c r="C114" s="11" t="s">
        <v>306</v>
      </c>
      <c r="D114" s="653">
        <v>108086.12002360163</v>
      </c>
    </row>
    <row r="115" spans="1:4" ht="30" customHeight="1" thickTop="1" thickBot="1">
      <c r="A115" s="10" t="s">
        <v>303</v>
      </c>
      <c r="B115" s="8" t="s">
        <v>113</v>
      </c>
      <c r="C115" s="11" t="s">
        <v>304</v>
      </c>
      <c r="D115" s="653">
        <v>105884.33901498024</v>
      </c>
    </row>
    <row r="116" spans="1:4" ht="30" customHeight="1" thickTop="1" thickBot="1">
      <c r="A116" s="10" t="s">
        <v>309</v>
      </c>
      <c r="B116" s="8" t="s">
        <v>113</v>
      </c>
      <c r="C116" s="11" t="s">
        <v>1907</v>
      </c>
      <c r="D116" s="653">
        <v>108516.79127376716</v>
      </c>
    </row>
    <row r="117" spans="1:4" ht="30" customHeight="1" thickTop="1" thickBot="1">
      <c r="A117" s="10" t="s">
        <v>310</v>
      </c>
      <c r="B117" s="8" t="s">
        <v>113</v>
      </c>
      <c r="C117" s="11" t="s">
        <v>311</v>
      </c>
      <c r="D117" s="653">
        <v>201395.47672214566</v>
      </c>
    </row>
    <row r="118" spans="1:4" ht="30" customHeight="1" thickTop="1" thickBot="1">
      <c r="A118" s="10" t="s">
        <v>313</v>
      </c>
      <c r="B118" s="8" t="s">
        <v>113</v>
      </c>
      <c r="C118" s="11" t="s">
        <v>1909</v>
      </c>
      <c r="D118" s="653">
        <v>264167.35690476559</v>
      </c>
    </row>
    <row r="119" spans="1:4" ht="30" customHeight="1" thickTop="1" thickBot="1">
      <c r="A119" s="10" t="s">
        <v>318</v>
      </c>
      <c r="B119" s="8" t="s">
        <v>113</v>
      </c>
      <c r="C119" s="11" t="s">
        <v>319</v>
      </c>
      <c r="D119" s="653">
        <v>184048.07997803777</v>
      </c>
    </row>
    <row r="120" spans="1:4" ht="30" customHeight="1" thickTop="1" thickBot="1">
      <c r="A120" s="10" t="s">
        <v>314</v>
      </c>
      <c r="B120" s="8" t="s">
        <v>113</v>
      </c>
      <c r="C120" s="11" t="s">
        <v>315</v>
      </c>
      <c r="D120" s="653">
        <v>183481.40728045156</v>
      </c>
    </row>
    <row r="121" spans="1:4" ht="30" customHeight="1" thickTop="1" thickBot="1">
      <c r="A121" s="10" t="s">
        <v>1648</v>
      </c>
      <c r="B121" s="8" t="s">
        <v>113</v>
      </c>
      <c r="C121" s="11" t="s">
        <v>1649</v>
      </c>
      <c r="D121" s="653">
        <v>102760.42698028669</v>
      </c>
    </row>
    <row r="122" spans="1:4" ht="30" customHeight="1" thickTop="1" thickBot="1">
      <c r="A122" s="10" t="s">
        <v>322</v>
      </c>
      <c r="B122" s="8" t="s">
        <v>113</v>
      </c>
      <c r="C122" s="11" t="s">
        <v>323</v>
      </c>
      <c r="D122" s="653">
        <v>122226.14929937145</v>
      </c>
    </row>
    <row r="123" spans="1:4" ht="30" customHeight="1" thickTop="1" thickBot="1">
      <c r="A123" s="10" t="s">
        <v>320</v>
      </c>
      <c r="B123" s="8" t="s">
        <v>113</v>
      </c>
      <c r="C123" s="11" t="s">
        <v>321</v>
      </c>
      <c r="D123" s="653">
        <v>130938.48444626082</v>
      </c>
    </row>
    <row r="124" spans="1:4" ht="30" customHeight="1" thickTop="1" thickBot="1">
      <c r="A124" s="10" t="s">
        <v>312</v>
      </c>
      <c r="B124" s="8" t="s">
        <v>113</v>
      </c>
      <c r="C124" s="11" t="s">
        <v>1908</v>
      </c>
      <c r="D124" s="653">
        <v>206203.95213966368</v>
      </c>
    </row>
    <row r="125" spans="1:4" ht="30" customHeight="1" thickTop="1" thickBot="1">
      <c r="A125" s="10" t="s">
        <v>316</v>
      </c>
      <c r="B125" s="8" t="s">
        <v>113</v>
      </c>
      <c r="C125" s="11" t="s">
        <v>317</v>
      </c>
      <c r="D125" s="653">
        <v>153616.72580366168</v>
      </c>
    </row>
    <row r="126" spans="1:4" ht="30" customHeight="1" thickTop="1" thickBot="1">
      <c r="A126" s="10" t="s">
        <v>307</v>
      </c>
      <c r="B126" s="8" t="s">
        <v>113</v>
      </c>
      <c r="C126" s="11" t="s">
        <v>308</v>
      </c>
      <c r="D126" s="653">
        <v>100262.94585492485</v>
      </c>
    </row>
    <row r="127" spans="1:4" ht="30" customHeight="1" thickTop="1" thickBot="1">
      <c r="A127" s="10" t="s">
        <v>324</v>
      </c>
      <c r="B127" s="8" t="s">
        <v>113</v>
      </c>
      <c r="C127" s="11" t="s">
        <v>325</v>
      </c>
      <c r="D127" s="653">
        <v>5460.6641767400215</v>
      </c>
    </row>
    <row r="128" spans="1:4" ht="30" customHeight="1" thickTop="1" thickBot="1">
      <c r="A128" s="10" t="s">
        <v>326</v>
      </c>
      <c r="B128" s="8" t="s">
        <v>113</v>
      </c>
      <c r="C128" s="11" t="s">
        <v>327</v>
      </c>
      <c r="D128" s="653">
        <v>115318.92427279313</v>
      </c>
    </row>
    <row r="129" spans="1:4" ht="30" customHeight="1" thickTop="1" thickBot="1">
      <c r="A129" s="10" t="s">
        <v>328</v>
      </c>
      <c r="B129" s="8" t="s">
        <v>113</v>
      </c>
      <c r="C129" s="11" t="s">
        <v>329</v>
      </c>
      <c r="D129" s="653">
        <v>83.455433644517299</v>
      </c>
    </row>
    <row r="130" spans="1:4" ht="30" customHeight="1" thickTop="1" thickBot="1">
      <c r="A130" s="10" t="s">
        <v>330</v>
      </c>
      <c r="B130" s="8" t="s">
        <v>113</v>
      </c>
      <c r="C130" s="11" t="s">
        <v>331</v>
      </c>
      <c r="D130" s="653">
        <v>2644.816026734271</v>
      </c>
    </row>
    <row r="131" spans="1:4" ht="30" customHeight="1" thickTop="1" thickBot="1">
      <c r="A131" s="10" t="s">
        <v>332</v>
      </c>
      <c r="B131" s="8" t="s">
        <v>113</v>
      </c>
      <c r="C131" s="11" t="s">
        <v>333</v>
      </c>
      <c r="D131" s="653">
        <v>3170.276164496046</v>
      </c>
    </row>
    <row r="132" spans="1:4" ht="30" customHeight="1" thickTop="1" thickBot="1">
      <c r="A132" s="10" t="s">
        <v>334</v>
      </c>
      <c r="B132" s="8" t="s">
        <v>113</v>
      </c>
      <c r="C132" s="11" t="s">
        <v>1676</v>
      </c>
      <c r="D132" s="653">
        <v>4036.7702348051707</v>
      </c>
    </row>
    <row r="133" spans="1:4" ht="30" customHeight="1" thickTop="1" thickBot="1">
      <c r="A133" s="10" t="s">
        <v>335</v>
      </c>
      <c r="B133" s="8" t="s">
        <v>92</v>
      </c>
      <c r="C133" s="11" t="s">
        <v>1910</v>
      </c>
      <c r="D133" s="653">
        <v>324177.99557914719</v>
      </c>
    </row>
    <row r="134" spans="1:4" ht="30" customHeight="1" thickTop="1" thickBot="1">
      <c r="A134" s="10" t="s">
        <v>336</v>
      </c>
      <c r="B134" s="8" t="s">
        <v>113</v>
      </c>
      <c r="C134" s="11" t="s">
        <v>337</v>
      </c>
      <c r="D134" s="653">
        <v>43740.950369683174</v>
      </c>
    </row>
    <row r="135" spans="1:4" ht="30" customHeight="1" thickTop="1" thickBot="1">
      <c r="A135" s="10" t="s">
        <v>338</v>
      </c>
      <c r="B135" s="8" t="s">
        <v>339</v>
      </c>
      <c r="C135" s="11" t="s">
        <v>340</v>
      </c>
      <c r="D135" s="653">
        <v>1347.6507062596129</v>
      </c>
    </row>
    <row r="136" spans="1:4" ht="30" customHeight="1" thickTop="1" thickBot="1">
      <c r="A136" s="10" t="s">
        <v>352</v>
      </c>
      <c r="B136" s="8" t="s">
        <v>339</v>
      </c>
      <c r="C136" s="11" t="s">
        <v>353</v>
      </c>
      <c r="D136" s="653">
        <v>1514.5615735486474</v>
      </c>
    </row>
    <row r="137" spans="1:4" ht="30" customHeight="1" thickTop="1" thickBot="1">
      <c r="A137" s="10" t="s">
        <v>343</v>
      </c>
      <c r="B137" s="8" t="s">
        <v>344</v>
      </c>
      <c r="C137" s="11" t="s">
        <v>345</v>
      </c>
      <c r="D137" s="653">
        <v>0.17814484095820932</v>
      </c>
    </row>
    <row r="138" spans="1:4" ht="30" customHeight="1" thickTop="1" thickBot="1">
      <c r="A138" s="10" t="s">
        <v>346</v>
      </c>
      <c r="B138" s="8" t="s">
        <v>344</v>
      </c>
      <c r="C138" s="11" t="s">
        <v>347</v>
      </c>
      <c r="D138" s="653">
        <v>0.2158467628523599</v>
      </c>
    </row>
    <row r="139" spans="1:4" ht="30" customHeight="1" thickTop="1" thickBot="1">
      <c r="A139" s="10" t="s">
        <v>350</v>
      </c>
      <c r="B139" s="8" t="s">
        <v>339</v>
      </c>
      <c r="C139" s="11" t="s">
        <v>351</v>
      </c>
      <c r="D139" s="653">
        <v>1428.0151979172961</v>
      </c>
    </row>
    <row r="140" spans="1:4" ht="30" customHeight="1" thickTop="1" thickBot="1">
      <c r="A140" s="10" t="s">
        <v>348</v>
      </c>
      <c r="B140" s="8" t="s">
        <v>339</v>
      </c>
      <c r="C140" s="11" t="s">
        <v>349</v>
      </c>
      <c r="D140" s="653">
        <v>1377.5298121323412</v>
      </c>
    </row>
    <row r="141" spans="1:4" ht="30" customHeight="1" thickTop="1" thickBot="1">
      <c r="A141" s="10" t="s">
        <v>356</v>
      </c>
      <c r="B141" s="8" t="s">
        <v>113</v>
      </c>
      <c r="C141" s="11" t="s">
        <v>357</v>
      </c>
      <c r="D141" s="653">
        <v>66345.009119400027</v>
      </c>
    </row>
    <row r="142" spans="1:4" ht="30" customHeight="1" thickTop="1" thickBot="1">
      <c r="A142" s="10" t="s">
        <v>341</v>
      </c>
      <c r="B142" s="8" t="s">
        <v>339</v>
      </c>
      <c r="C142" s="11" t="s">
        <v>342</v>
      </c>
      <c r="D142" s="653">
        <v>1227.1039687730877</v>
      </c>
    </row>
    <row r="143" spans="1:4" ht="30" customHeight="1" thickTop="1" thickBot="1">
      <c r="A143" s="10" t="s">
        <v>354</v>
      </c>
      <c r="B143" s="8" t="s">
        <v>113</v>
      </c>
      <c r="C143" s="11" t="s">
        <v>355</v>
      </c>
      <c r="D143" s="653">
        <v>64656.324480593074</v>
      </c>
    </row>
    <row r="144" spans="1:4" ht="30" customHeight="1" thickTop="1" thickBot="1">
      <c r="A144" s="10" t="s">
        <v>359</v>
      </c>
      <c r="B144" s="8" t="s">
        <v>113</v>
      </c>
      <c r="C144" s="11" t="s">
        <v>360</v>
      </c>
      <c r="D144" s="653">
        <v>165307.6987118634</v>
      </c>
    </row>
    <row r="145" spans="1:4" ht="68.25" customHeight="1" thickTop="1" thickBot="1">
      <c r="A145" s="10" t="s">
        <v>358</v>
      </c>
      <c r="B145" s="8" t="s">
        <v>113</v>
      </c>
      <c r="C145" s="11" t="s">
        <v>2197</v>
      </c>
      <c r="D145" s="653">
        <v>189363.4698813966</v>
      </c>
    </row>
    <row r="146" spans="1:4" ht="30" customHeight="1" thickTop="1" thickBot="1">
      <c r="A146" s="10" t="s">
        <v>361</v>
      </c>
      <c r="B146" s="8" t="s">
        <v>113</v>
      </c>
      <c r="C146" s="11" t="s">
        <v>1911</v>
      </c>
      <c r="D146" s="653">
        <v>137303.76431114756</v>
      </c>
    </row>
    <row r="147" spans="1:4" ht="30" customHeight="1" thickTop="1" thickBot="1">
      <c r="A147" s="10" t="s">
        <v>362</v>
      </c>
      <c r="B147" s="8" t="s">
        <v>113</v>
      </c>
      <c r="C147" s="11" t="s">
        <v>1912</v>
      </c>
      <c r="D147" s="653">
        <v>110062.26226718417</v>
      </c>
    </row>
    <row r="148" spans="1:4" ht="30" customHeight="1" thickTop="1" thickBot="1">
      <c r="A148" s="10" t="s">
        <v>367</v>
      </c>
      <c r="B148" s="8" t="s">
        <v>113</v>
      </c>
      <c r="C148" s="11" t="s">
        <v>368</v>
      </c>
      <c r="D148" s="653">
        <v>11033.632579001676</v>
      </c>
    </row>
    <row r="149" spans="1:4" ht="30" customHeight="1" thickTop="1" thickBot="1">
      <c r="A149" s="10" t="s">
        <v>363</v>
      </c>
      <c r="B149" s="8" t="s">
        <v>113</v>
      </c>
      <c r="C149" s="11" t="s">
        <v>364</v>
      </c>
      <c r="D149" s="653">
        <v>8370.2709003464024</v>
      </c>
    </row>
    <row r="150" spans="1:4" ht="30" customHeight="1" thickTop="1" thickBot="1">
      <c r="A150" s="10" t="s">
        <v>158</v>
      </c>
      <c r="B150" s="8" t="s">
        <v>113</v>
      </c>
      <c r="C150" s="11" t="s">
        <v>159</v>
      </c>
      <c r="D150" s="653">
        <v>60088.942538048075</v>
      </c>
    </row>
    <row r="151" spans="1:4" ht="30" customHeight="1" thickTop="1" thickBot="1">
      <c r="A151" s="10" t="s">
        <v>369</v>
      </c>
      <c r="B151" s="8" t="s">
        <v>113</v>
      </c>
      <c r="C151" s="11" t="s">
        <v>370</v>
      </c>
      <c r="D151" s="653">
        <v>117775.19283833053</v>
      </c>
    </row>
    <row r="152" spans="1:4" ht="30" customHeight="1" thickTop="1" thickBot="1">
      <c r="A152" s="10" t="s">
        <v>371</v>
      </c>
      <c r="B152" s="8" t="s">
        <v>113</v>
      </c>
      <c r="C152" s="11" t="s">
        <v>372</v>
      </c>
      <c r="D152" s="653">
        <v>139552.93976356709</v>
      </c>
    </row>
    <row r="153" spans="1:4" ht="30" customHeight="1" thickTop="1" thickBot="1">
      <c r="A153" s="10" t="s">
        <v>365</v>
      </c>
      <c r="B153" s="8" t="s">
        <v>113</v>
      </c>
      <c r="C153" s="11" t="s">
        <v>366</v>
      </c>
      <c r="D153" s="653">
        <v>126033.1595131553</v>
      </c>
    </row>
    <row r="154" spans="1:4" ht="30" customHeight="1" thickTop="1" thickBot="1">
      <c r="A154" s="10" t="s">
        <v>373</v>
      </c>
      <c r="B154" s="8" t="s">
        <v>113</v>
      </c>
      <c r="C154" s="11" t="s">
        <v>374</v>
      </c>
      <c r="D154" s="653">
        <v>67596.840624067787</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H373"/>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7.42578125" style="183" customWidth="1"/>
  </cols>
  <sheetData>
    <row r="1" spans="1:4" ht="81.75" customHeight="1" thickTop="1" thickBot="1">
      <c r="A1" s="692" t="s">
        <v>1850</v>
      </c>
      <c r="B1" s="693"/>
      <c r="C1" s="693"/>
      <c r="D1" s="694"/>
    </row>
    <row r="2" spans="1:4" ht="50.25" customHeight="1" thickTop="1" thickBot="1">
      <c r="A2" s="691" t="s">
        <v>375</v>
      </c>
      <c r="B2" s="691"/>
      <c r="C2" s="691"/>
      <c r="D2" s="691"/>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8" t="s">
        <v>742</v>
      </c>
      <c r="B6" s="668" t="s">
        <v>377</v>
      </c>
      <c r="C6" s="669" t="s">
        <v>2239</v>
      </c>
      <c r="D6" s="651">
        <v>3091.4703308326602</v>
      </c>
    </row>
    <row r="7" spans="1:4" ht="16.5" thickTop="1" thickBot="1">
      <c r="A7" s="668" t="s">
        <v>747</v>
      </c>
      <c r="B7" s="668" t="s">
        <v>377</v>
      </c>
      <c r="C7" s="669" t="s">
        <v>748</v>
      </c>
      <c r="D7" s="651">
        <v>4190.4557768278901</v>
      </c>
    </row>
    <row r="8" spans="1:4" ht="16.5" thickTop="1" thickBot="1">
      <c r="A8" s="668" t="s">
        <v>743</v>
      </c>
      <c r="B8" s="668" t="s">
        <v>377</v>
      </c>
      <c r="C8" s="669" t="s">
        <v>744</v>
      </c>
      <c r="D8" s="651">
        <v>3780.7319579864666</v>
      </c>
    </row>
    <row r="9" spans="1:4" ht="16.5" thickTop="1" thickBot="1">
      <c r="A9" s="668" t="s">
        <v>745</v>
      </c>
      <c r="B9" s="668" t="s">
        <v>377</v>
      </c>
      <c r="C9" s="669" t="s">
        <v>746</v>
      </c>
      <c r="D9" s="651">
        <v>3320.0636431515327</v>
      </c>
    </row>
    <row r="10" spans="1:4" ht="16.5" thickTop="1" thickBot="1">
      <c r="A10" s="668" t="s">
        <v>1668</v>
      </c>
      <c r="B10" s="668" t="s">
        <v>377</v>
      </c>
      <c r="C10" s="669" t="s">
        <v>1667</v>
      </c>
      <c r="D10" s="651">
        <v>2930.9344077968476</v>
      </c>
    </row>
    <row r="11" spans="1:4" ht="16.5" thickTop="1" thickBot="1">
      <c r="A11" s="668" t="s">
        <v>751</v>
      </c>
      <c r="B11" s="668" t="s">
        <v>377</v>
      </c>
      <c r="C11" s="669" t="s">
        <v>752</v>
      </c>
      <c r="D11" s="651">
        <v>13563.159114187114</v>
      </c>
    </row>
    <row r="12" spans="1:4" ht="16.5" thickTop="1" thickBot="1">
      <c r="A12" s="668" t="s">
        <v>749</v>
      </c>
      <c r="B12" s="668" t="s">
        <v>377</v>
      </c>
      <c r="C12" s="669" t="s">
        <v>750</v>
      </c>
      <c r="D12" s="651">
        <v>12427.205246076501</v>
      </c>
    </row>
    <row r="13" spans="1:4" ht="16.5" thickTop="1" thickBot="1">
      <c r="A13" s="668" t="s">
        <v>753</v>
      </c>
      <c r="B13" s="668" t="s">
        <v>92</v>
      </c>
      <c r="C13" s="669" t="s">
        <v>1935</v>
      </c>
      <c r="D13" s="651">
        <v>1184.730513210782</v>
      </c>
    </row>
    <row r="14" spans="1:4" ht="16.5" thickTop="1" thickBot="1">
      <c r="A14" s="668" t="s">
        <v>755</v>
      </c>
      <c r="B14" s="668" t="s">
        <v>233</v>
      </c>
      <c r="C14" s="669" t="s">
        <v>1937</v>
      </c>
      <c r="D14" s="651">
        <v>48097.023845107069</v>
      </c>
    </row>
    <row r="15" spans="1:4" ht="16.5" thickTop="1" thickBot="1">
      <c r="A15" s="668" t="s">
        <v>756</v>
      </c>
      <c r="B15" s="668" t="s">
        <v>92</v>
      </c>
      <c r="C15" s="669" t="s">
        <v>1938</v>
      </c>
      <c r="D15" s="651">
        <v>1168.4716315107257</v>
      </c>
    </row>
    <row r="16" spans="1:4" ht="16.5" thickTop="1" thickBot="1">
      <c r="A16" s="668" t="s">
        <v>754</v>
      </c>
      <c r="B16" s="668" t="s">
        <v>233</v>
      </c>
      <c r="C16" s="669" t="s">
        <v>1936</v>
      </c>
      <c r="D16" s="651">
        <v>28366.782350281985</v>
      </c>
    </row>
    <row r="17" spans="1:4" ht="16.5" thickTop="1" thickBot="1">
      <c r="A17" s="668" t="s">
        <v>776</v>
      </c>
      <c r="B17" s="668" t="s">
        <v>422</v>
      </c>
      <c r="C17" s="669" t="s">
        <v>777</v>
      </c>
      <c r="D17" s="651">
        <v>12521.506759936829</v>
      </c>
    </row>
    <row r="18" spans="1:4" ht="16.5" thickTop="1" thickBot="1">
      <c r="A18" s="668" t="s">
        <v>757</v>
      </c>
      <c r="B18" s="668" t="s">
        <v>387</v>
      </c>
      <c r="C18" s="669" t="s">
        <v>1939</v>
      </c>
      <c r="D18" s="651">
        <v>70272.788646445872</v>
      </c>
    </row>
    <row r="19" spans="1:4" ht="16.5" thickTop="1" thickBot="1">
      <c r="A19" s="668" t="s">
        <v>758</v>
      </c>
      <c r="B19" s="668" t="s">
        <v>387</v>
      </c>
      <c r="C19" s="669" t="s">
        <v>2240</v>
      </c>
      <c r="D19" s="651">
        <v>59194.252568118958</v>
      </c>
    </row>
    <row r="20" spans="1:4" ht="16.5" thickTop="1" thickBot="1">
      <c r="A20" s="668" t="s">
        <v>761</v>
      </c>
      <c r="B20" s="668" t="s">
        <v>387</v>
      </c>
      <c r="C20" s="669" t="s">
        <v>762</v>
      </c>
      <c r="D20" s="651">
        <v>59194.252568118958</v>
      </c>
    </row>
    <row r="21" spans="1:4" ht="16.5" thickTop="1" thickBot="1">
      <c r="A21" s="668" t="s">
        <v>759</v>
      </c>
      <c r="B21" s="668" t="s">
        <v>387</v>
      </c>
      <c r="C21" s="669" t="s">
        <v>2241</v>
      </c>
      <c r="D21" s="651">
        <v>59312.400441806029</v>
      </c>
    </row>
    <row r="22" spans="1:4" ht="16.5" thickTop="1" thickBot="1">
      <c r="A22" s="668" t="s">
        <v>760</v>
      </c>
      <c r="B22" s="668" t="s">
        <v>387</v>
      </c>
      <c r="C22" s="669" t="s">
        <v>2242</v>
      </c>
      <c r="D22" s="651">
        <v>60137.267706722232</v>
      </c>
    </row>
    <row r="23" spans="1:4" ht="16.5" thickTop="1" thickBot="1">
      <c r="A23" s="668" t="s">
        <v>763</v>
      </c>
      <c r="B23" s="668" t="s">
        <v>387</v>
      </c>
      <c r="C23" s="669" t="s">
        <v>764</v>
      </c>
      <c r="D23" s="651">
        <v>60992.484884145211</v>
      </c>
    </row>
    <row r="24" spans="1:4" ht="16.5" thickTop="1" thickBot="1">
      <c r="A24" s="668" t="s">
        <v>772</v>
      </c>
      <c r="B24" s="668" t="s">
        <v>387</v>
      </c>
      <c r="C24" s="669" t="s">
        <v>773</v>
      </c>
      <c r="D24" s="651">
        <v>18733.483494805074</v>
      </c>
    </row>
    <row r="25" spans="1:4" ht="16.5" thickTop="1" thickBot="1">
      <c r="A25" s="668" t="s">
        <v>765</v>
      </c>
      <c r="B25" s="668" t="s">
        <v>387</v>
      </c>
      <c r="C25" s="669" t="s">
        <v>766</v>
      </c>
      <c r="D25" s="651">
        <v>59402.366253879678</v>
      </c>
    </row>
    <row r="26" spans="1:4" ht="16.5" thickTop="1" thickBot="1">
      <c r="A26" s="668" t="s">
        <v>768</v>
      </c>
      <c r="B26" s="668" t="s">
        <v>387</v>
      </c>
      <c r="C26" s="669" t="s">
        <v>2002</v>
      </c>
      <c r="D26" s="651">
        <v>50825.264194376556</v>
      </c>
    </row>
    <row r="27" spans="1:4" ht="16.5" thickTop="1" thickBot="1">
      <c r="A27" s="668" t="s">
        <v>767</v>
      </c>
      <c r="B27" s="668" t="s">
        <v>387</v>
      </c>
      <c r="C27" s="669" t="s">
        <v>2004</v>
      </c>
      <c r="D27" s="651">
        <v>49892.004384793312</v>
      </c>
    </row>
    <row r="28" spans="1:4" ht="16.5" thickTop="1" thickBot="1">
      <c r="A28" s="668" t="s">
        <v>770</v>
      </c>
      <c r="B28" s="668" t="s">
        <v>387</v>
      </c>
      <c r="C28" s="669" t="s">
        <v>2003</v>
      </c>
      <c r="D28" s="651">
        <v>54176.761675481532</v>
      </c>
    </row>
    <row r="29" spans="1:4" ht="16.5" thickTop="1" thickBot="1">
      <c r="A29" s="668" t="s">
        <v>769</v>
      </c>
      <c r="B29" s="668" t="s">
        <v>387</v>
      </c>
      <c r="C29" s="669" t="s">
        <v>2001</v>
      </c>
      <c r="D29" s="651">
        <v>51801.881021826615</v>
      </c>
    </row>
    <row r="30" spans="1:4" ht="16.5" thickTop="1" thickBot="1">
      <c r="A30" s="668" t="s">
        <v>771</v>
      </c>
      <c r="B30" s="668" t="s">
        <v>387</v>
      </c>
      <c r="C30" s="669" t="s">
        <v>2243</v>
      </c>
      <c r="D30" s="651">
        <v>63789.012536554917</v>
      </c>
    </row>
    <row r="31" spans="1:4" ht="16.5" thickTop="1" thickBot="1">
      <c r="A31" s="668" t="s">
        <v>774</v>
      </c>
      <c r="B31" s="668" t="s">
        <v>422</v>
      </c>
      <c r="C31" s="669" t="s">
        <v>775</v>
      </c>
      <c r="D31" s="651">
        <v>70.455154033578054</v>
      </c>
    </row>
    <row r="32" spans="1:4" ht="16.5" thickTop="1" thickBot="1">
      <c r="A32" s="668" t="s">
        <v>779</v>
      </c>
      <c r="B32" s="668" t="s">
        <v>144</v>
      </c>
      <c r="C32" s="669" t="s">
        <v>1941</v>
      </c>
      <c r="D32" s="651">
        <v>564.73768330416499</v>
      </c>
    </row>
    <row r="33" spans="1:4" ht="16.5" thickTop="1" thickBot="1">
      <c r="A33" s="668" t="s">
        <v>780</v>
      </c>
      <c r="B33" s="668" t="s">
        <v>377</v>
      </c>
      <c r="C33" s="669" t="s">
        <v>781</v>
      </c>
      <c r="D33" s="651">
        <v>6213.0606603149145</v>
      </c>
    </row>
    <row r="34" spans="1:4" ht="16.5" thickTop="1" thickBot="1">
      <c r="A34" s="668" t="s">
        <v>786</v>
      </c>
      <c r="B34" s="668" t="s">
        <v>377</v>
      </c>
      <c r="C34" s="669" t="s">
        <v>787</v>
      </c>
      <c r="D34" s="651">
        <v>6473.2027675158188</v>
      </c>
    </row>
    <row r="35" spans="1:4" ht="16.5" thickTop="1" thickBot="1">
      <c r="A35" s="668" t="s">
        <v>782</v>
      </c>
      <c r="B35" s="668" t="s">
        <v>377</v>
      </c>
      <c r="C35" s="669" t="s">
        <v>783</v>
      </c>
      <c r="D35" s="651">
        <v>6184.8785987014844</v>
      </c>
    </row>
    <row r="36" spans="1:4" ht="16.5" thickTop="1" thickBot="1">
      <c r="A36" s="668" t="s">
        <v>784</v>
      </c>
      <c r="B36" s="668" t="s">
        <v>377</v>
      </c>
      <c r="C36" s="669" t="s">
        <v>785</v>
      </c>
      <c r="D36" s="651">
        <v>4650.7809213284181</v>
      </c>
    </row>
    <row r="37" spans="1:4" ht="16.5" thickTop="1" thickBot="1">
      <c r="A37" s="668" t="s">
        <v>898</v>
      </c>
      <c r="B37" s="668" t="s">
        <v>377</v>
      </c>
      <c r="C37" s="669" t="s">
        <v>899</v>
      </c>
      <c r="D37" s="651">
        <v>5252.7134947848426</v>
      </c>
    </row>
    <row r="38" spans="1:4" ht="16.5" thickTop="1" thickBot="1">
      <c r="A38" s="668" t="s">
        <v>788</v>
      </c>
      <c r="B38" s="668" t="s">
        <v>377</v>
      </c>
      <c r="C38" s="669" t="s">
        <v>789</v>
      </c>
      <c r="D38" s="651">
        <v>3443.3666436758476</v>
      </c>
    </row>
    <row r="39" spans="1:4" ht="16.5" thickTop="1" thickBot="1">
      <c r="A39" s="668" t="s">
        <v>917</v>
      </c>
      <c r="B39" s="668" t="s">
        <v>92</v>
      </c>
      <c r="C39" s="669" t="s">
        <v>2244</v>
      </c>
      <c r="D39" s="651">
        <v>442194.97344732936</v>
      </c>
    </row>
    <row r="40" spans="1:4" ht="16.5" thickTop="1" thickBot="1">
      <c r="A40" s="668" t="s">
        <v>896</v>
      </c>
      <c r="B40" s="668" t="s">
        <v>92</v>
      </c>
      <c r="C40" s="669" t="s">
        <v>897</v>
      </c>
      <c r="D40" s="651">
        <v>32183.91436253846</v>
      </c>
    </row>
    <row r="41" spans="1:4" ht="16.5" thickTop="1" thickBot="1">
      <c r="A41" s="668" t="s">
        <v>827</v>
      </c>
      <c r="B41" s="668" t="s">
        <v>92</v>
      </c>
      <c r="C41" s="669" t="s">
        <v>828</v>
      </c>
      <c r="D41" s="651">
        <v>907.15781707230121</v>
      </c>
    </row>
    <row r="42" spans="1:4" ht="16.5" thickTop="1" thickBot="1">
      <c r="A42" s="668" t="s">
        <v>432</v>
      </c>
      <c r="B42" s="668" t="s">
        <v>92</v>
      </c>
      <c r="C42" s="669" t="s">
        <v>433</v>
      </c>
      <c r="D42" s="651">
        <v>17893.44127363549</v>
      </c>
    </row>
    <row r="43" spans="1:4" ht="16.5" thickTop="1" thickBot="1">
      <c r="A43" s="668" t="s">
        <v>376</v>
      </c>
      <c r="B43" s="668" t="s">
        <v>377</v>
      </c>
      <c r="C43" s="669" t="s">
        <v>378</v>
      </c>
      <c r="D43" s="651">
        <v>4708.5721403363559</v>
      </c>
    </row>
    <row r="44" spans="1:4" ht="16.5" thickTop="1" thickBot="1">
      <c r="A44" s="668" t="s">
        <v>379</v>
      </c>
      <c r="B44" s="668" t="s">
        <v>144</v>
      </c>
      <c r="C44" s="669" t="s">
        <v>2245</v>
      </c>
      <c r="D44" s="651">
        <v>13299.765230646199</v>
      </c>
    </row>
    <row r="45" spans="1:4" ht="16.5" thickTop="1" thickBot="1">
      <c r="A45" s="668" t="s">
        <v>778</v>
      </c>
      <c r="B45" s="668" t="s">
        <v>377</v>
      </c>
      <c r="C45" s="669" t="s">
        <v>1940</v>
      </c>
      <c r="D45" s="651">
        <v>21424.870378887757</v>
      </c>
    </row>
    <row r="46" spans="1:4" ht="16.5" thickTop="1" thickBot="1">
      <c r="A46" s="668" t="s">
        <v>913</v>
      </c>
      <c r="B46" s="668" t="s">
        <v>92</v>
      </c>
      <c r="C46" s="669" t="s">
        <v>1954</v>
      </c>
      <c r="D46" s="651">
        <v>777.17454526269967</v>
      </c>
    </row>
    <row r="47" spans="1:4" ht="16.5" thickTop="1" thickBot="1">
      <c r="A47" s="668" t="s">
        <v>914</v>
      </c>
      <c r="B47" s="668" t="s">
        <v>92</v>
      </c>
      <c r="C47" s="669" t="s">
        <v>1955</v>
      </c>
      <c r="D47" s="651">
        <v>23509.44201990189</v>
      </c>
    </row>
    <row r="48" spans="1:4" ht="16.5" thickTop="1" thickBot="1">
      <c r="A48" s="668" t="s">
        <v>797</v>
      </c>
      <c r="B48" s="668" t="s">
        <v>387</v>
      </c>
      <c r="C48" s="669" t="s">
        <v>798</v>
      </c>
      <c r="D48" s="651">
        <v>51424.674966385297</v>
      </c>
    </row>
    <row r="49" spans="1:4" ht="16.5" thickTop="1" thickBot="1">
      <c r="A49" s="668" t="s">
        <v>800</v>
      </c>
      <c r="B49" s="668" t="s">
        <v>387</v>
      </c>
      <c r="C49" s="669" t="s">
        <v>801</v>
      </c>
      <c r="D49" s="651">
        <v>41902.389917385561</v>
      </c>
    </row>
    <row r="50" spans="1:4" ht="16.5" thickTop="1" thickBot="1">
      <c r="A50" s="668" t="s">
        <v>799</v>
      </c>
      <c r="B50" s="668" t="s">
        <v>387</v>
      </c>
      <c r="C50" s="669" t="s">
        <v>1943</v>
      </c>
      <c r="D50" s="651">
        <v>37106.019815868895</v>
      </c>
    </row>
    <row r="51" spans="1:4" ht="16.5" thickTop="1" thickBot="1">
      <c r="A51" s="668" t="s">
        <v>796</v>
      </c>
      <c r="B51" s="668" t="s">
        <v>387</v>
      </c>
      <c r="C51" s="669" t="s">
        <v>1942</v>
      </c>
      <c r="D51" s="651">
        <v>47981.043822313339</v>
      </c>
    </row>
    <row r="52" spans="1:4" ht="16.5" thickTop="1" thickBot="1">
      <c r="A52" s="668" t="s">
        <v>802</v>
      </c>
      <c r="B52" s="668" t="s">
        <v>387</v>
      </c>
      <c r="C52" s="669" t="s">
        <v>803</v>
      </c>
      <c r="D52" s="651">
        <v>49829.795585661617</v>
      </c>
    </row>
    <row r="53" spans="1:4" ht="16.5" thickTop="1" thickBot="1">
      <c r="A53" s="668" t="s">
        <v>380</v>
      </c>
      <c r="B53" s="668" t="s">
        <v>144</v>
      </c>
      <c r="C53" s="669" t="s">
        <v>381</v>
      </c>
      <c r="D53" s="651">
        <v>5457.5646239856251</v>
      </c>
    </row>
    <row r="54" spans="1:4" ht="16.5" thickTop="1" thickBot="1">
      <c r="A54" s="668" t="s">
        <v>794</v>
      </c>
      <c r="B54" s="668" t="s">
        <v>377</v>
      </c>
      <c r="C54" s="669" t="s">
        <v>795</v>
      </c>
      <c r="D54" s="651">
        <v>3061.0054613972998</v>
      </c>
    </row>
    <row r="55" spans="1:4" ht="16.5" thickTop="1" thickBot="1">
      <c r="A55" s="668" t="s">
        <v>790</v>
      </c>
      <c r="B55" s="668" t="s">
        <v>422</v>
      </c>
      <c r="C55" s="669" t="s">
        <v>791</v>
      </c>
      <c r="D55" s="651">
        <v>1831.3514616952559</v>
      </c>
    </row>
    <row r="56" spans="1:4" ht="16.5" thickTop="1" thickBot="1">
      <c r="A56" s="668" t="s">
        <v>792</v>
      </c>
      <c r="B56" s="668" t="s">
        <v>606</v>
      </c>
      <c r="C56" s="669" t="s">
        <v>793</v>
      </c>
      <c r="D56" s="651">
        <v>4135.4471379211482</v>
      </c>
    </row>
    <row r="57" spans="1:4" ht="16.5" thickTop="1" thickBot="1">
      <c r="A57" s="668" t="s">
        <v>382</v>
      </c>
      <c r="B57" s="668" t="s">
        <v>377</v>
      </c>
      <c r="C57" s="669" t="s">
        <v>383</v>
      </c>
      <c r="D57" s="651">
        <v>4458.1853621554865</v>
      </c>
    </row>
    <row r="58" spans="1:4" ht="16.5" thickTop="1" thickBot="1">
      <c r="A58" s="668" t="s">
        <v>384</v>
      </c>
      <c r="B58" s="668" t="s">
        <v>377</v>
      </c>
      <c r="C58" s="669" t="s">
        <v>385</v>
      </c>
      <c r="D58" s="651">
        <v>3973.6706874938031</v>
      </c>
    </row>
    <row r="59" spans="1:4" ht="16.5" thickTop="1" thickBot="1">
      <c r="A59" s="668" t="s">
        <v>386</v>
      </c>
      <c r="B59" s="668" t="s">
        <v>387</v>
      </c>
      <c r="C59" s="669" t="s">
        <v>2246</v>
      </c>
      <c r="D59" s="651">
        <v>32343.251403199018</v>
      </c>
    </row>
    <row r="60" spans="1:4" ht="16.5" thickTop="1" thickBot="1">
      <c r="A60" s="668" t="s">
        <v>388</v>
      </c>
      <c r="B60" s="668" t="s">
        <v>377</v>
      </c>
      <c r="C60" s="669" t="s">
        <v>389</v>
      </c>
      <c r="D60" s="651">
        <v>705.28326059705671</v>
      </c>
    </row>
    <row r="61" spans="1:4" ht="16.5" thickTop="1" thickBot="1">
      <c r="A61" s="668" t="s">
        <v>390</v>
      </c>
      <c r="B61" s="668" t="s">
        <v>233</v>
      </c>
      <c r="C61" s="669" t="s">
        <v>391</v>
      </c>
      <c r="D61" s="651">
        <v>119245.89016455424</v>
      </c>
    </row>
    <row r="62" spans="1:4" ht="16.5" thickTop="1" thickBot="1">
      <c r="A62" s="668" t="s">
        <v>398</v>
      </c>
      <c r="B62" s="668" t="s">
        <v>233</v>
      </c>
      <c r="C62" s="669" t="s">
        <v>399</v>
      </c>
      <c r="D62" s="651">
        <v>6060.2271723343847</v>
      </c>
    </row>
    <row r="63" spans="1:4" ht="16.5" thickTop="1" thickBot="1">
      <c r="A63" s="668" t="s">
        <v>392</v>
      </c>
      <c r="B63" s="668" t="s">
        <v>387</v>
      </c>
      <c r="C63" s="669" t="s">
        <v>393</v>
      </c>
      <c r="D63" s="651">
        <v>30220.925378618311</v>
      </c>
    </row>
    <row r="64" spans="1:4" ht="16.5" thickTop="1" thickBot="1">
      <c r="A64" s="668" t="s">
        <v>400</v>
      </c>
      <c r="B64" s="668" t="s">
        <v>92</v>
      </c>
      <c r="C64" s="669" t="s">
        <v>401</v>
      </c>
      <c r="D64" s="651">
        <v>28835.668657773498</v>
      </c>
    </row>
    <row r="65" spans="1:6" ht="16.5" thickTop="1" thickBot="1">
      <c r="A65" s="668" t="s">
        <v>394</v>
      </c>
      <c r="B65" s="668" t="s">
        <v>92</v>
      </c>
      <c r="C65" s="669" t="s">
        <v>395</v>
      </c>
      <c r="D65" s="651">
        <v>54304.66487818864</v>
      </c>
    </row>
    <row r="66" spans="1:6" ht="16.5" thickTop="1" thickBot="1">
      <c r="A66" s="668" t="s">
        <v>396</v>
      </c>
      <c r="B66" s="668" t="s">
        <v>92</v>
      </c>
      <c r="C66" s="669" t="s">
        <v>397</v>
      </c>
      <c r="D66" s="651">
        <v>95222.850489997436</v>
      </c>
    </row>
    <row r="67" spans="1:6" ht="16.5" thickTop="1" thickBot="1">
      <c r="A67" s="668" t="s">
        <v>918</v>
      </c>
      <c r="B67" s="668" t="s">
        <v>144</v>
      </c>
      <c r="C67" s="669" t="s">
        <v>919</v>
      </c>
      <c r="D67" s="651">
        <v>12403.358886249751</v>
      </c>
      <c r="F67" s="106"/>
    </row>
    <row r="68" spans="1:6" ht="16.5" thickTop="1" thickBot="1">
      <c r="A68" s="668" t="s">
        <v>402</v>
      </c>
      <c r="B68" s="668" t="s">
        <v>377</v>
      </c>
      <c r="C68" s="669" t="s">
        <v>403</v>
      </c>
      <c r="D68" s="651">
        <v>868.8272050833308</v>
      </c>
    </row>
    <row r="69" spans="1:6" ht="16.5" thickTop="1" thickBot="1">
      <c r="A69" s="668" t="s">
        <v>404</v>
      </c>
      <c r="B69" s="668" t="s">
        <v>377</v>
      </c>
      <c r="C69" s="669" t="s">
        <v>405</v>
      </c>
      <c r="D69" s="651">
        <v>9361.8640828925199</v>
      </c>
    </row>
    <row r="70" spans="1:6" ht="16.5" thickTop="1" thickBot="1">
      <c r="A70" s="668" t="s">
        <v>406</v>
      </c>
      <c r="B70" s="668" t="s">
        <v>144</v>
      </c>
      <c r="C70" s="669" t="s">
        <v>407</v>
      </c>
      <c r="D70" s="651">
        <v>44303.284781760558</v>
      </c>
    </row>
    <row r="71" spans="1:6" ht="16.5" thickTop="1" thickBot="1">
      <c r="A71" s="668" t="s">
        <v>408</v>
      </c>
      <c r="B71" s="668" t="s">
        <v>92</v>
      </c>
      <c r="C71" s="669" t="s">
        <v>409</v>
      </c>
      <c r="D71" s="651">
        <v>10404.600362589475</v>
      </c>
      <c r="F71" s="106"/>
    </row>
    <row r="72" spans="1:6" ht="16.5" thickTop="1" thickBot="1">
      <c r="A72" s="668" t="s">
        <v>410</v>
      </c>
      <c r="B72" s="668" t="s">
        <v>92</v>
      </c>
      <c r="C72" s="669" t="s">
        <v>411</v>
      </c>
      <c r="D72" s="651">
        <v>19139688.891646609</v>
      </c>
    </row>
    <row r="73" spans="1:6" ht="16.5" thickTop="1" thickBot="1">
      <c r="A73" s="668" t="s">
        <v>810</v>
      </c>
      <c r="B73" s="668" t="s">
        <v>377</v>
      </c>
      <c r="C73" s="669" t="s">
        <v>811</v>
      </c>
      <c r="D73" s="651">
        <v>1602.0418101788985</v>
      </c>
    </row>
    <row r="74" spans="1:6" ht="16.5" thickTop="1" thickBot="1">
      <c r="A74" s="668" t="s">
        <v>805</v>
      </c>
      <c r="B74" s="668" t="s">
        <v>377</v>
      </c>
      <c r="C74" s="669" t="s">
        <v>806</v>
      </c>
      <c r="D74" s="651">
        <v>1589.034704818853</v>
      </c>
    </row>
    <row r="75" spans="1:6" ht="16.5" thickTop="1" thickBot="1">
      <c r="A75" s="668" t="s">
        <v>808</v>
      </c>
      <c r="B75" s="668" t="s">
        <v>377</v>
      </c>
      <c r="C75" s="669" t="s">
        <v>809</v>
      </c>
      <c r="D75" s="651">
        <v>1576.0275994588078</v>
      </c>
    </row>
    <row r="76" spans="1:6" ht="16.5" thickTop="1" thickBot="1">
      <c r="A76" s="668" t="s">
        <v>822</v>
      </c>
      <c r="B76" s="668" t="s">
        <v>377</v>
      </c>
      <c r="C76" s="669" t="s">
        <v>823</v>
      </c>
      <c r="D76" s="651">
        <v>2513.6231108287311</v>
      </c>
    </row>
    <row r="77" spans="1:6" ht="16.5" thickTop="1" thickBot="1">
      <c r="A77" s="668" t="s">
        <v>807</v>
      </c>
      <c r="B77" s="668" t="s">
        <v>377</v>
      </c>
      <c r="C77" s="669" t="s">
        <v>2037</v>
      </c>
      <c r="D77" s="651">
        <v>1486.061787385162</v>
      </c>
    </row>
    <row r="78" spans="1:6" ht="16.5" thickTop="1" thickBot="1">
      <c r="A78" s="668" t="s">
        <v>817</v>
      </c>
      <c r="B78" s="668" t="s">
        <v>377</v>
      </c>
      <c r="C78" s="669" t="s">
        <v>818</v>
      </c>
      <c r="D78" s="651">
        <v>2167.8508933408639</v>
      </c>
    </row>
    <row r="79" spans="1:6" ht="16.5" thickTop="1" thickBot="1">
      <c r="A79" s="668" t="s">
        <v>819</v>
      </c>
      <c r="B79" s="668" t="s">
        <v>377</v>
      </c>
      <c r="C79" s="669" t="s">
        <v>2023</v>
      </c>
      <c r="D79" s="651">
        <v>2600.3371465623659</v>
      </c>
    </row>
    <row r="80" spans="1:6" ht="16.5" thickTop="1" thickBot="1">
      <c r="A80" s="668" t="s">
        <v>820</v>
      </c>
      <c r="B80" s="668" t="s">
        <v>377</v>
      </c>
      <c r="C80" s="669" t="s">
        <v>2024</v>
      </c>
      <c r="D80" s="651">
        <v>2696.8065113160346</v>
      </c>
    </row>
    <row r="81" spans="1:8" ht="16.5" thickTop="1" thickBot="1">
      <c r="A81" s="668" t="s">
        <v>812</v>
      </c>
      <c r="B81" s="668" t="s">
        <v>377</v>
      </c>
      <c r="C81" s="669" t="s">
        <v>2247</v>
      </c>
      <c r="D81" s="651">
        <v>2723.9046474827956</v>
      </c>
    </row>
    <row r="82" spans="1:8" ht="16.5" thickTop="1" thickBot="1">
      <c r="A82" s="668" t="s">
        <v>813</v>
      </c>
      <c r="B82" s="668" t="s">
        <v>377</v>
      </c>
      <c r="C82" s="669" t="s">
        <v>2248</v>
      </c>
      <c r="D82" s="651">
        <v>2723.9046474827956</v>
      </c>
    </row>
    <row r="83" spans="1:8" ht="16.5" thickTop="1" thickBot="1">
      <c r="A83" s="668" t="s">
        <v>814</v>
      </c>
      <c r="B83" s="668" t="s">
        <v>377</v>
      </c>
      <c r="C83" s="669" t="s">
        <v>2249</v>
      </c>
      <c r="D83" s="651">
        <v>2607.9246246890589</v>
      </c>
    </row>
    <row r="84" spans="1:8" ht="16.5" thickTop="1" thickBot="1">
      <c r="A84" s="668" t="s">
        <v>815</v>
      </c>
      <c r="B84" s="668" t="s">
        <v>377</v>
      </c>
      <c r="C84" s="669" t="s">
        <v>2250</v>
      </c>
      <c r="D84" s="651">
        <v>2497.3642291286751</v>
      </c>
    </row>
    <row r="85" spans="1:8" ht="16.5" thickTop="1" thickBot="1">
      <c r="A85" s="668" t="s">
        <v>821</v>
      </c>
      <c r="B85" s="668" t="s">
        <v>377</v>
      </c>
      <c r="C85" s="669" t="s">
        <v>1944</v>
      </c>
      <c r="D85" s="651">
        <v>3204.0836203577969</v>
      </c>
    </row>
    <row r="86" spans="1:8" ht="16.5" thickTop="1" thickBot="1">
      <c r="A86" s="668" t="s">
        <v>816</v>
      </c>
      <c r="B86" s="668" t="s">
        <v>377</v>
      </c>
      <c r="C86" s="669" t="s">
        <v>2251</v>
      </c>
      <c r="D86" s="651">
        <v>3052.3340578239363</v>
      </c>
    </row>
    <row r="87" spans="1:8" ht="16.5" thickTop="1" thickBot="1">
      <c r="A87" s="668" t="s">
        <v>804</v>
      </c>
      <c r="B87" s="668" t="s">
        <v>377</v>
      </c>
      <c r="C87" s="669" t="s">
        <v>2252</v>
      </c>
      <c r="D87" s="651">
        <v>477.00317141829919</v>
      </c>
      <c r="F87" s="220"/>
      <c r="G87" s="220"/>
      <c r="H87" s="220"/>
    </row>
    <row r="88" spans="1:8" ht="16.5" thickTop="1" thickBot="1">
      <c r="A88" s="668" t="s">
        <v>826</v>
      </c>
      <c r="B88" s="668" t="s">
        <v>377</v>
      </c>
      <c r="C88" s="669" t="s">
        <v>1945</v>
      </c>
      <c r="D88" s="651">
        <v>812.94408500282384</v>
      </c>
      <c r="F88" s="220"/>
      <c r="G88" s="220"/>
      <c r="H88" s="220"/>
    </row>
    <row r="89" spans="1:8" ht="16.5" thickTop="1" thickBot="1">
      <c r="A89" s="668" t="s">
        <v>824</v>
      </c>
      <c r="B89" s="668" t="s">
        <v>377</v>
      </c>
      <c r="C89" s="669" t="s">
        <v>825</v>
      </c>
      <c r="D89" s="651">
        <v>715.39079480248506</v>
      </c>
      <c r="F89" s="220"/>
      <c r="G89" s="220"/>
      <c r="H89" s="220"/>
    </row>
    <row r="90" spans="1:8" ht="16.5" thickTop="1" thickBot="1">
      <c r="A90" s="668" t="s">
        <v>915</v>
      </c>
      <c r="B90" s="668" t="s">
        <v>233</v>
      </c>
      <c r="C90" s="669" t="s">
        <v>916</v>
      </c>
      <c r="D90" s="651">
        <v>6945.7942622641276</v>
      </c>
      <c r="F90" s="220"/>
      <c r="G90" s="220"/>
      <c r="H90" s="220"/>
    </row>
    <row r="91" spans="1:8" ht="16.5" thickTop="1" thickBot="1">
      <c r="A91" s="668" t="s">
        <v>412</v>
      </c>
      <c r="B91" s="668" t="s">
        <v>377</v>
      </c>
      <c r="C91" s="669" t="s">
        <v>2253</v>
      </c>
      <c r="D91" s="651">
        <v>13932.777691501731</v>
      </c>
    </row>
    <row r="92" spans="1:8" ht="16.5" thickTop="1" thickBot="1">
      <c r="A92" s="668" t="s">
        <v>413</v>
      </c>
      <c r="B92" s="668" t="s">
        <v>144</v>
      </c>
      <c r="C92" s="669" t="s">
        <v>414</v>
      </c>
      <c r="D92" s="651">
        <v>37344.483414136383</v>
      </c>
    </row>
    <row r="93" spans="1:8" ht="16.5" thickTop="1" thickBot="1">
      <c r="A93" s="668" t="s">
        <v>415</v>
      </c>
      <c r="B93" s="668" t="s">
        <v>144</v>
      </c>
      <c r="C93" s="669" t="s">
        <v>416</v>
      </c>
      <c r="D93" s="651">
        <v>1285.5355797511322</v>
      </c>
    </row>
    <row r="94" spans="1:8" ht="16.5" thickTop="1" thickBot="1">
      <c r="A94" s="668" t="s">
        <v>417</v>
      </c>
      <c r="B94" s="668" t="s">
        <v>144</v>
      </c>
      <c r="C94" s="669" t="s">
        <v>418</v>
      </c>
      <c r="D94" s="651">
        <v>1305.0462377912002</v>
      </c>
    </row>
    <row r="95" spans="1:8" ht="16.5" thickTop="1" thickBot="1">
      <c r="A95" s="668" t="s">
        <v>419</v>
      </c>
      <c r="B95" s="668" t="s">
        <v>377</v>
      </c>
      <c r="C95" s="669" t="s">
        <v>420</v>
      </c>
      <c r="D95" s="651">
        <v>5686.2728932330856</v>
      </c>
    </row>
    <row r="96" spans="1:8" ht="16.5" thickTop="1" thickBot="1">
      <c r="A96" s="668" t="s">
        <v>436</v>
      </c>
      <c r="B96" s="668" t="s">
        <v>377</v>
      </c>
      <c r="C96" s="669" t="s">
        <v>437</v>
      </c>
      <c r="D96" s="651">
        <v>3831.6764539799765</v>
      </c>
    </row>
    <row r="97" spans="1:4" ht="16.5" thickTop="1" thickBot="1">
      <c r="A97" s="668" t="s">
        <v>434</v>
      </c>
      <c r="B97" s="668" t="s">
        <v>377</v>
      </c>
      <c r="C97" s="669" t="s">
        <v>435</v>
      </c>
      <c r="D97" s="651">
        <v>5488.9984619390671</v>
      </c>
    </row>
    <row r="98" spans="1:4" ht="16.5" thickTop="1" thickBot="1">
      <c r="A98" s="668" t="s">
        <v>421</v>
      </c>
      <c r="B98" s="668" t="s">
        <v>422</v>
      </c>
      <c r="C98" s="669" t="s">
        <v>423</v>
      </c>
      <c r="D98" s="651">
        <v>3298.3851342181242</v>
      </c>
    </row>
    <row r="99" spans="1:4" ht="16.5" thickTop="1" thickBot="1">
      <c r="A99" s="668" t="s">
        <v>835</v>
      </c>
      <c r="B99" s="668" t="s">
        <v>387</v>
      </c>
      <c r="C99" s="669" t="s">
        <v>2254</v>
      </c>
      <c r="D99" s="651">
        <v>407979.78279773053</v>
      </c>
    </row>
    <row r="100" spans="1:4" ht="16.5" thickTop="1" thickBot="1">
      <c r="A100" s="668" t="s">
        <v>836</v>
      </c>
      <c r="B100" s="668" t="s">
        <v>387</v>
      </c>
      <c r="C100" s="669" t="s">
        <v>2255</v>
      </c>
      <c r="D100" s="651">
        <v>458361.72148441884</v>
      </c>
    </row>
    <row r="101" spans="1:4" ht="16.5" thickTop="1" thickBot="1">
      <c r="A101" s="668" t="s">
        <v>837</v>
      </c>
      <c r="B101" s="668" t="s">
        <v>387</v>
      </c>
      <c r="C101" s="669" t="s">
        <v>2256</v>
      </c>
      <c r="D101" s="651">
        <v>686763.23983047216</v>
      </c>
    </row>
    <row r="102" spans="1:4" ht="16.5" thickTop="1" thickBot="1">
      <c r="A102" s="668" t="s">
        <v>838</v>
      </c>
      <c r="B102" s="668" t="s">
        <v>387</v>
      </c>
      <c r="C102" s="669" t="s">
        <v>2257</v>
      </c>
      <c r="D102" s="651">
        <v>547669.59081193572</v>
      </c>
    </row>
    <row r="103" spans="1:4" ht="16.5" thickTop="1" thickBot="1">
      <c r="A103" s="668" t="s">
        <v>839</v>
      </c>
      <c r="B103" s="668" t="s">
        <v>387</v>
      </c>
      <c r="C103" s="669" t="s">
        <v>2258</v>
      </c>
      <c r="D103" s="651">
        <v>567626.82613603177</v>
      </c>
    </row>
    <row r="104" spans="1:4" ht="16.5" thickTop="1" thickBot="1">
      <c r="A104" s="668" t="s">
        <v>833</v>
      </c>
      <c r="B104" s="668" t="s">
        <v>387</v>
      </c>
      <c r="C104" s="669" t="s">
        <v>2006</v>
      </c>
      <c r="D104" s="651">
        <v>373530.4642516509</v>
      </c>
    </row>
    <row r="105" spans="1:4" ht="16.5" thickTop="1" thickBot="1">
      <c r="A105" s="668" t="s">
        <v>832</v>
      </c>
      <c r="B105" s="668" t="s">
        <v>387</v>
      </c>
      <c r="C105" s="669" t="s">
        <v>2007</v>
      </c>
      <c r="D105" s="651">
        <v>406305.11798262474</v>
      </c>
    </row>
    <row r="106" spans="1:4" ht="16.5" thickTop="1" thickBot="1">
      <c r="A106" s="668" t="s">
        <v>1661</v>
      </c>
      <c r="B106" s="668" t="s">
        <v>387</v>
      </c>
      <c r="C106" s="669" t="s">
        <v>2005</v>
      </c>
      <c r="D106" s="651">
        <v>451570.92856102868</v>
      </c>
    </row>
    <row r="107" spans="1:4" ht="16.5" thickTop="1" thickBot="1">
      <c r="A107" s="668" t="s">
        <v>829</v>
      </c>
      <c r="B107" s="668" t="s">
        <v>387</v>
      </c>
      <c r="C107" s="669" t="s">
        <v>2005</v>
      </c>
      <c r="D107" s="651">
        <v>453949.06099102349</v>
      </c>
    </row>
    <row r="108" spans="1:4" ht="16.5" thickTop="1" thickBot="1">
      <c r="A108" s="668" t="s">
        <v>831</v>
      </c>
      <c r="B108" s="668" t="s">
        <v>387</v>
      </c>
      <c r="C108" s="669" t="s">
        <v>2008</v>
      </c>
      <c r="D108" s="651">
        <v>478291.85867234803</v>
      </c>
    </row>
    <row r="109" spans="1:4" ht="16.5" thickTop="1" thickBot="1">
      <c r="A109" s="668" t="s">
        <v>830</v>
      </c>
      <c r="B109" s="668" t="s">
        <v>387</v>
      </c>
      <c r="C109" s="669" t="s">
        <v>2009</v>
      </c>
      <c r="D109" s="651">
        <v>496149.53040624346</v>
      </c>
    </row>
    <row r="110" spans="1:4" ht="16.5" thickTop="1" thickBot="1">
      <c r="A110" s="668" t="s">
        <v>834</v>
      </c>
      <c r="B110" s="668" t="s">
        <v>387</v>
      </c>
      <c r="C110" s="669" t="s">
        <v>2010</v>
      </c>
      <c r="D110" s="651">
        <v>346969.95510643855</v>
      </c>
    </row>
    <row r="111" spans="1:4" ht="16.5" thickTop="1" thickBot="1">
      <c r="A111" s="668" t="s">
        <v>424</v>
      </c>
      <c r="B111" s="668" t="s">
        <v>144</v>
      </c>
      <c r="C111" s="669" t="s">
        <v>425</v>
      </c>
      <c r="D111" s="651">
        <v>2803.0312050897369</v>
      </c>
    </row>
    <row r="112" spans="1:4" ht="16.5" thickTop="1" thickBot="1">
      <c r="A112" s="668" t="s">
        <v>426</v>
      </c>
      <c r="B112" s="668" t="s">
        <v>233</v>
      </c>
      <c r="C112" s="669" t="s">
        <v>427</v>
      </c>
      <c r="D112" s="651">
        <v>1450.2922476450376</v>
      </c>
    </row>
    <row r="113" spans="1:4" ht="16.5" thickTop="1" thickBot="1">
      <c r="A113" s="668" t="s">
        <v>428</v>
      </c>
      <c r="B113" s="668" t="s">
        <v>92</v>
      </c>
      <c r="C113" s="669" t="s">
        <v>427</v>
      </c>
      <c r="D113" s="651">
        <v>1010.2185162968425</v>
      </c>
    </row>
    <row r="114" spans="1:4" ht="16.5" thickTop="1" thickBot="1">
      <c r="A114" s="668" t="s">
        <v>429</v>
      </c>
      <c r="B114" s="668" t="s">
        <v>144</v>
      </c>
      <c r="C114" s="669" t="s">
        <v>2259</v>
      </c>
      <c r="D114" s="651">
        <v>37521.163261943671</v>
      </c>
    </row>
    <row r="115" spans="1:4" ht="16.5" thickTop="1" thickBot="1">
      <c r="A115" s="668" t="s">
        <v>430</v>
      </c>
      <c r="B115" s="668" t="s">
        <v>92</v>
      </c>
      <c r="C115" s="669" t="s">
        <v>431</v>
      </c>
      <c r="D115" s="651">
        <v>33083.572483274918</v>
      </c>
    </row>
    <row r="116" spans="1:4" ht="16.5" thickTop="1" thickBot="1">
      <c r="A116" s="668" t="s">
        <v>438</v>
      </c>
      <c r="B116" s="668" t="s">
        <v>92</v>
      </c>
      <c r="C116" s="669" t="s">
        <v>1913</v>
      </c>
      <c r="D116" s="651">
        <v>347062.08876940556</v>
      </c>
    </row>
    <row r="117" spans="1:4" ht="16.5" thickTop="1" thickBot="1">
      <c r="A117" s="668" t="s">
        <v>440</v>
      </c>
      <c r="B117" s="668" t="s">
        <v>92</v>
      </c>
      <c r="C117" s="669" t="s">
        <v>441</v>
      </c>
      <c r="D117" s="651">
        <v>35037.890063621708</v>
      </c>
    </row>
    <row r="118" spans="1:4" ht="16.5" thickTop="1" thickBot="1">
      <c r="A118" s="668" t="s">
        <v>439</v>
      </c>
      <c r="B118" s="668" t="s">
        <v>92</v>
      </c>
      <c r="C118" s="669" t="s">
        <v>2260</v>
      </c>
      <c r="D118" s="651">
        <v>29700.641164216504</v>
      </c>
    </row>
    <row r="119" spans="1:4" ht="16.5" thickTop="1" thickBot="1">
      <c r="A119" s="668" t="s">
        <v>443</v>
      </c>
      <c r="B119" s="668" t="s">
        <v>387</v>
      </c>
      <c r="C119" s="669" t="s">
        <v>2261</v>
      </c>
      <c r="D119" s="651">
        <v>4659.795495236187</v>
      </c>
    </row>
    <row r="120" spans="1:4" ht="16.5" thickTop="1" thickBot="1">
      <c r="A120" s="668" t="s">
        <v>442</v>
      </c>
      <c r="B120" s="668" t="s">
        <v>387</v>
      </c>
      <c r="C120" s="669" t="s">
        <v>2262</v>
      </c>
      <c r="D120" s="651">
        <v>3945.4886258803722</v>
      </c>
    </row>
    <row r="121" spans="1:4" ht="16.5" thickTop="1" thickBot="1">
      <c r="A121" s="668" t="s">
        <v>840</v>
      </c>
      <c r="B121" s="668" t="s">
        <v>606</v>
      </c>
      <c r="C121" s="669" t="s">
        <v>2263</v>
      </c>
      <c r="D121" s="651">
        <v>21702.355293235385</v>
      </c>
    </row>
    <row r="122" spans="1:4" ht="16.5" thickTop="1" thickBot="1">
      <c r="A122" s="668" t="s">
        <v>841</v>
      </c>
      <c r="B122" s="668" t="s">
        <v>606</v>
      </c>
      <c r="C122" s="669" t="s">
        <v>1946</v>
      </c>
      <c r="D122" s="651">
        <v>34230.365605852239</v>
      </c>
    </row>
    <row r="123" spans="1:4" ht="16.5" thickTop="1" thickBot="1">
      <c r="A123" s="668" t="s">
        <v>444</v>
      </c>
      <c r="B123" s="668" t="s">
        <v>387</v>
      </c>
      <c r="C123" s="669" t="s">
        <v>1914</v>
      </c>
      <c r="D123" s="651">
        <v>2864.8149555499513</v>
      </c>
    </row>
    <row r="124" spans="1:4" ht="16.5" thickTop="1" thickBot="1">
      <c r="A124" s="668" t="s">
        <v>445</v>
      </c>
      <c r="B124" s="668" t="s">
        <v>144</v>
      </c>
      <c r="C124" s="669" t="s">
        <v>446</v>
      </c>
      <c r="D124" s="651">
        <v>13740.922887441066</v>
      </c>
    </row>
    <row r="125" spans="1:4" ht="16.5" thickTop="1" thickBot="1">
      <c r="A125" s="668" t="s">
        <v>865</v>
      </c>
      <c r="B125" s="668" t="s">
        <v>422</v>
      </c>
      <c r="C125" s="669" t="s">
        <v>1947</v>
      </c>
      <c r="D125" s="651">
        <v>2245.8935255011347</v>
      </c>
    </row>
    <row r="126" spans="1:4" ht="16.5" thickTop="1" thickBot="1">
      <c r="A126" s="668" t="s">
        <v>866</v>
      </c>
      <c r="B126" s="668" t="s">
        <v>422</v>
      </c>
      <c r="C126" s="669" t="s">
        <v>1948</v>
      </c>
      <c r="D126" s="651">
        <v>2723.9046474827956</v>
      </c>
    </row>
    <row r="127" spans="1:4" ht="16.5" thickTop="1" thickBot="1">
      <c r="A127" s="668" t="s">
        <v>864</v>
      </c>
      <c r="B127" s="668" t="s">
        <v>422</v>
      </c>
      <c r="C127" s="669" t="s">
        <v>2264</v>
      </c>
      <c r="D127" s="651">
        <v>2730.408200162818</v>
      </c>
    </row>
    <row r="128" spans="1:4" ht="16.5" thickTop="1" thickBot="1">
      <c r="A128" s="668" t="s">
        <v>846</v>
      </c>
      <c r="B128" s="668" t="s">
        <v>422</v>
      </c>
      <c r="C128" s="669" t="s">
        <v>847</v>
      </c>
      <c r="D128" s="651">
        <v>1862.1839173798021</v>
      </c>
    </row>
    <row r="129" spans="1:4" ht="16.5" thickTop="1" thickBot="1">
      <c r="A129" s="668" t="s">
        <v>848</v>
      </c>
      <c r="B129" s="668" t="s">
        <v>422</v>
      </c>
      <c r="C129" s="669" t="s">
        <v>849</v>
      </c>
      <c r="D129" s="651">
        <v>1802.5680178129282</v>
      </c>
    </row>
    <row r="130" spans="1:4" ht="16.5" thickTop="1" thickBot="1">
      <c r="A130" s="668" t="s">
        <v>850</v>
      </c>
      <c r="B130" s="668" t="s">
        <v>422</v>
      </c>
      <c r="C130" s="669" t="s">
        <v>851</v>
      </c>
      <c r="D130" s="651">
        <v>1841.5893338930637</v>
      </c>
    </row>
    <row r="131" spans="1:4" ht="16.5" thickTop="1" thickBot="1">
      <c r="A131" s="668" t="s">
        <v>852</v>
      </c>
      <c r="B131" s="668" t="s">
        <v>422</v>
      </c>
      <c r="C131" s="669" t="s">
        <v>853</v>
      </c>
      <c r="D131" s="651">
        <v>2005.2620763402988</v>
      </c>
    </row>
    <row r="132" spans="1:4" ht="16.5" thickTop="1" thickBot="1">
      <c r="A132" s="668" t="s">
        <v>854</v>
      </c>
      <c r="B132" s="668" t="s">
        <v>422</v>
      </c>
      <c r="C132" s="669" t="s">
        <v>855</v>
      </c>
      <c r="D132" s="651">
        <v>1881.6945754198698</v>
      </c>
    </row>
    <row r="133" spans="1:4" ht="16.5" thickTop="1" thickBot="1">
      <c r="A133" s="668" t="s">
        <v>858</v>
      </c>
      <c r="B133" s="668" t="s">
        <v>422</v>
      </c>
      <c r="C133" s="669" t="s">
        <v>859</v>
      </c>
      <c r="D133" s="651">
        <v>2509.5903460556501</v>
      </c>
    </row>
    <row r="134" spans="1:4" ht="16.5" thickTop="1" thickBot="1">
      <c r="A134" s="668" t="s">
        <v>856</v>
      </c>
      <c r="B134" s="668" t="s">
        <v>422</v>
      </c>
      <c r="C134" s="669" t="s">
        <v>857</v>
      </c>
      <c r="D134" s="651">
        <v>1881.6945754198698</v>
      </c>
    </row>
    <row r="135" spans="1:4" ht="16.5" thickTop="1" thickBot="1">
      <c r="A135" s="668" t="s">
        <v>860</v>
      </c>
      <c r="B135" s="668" t="s">
        <v>422</v>
      </c>
      <c r="C135" s="669" t="s">
        <v>861</v>
      </c>
      <c r="D135" s="651">
        <v>1849.1768120197569</v>
      </c>
    </row>
    <row r="136" spans="1:4" ht="16.5" thickTop="1" thickBot="1">
      <c r="A136" s="668" t="s">
        <v>862</v>
      </c>
      <c r="B136" s="668" t="s">
        <v>422</v>
      </c>
      <c r="C136" s="669" t="s">
        <v>863</v>
      </c>
      <c r="D136" s="651">
        <v>1926.1355187333575</v>
      </c>
    </row>
    <row r="137" spans="1:4" ht="16.5" thickTop="1" thickBot="1">
      <c r="A137" s="668" t="s">
        <v>845</v>
      </c>
      <c r="B137" s="668" t="s">
        <v>377</v>
      </c>
      <c r="C137" s="669" t="s">
        <v>2265</v>
      </c>
      <c r="D137" s="651">
        <v>9559.1385141865394</v>
      </c>
    </row>
    <row r="138" spans="1:4" ht="31.5" thickTop="1" thickBot="1">
      <c r="A138" s="668" t="s">
        <v>842</v>
      </c>
      <c r="B138" s="668" t="s">
        <v>843</v>
      </c>
      <c r="C138" s="669" t="s">
        <v>844</v>
      </c>
      <c r="D138" s="651">
        <v>2.5580640541422194E-2</v>
      </c>
    </row>
    <row r="139" spans="1:4" ht="16.5" thickTop="1" thickBot="1">
      <c r="A139" s="668" t="s">
        <v>447</v>
      </c>
      <c r="B139" s="668" t="s">
        <v>377</v>
      </c>
      <c r="C139" s="669" t="s">
        <v>448</v>
      </c>
      <c r="D139" s="651">
        <v>4967.6303220905893</v>
      </c>
    </row>
    <row r="140" spans="1:4" ht="16.5" thickTop="1" thickBot="1">
      <c r="A140" s="668" t="s">
        <v>449</v>
      </c>
      <c r="B140" s="668" t="s">
        <v>450</v>
      </c>
      <c r="C140" s="669" t="s">
        <v>2266</v>
      </c>
      <c r="D140" s="651">
        <v>1154.1773165567774</v>
      </c>
    </row>
    <row r="141" spans="1:4" ht="16.5" thickTop="1" thickBot="1">
      <c r="A141" s="668" t="s">
        <v>451</v>
      </c>
      <c r="B141" s="668" t="s">
        <v>144</v>
      </c>
      <c r="C141" s="669" t="s">
        <v>2267</v>
      </c>
      <c r="D141" s="651">
        <v>5772.9869289667204</v>
      </c>
    </row>
    <row r="142" spans="1:4" ht="16.5" thickTop="1" thickBot="1">
      <c r="A142" s="668" t="s">
        <v>452</v>
      </c>
      <c r="B142" s="668" t="s">
        <v>92</v>
      </c>
      <c r="C142" s="669" t="s">
        <v>2268</v>
      </c>
      <c r="D142" s="651">
        <v>3008.9770399571189</v>
      </c>
    </row>
    <row r="143" spans="1:4" ht="16.5" thickTop="1" thickBot="1">
      <c r="A143" s="668" t="s">
        <v>453</v>
      </c>
      <c r="B143" s="668" t="s">
        <v>454</v>
      </c>
      <c r="C143" s="669" t="s">
        <v>455</v>
      </c>
      <c r="D143" s="651">
        <v>9604.6633829466973</v>
      </c>
    </row>
    <row r="144" spans="1:4" ht="16.5" thickTop="1" thickBot="1">
      <c r="A144" s="668" t="s">
        <v>456</v>
      </c>
      <c r="B144" s="668" t="s">
        <v>422</v>
      </c>
      <c r="C144" s="669" t="s">
        <v>457</v>
      </c>
      <c r="D144" s="651">
        <v>31942.176657475396</v>
      </c>
    </row>
    <row r="145" spans="1:4" ht="16.5" thickTop="1" thickBot="1">
      <c r="A145" s="668" t="s">
        <v>873</v>
      </c>
      <c r="B145" s="668" t="s">
        <v>233</v>
      </c>
      <c r="C145" s="669" t="s">
        <v>875</v>
      </c>
      <c r="D145" s="651">
        <v>18466.837834924147</v>
      </c>
    </row>
    <row r="146" spans="1:4" ht="31.5" thickTop="1" thickBot="1">
      <c r="A146" s="668" t="s">
        <v>867</v>
      </c>
      <c r="B146" s="668" t="s">
        <v>233</v>
      </c>
      <c r="C146" s="669" t="s">
        <v>2269</v>
      </c>
      <c r="D146" s="651">
        <v>8271.4350835420664</v>
      </c>
    </row>
    <row r="147" spans="1:4" ht="16.5" thickTop="1" thickBot="1">
      <c r="A147" s="668" t="s">
        <v>868</v>
      </c>
      <c r="B147" s="668" t="s">
        <v>233</v>
      </c>
      <c r="C147" s="669" t="s">
        <v>2270</v>
      </c>
      <c r="D147" s="651">
        <v>26195.226269684325</v>
      </c>
    </row>
    <row r="148" spans="1:4" ht="16.5" thickTop="1" thickBot="1">
      <c r="A148" s="668" t="s">
        <v>1691</v>
      </c>
      <c r="B148" s="668" t="s">
        <v>233</v>
      </c>
      <c r="C148" s="669" t="s">
        <v>1949</v>
      </c>
      <c r="D148" s="651">
        <v>14783.659167138021</v>
      </c>
    </row>
    <row r="149" spans="1:4" ht="16.5" thickTop="1" thickBot="1">
      <c r="A149" s="668" t="s">
        <v>869</v>
      </c>
      <c r="B149" s="668" t="s">
        <v>144</v>
      </c>
      <c r="C149" s="669" t="s">
        <v>2271</v>
      </c>
      <c r="D149" s="651">
        <v>33589.765666870015</v>
      </c>
    </row>
    <row r="150" spans="1:4" ht="16.5" thickTop="1" thickBot="1">
      <c r="A150" s="668" t="s">
        <v>870</v>
      </c>
      <c r="B150" s="668" t="s">
        <v>233</v>
      </c>
      <c r="C150" s="669" t="s">
        <v>871</v>
      </c>
      <c r="D150" s="651">
        <v>8759.2015345437612</v>
      </c>
    </row>
    <row r="151" spans="1:4" ht="16.5" thickTop="1" thickBot="1">
      <c r="A151" s="668" t="s">
        <v>872</v>
      </c>
      <c r="B151" s="668" t="s">
        <v>450</v>
      </c>
      <c r="C151" s="669" t="s">
        <v>2272</v>
      </c>
      <c r="D151" s="651">
        <v>151525.18996639966</v>
      </c>
    </row>
    <row r="152" spans="1:4" ht="16.5" thickTop="1" thickBot="1">
      <c r="A152" s="668" t="s">
        <v>458</v>
      </c>
      <c r="B152" s="668" t="s">
        <v>92</v>
      </c>
      <c r="C152" s="669" t="s">
        <v>459</v>
      </c>
      <c r="D152" s="651">
        <v>1063.3308631836937</v>
      </c>
    </row>
    <row r="153" spans="1:4" ht="16.5" thickTop="1" thickBot="1">
      <c r="A153" s="668" t="s">
        <v>460</v>
      </c>
      <c r="B153" s="668" t="s">
        <v>377</v>
      </c>
      <c r="C153" s="669" t="s">
        <v>461</v>
      </c>
      <c r="D153" s="651">
        <v>37438.784927996719</v>
      </c>
    </row>
    <row r="154" spans="1:4" ht="16.5" thickTop="1" thickBot="1">
      <c r="A154" s="668" t="s">
        <v>462</v>
      </c>
      <c r="B154" s="668" t="s">
        <v>377</v>
      </c>
      <c r="C154" s="669" t="s">
        <v>463</v>
      </c>
      <c r="D154" s="651">
        <v>2342.4262882148623</v>
      </c>
    </row>
    <row r="155" spans="1:4" ht="16.5" thickTop="1" thickBot="1">
      <c r="A155" s="668" t="s">
        <v>909</v>
      </c>
      <c r="B155" s="668" t="s">
        <v>144</v>
      </c>
      <c r="C155" s="669" t="s">
        <v>2273</v>
      </c>
      <c r="D155" s="651">
        <v>55396.25223783766</v>
      </c>
    </row>
    <row r="156" spans="1:4" ht="16.5" thickTop="1" thickBot="1">
      <c r="A156" s="668" t="s">
        <v>910</v>
      </c>
      <c r="B156" s="668" t="s">
        <v>144</v>
      </c>
      <c r="C156" s="669" t="s">
        <v>2274</v>
      </c>
      <c r="D156" s="651">
        <v>17561.760086954335</v>
      </c>
    </row>
    <row r="157" spans="1:4" ht="16.5" thickTop="1" thickBot="1">
      <c r="A157" s="668" t="s">
        <v>911</v>
      </c>
      <c r="B157" s="668" t="s">
        <v>144</v>
      </c>
      <c r="C157" s="669" t="s">
        <v>2275</v>
      </c>
      <c r="D157" s="651">
        <v>38375.296513919973</v>
      </c>
    </row>
    <row r="158" spans="1:4" ht="16.5" thickTop="1" thickBot="1">
      <c r="A158" s="668" t="s">
        <v>912</v>
      </c>
      <c r="B158" s="668" t="s">
        <v>144</v>
      </c>
      <c r="C158" s="669" t="s">
        <v>2276</v>
      </c>
      <c r="D158" s="651">
        <v>63316.421041806607</v>
      </c>
    </row>
    <row r="159" spans="1:4" ht="16.5" thickTop="1" thickBot="1">
      <c r="A159" s="668" t="s">
        <v>466</v>
      </c>
      <c r="B159" s="668" t="s">
        <v>233</v>
      </c>
      <c r="C159" s="669" t="s">
        <v>467</v>
      </c>
      <c r="D159" s="651">
        <v>9019.3436417446628</v>
      </c>
    </row>
    <row r="160" spans="1:4" ht="16.5" thickTop="1" thickBot="1">
      <c r="A160" s="668" t="s">
        <v>902</v>
      </c>
      <c r="B160" s="668" t="s">
        <v>233</v>
      </c>
      <c r="C160" s="669" t="s">
        <v>467</v>
      </c>
      <c r="D160" s="651">
        <v>8028.6357834878881</v>
      </c>
    </row>
    <row r="161" spans="1:4" ht="16.5" thickTop="1" thickBot="1">
      <c r="A161" s="668" t="s">
        <v>468</v>
      </c>
      <c r="B161" s="668" t="s">
        <v>233</v>
      </c>
      <c r="C161" s="669" t="s">
        <v>469</v>
      </c>
      <c r="D161" s="651">
        <v>10970.40944575144</v>
      </c>
    </row>
    <row r="162" spans="1:4" ht="16.5" thickTop="1" thickBot="1">
      <c r="A162" s="668" t="s">
        <v>903</v>
      </c>
      <c r="B162" s="668" t="s">
        <v>233</v>
      </c>
      <c r="C162" s="669" t="s">
        <v>469</v>
      </c>
      <c r="D162" s="651">
        <v>9346.689126639134</v>
      </c>
    </row>
    <row r="163" spans="1:4" ht="16.5" thickTop="1" thickBot="1">
      <c r="A163" s="668" t="s">
        <v>894</v>
      </c>
      <c r="B163" s="668" t="s">
        <v>233</v>
      </c>
      <c r="C163" s="669" t="s">
        <v>895</v>
      </c>
      <c r="D163" s="651">
        <v>10756.876132757367</v>
      </c>
    </row>
    <row r="164" spans="1:4" ht="16.5" thickTop="1" thickBot="1">
      <c r="A164" s="668" t="s">
        <v>900</v>
      </c>
      <c r="B164" s="668" t="s">
        <v>233</v>
      </c>
      <c r="C164" s="669" t="s">
        <v>895</v>
      </c>
      <c r="D164" s="651">
        <v>10019.806829021472</v>
      </c>
    </row>
    <row r="165" spans="1:4" ht="16.5" thickTop="1" thickBot="1">
      <c r="A165" s="668" t="s">
        <v>907</v>
      </c>
      <c r="B165" s="668" t="s">
        <v>874</v>
      </c>
      <c r="C165" s="669" t="s">
        <v>908</v>
      </c>
      <c r="D165" s="651">
        <v>11703.143047700652</v>
      </c>
    </row>
    <row r="166" spans="1:4" ht="16.5" thickTop="1" thickBot="1">
      <c r="A166" s="668" t="s">
        <v>905</v>
      </c>
      <c r="B166" s="668" t="s">
        <v>233</v>
      </c>
      <c r="C166" s="669" t="s">
        <v>906</v>
      </c>
      <c r="D166" s="651">
        <v>9070.2881377381746</v>
      </c>
    </row>
    <row r="167" spans="1:4" ht="16.5" thickTop="1" thickBot="1">
      <c r="A167" s="668" t="s">
        <v>470</v>
      </c>
      <c r="B167" s="668" t="s">
        <v>233</v>
      </c>
      <c r="C167" s="669" t="s">
        <v>471</v>
      </c>
      <c r="D167" s="651">
        <v>5883.5473245271041</v>
      </c>
    </row>
    <row r="168" spans="1:4" ht="16.5" thickTop="1" thickBot="1">
      <c r="A168" s="668" t="s">
        <v>904</v>
      </c>
      <c r="B168" s="668" t="s">
        <v>233</v>
      </c>
      <c r="C168" s="669" t="s">
        <v>471</v>
      </c>
      <c r="D168" s="651">
        <v>5965.9256584740579</v>
      </c>
    </row>
    <row r="169" spans="1:4" ht="16.5" thickTop="1" thickBot="1">
      <c r="A169" s="668" t="s">
        <v>464</v>
      </c>
      <c r="B169" s="668" t="s">
        <v>233</v>
      </c>
      <c r="C169" s="669" t="s">
        <v>465</v>
      </c>
      <c r="D169" s="651">
        <v>13446.095165946706</v>
      </c>
    </row>
    <row r="170" spans="1:4" ht="16.5" thickTop="1" thickBot="1">
      <c r="A170" s="668" t="s">
        <v>901</v>
      </c>
      <c r="B170" s="668" t="s">
        <v>233</v>
      </c>
      <c r="C170" s="669" t="s">
        <v>465</v>
      </c>
      <c r="D170" s="651">
        <v>11072.298437738462</v>
      </c>
    </row>
    <row r="171" spans="1:4" ht="16.5" thickTop="1" thickBot="1">
      <c r="A171" s="668" t="s">
        <v>877</v>
      </c>
      <c r="B171" s="668" t="s">
        <v>233</v>
      </c>
      <c r="C171" s="669" t="s">
        <v>878</v>
      </c>
      <c r="D171" s="651">
        <v>10143.3743299419</v>
      </c>
    </row>
    <row r="172" spans="1:4" ht="16.5" thickTop="1" thickBot="1">
      <c r="A172" s="668" t="s">
        <v>890</v>
      </c>
      <c r="B172" s="668" t="s">
        <v>874</v>
      </c>
      <c r="C172" s="669" t="s">
        <v>891</v>
      </c>
      <c r="D172" s="651">
        <v>18529.705510831031</v>
      </c>
    </row>
    <row r="173" spans="1:4" ht="16.5" thickTop="1" thickBot="1">
      <c r="A173" s="668" t="s">
        <v>892</v>
      </c>
      <c r="B173" s="668" t="s">
        <v>874</v>
      </c>
      <c r="C173" s="669" t="s">
        <v>893</v>
      </c>
      <c r="D173" s="651">
        <v>5981.1006147274438</v>
      </c>
    </row>
    <row r="174" spans="1:4" ht="16.5" thickTop="1" thickBot="1">
      <c r="A174" s="668" t="s">
        <v>879</v>
      </c>
      <c r="B174" s="668" t="s">
        <v>233</v>
      </c>
      <c r="C174" s="669" t="s">
        <v>880</v>
      </c>
      <c r="D174" s="651">
        <v>6388.4353314950795</v>
      </c>
    </row>
    <row r="175" spans="1:4" ht="16.5" thickTop="1" thickBot="1">
      <c r="A175" s="668" t="s">
        <v>881</v>
      </c>
      <c r="B175" s="668" t="s">
        <v>233</v>
      </c>
      <c r="C175" s="669" t="s">
        <v>882</v>
      </c>
      <c r="D175" s="651">
        <v>7070.4456886312273</v>
      </c>
    </row>
    <row r="176" spans="1:4" ht="31.5" thickTop="1" thickBot="1">
      <c r="A176" s="668" t="s">
        <v>887</v>
      </c>
      <c r="B176" s="668" t="s">
        <v>233</v>
      </c>
      <c r="C176" s="669" t="s">
        <v>1952</v>
      </c>
      <c r="D176" s="651">
        <v>4915.6019006504084</v>
      </c>
    </row>
    <row r="177" spans="1:4" ht="31.5" thickTop="1" thickBot="1">
      <c r="A177" s="668" t="s">
        <v>883</v>
      </c>
      <c r="B177" s="668" t="s">
        <v>233</v>
      </c>
      <c r="C177" s="669" t="s">
        <v>1951</v>
      </c>
      <c r="D177" s="651">
        <v>4654.375868002835</v>
      </c>
    </row>
    <row r="178" spans="1:4" ht="16.5" thickTop="1" thickBot="1">
      <c r="A178" s="668" t="s">
        <v>884</v>
      </c>
      <c r="B178" s="668" t="s">
        <v>233</v>
      </c>
      <c r="C178" s="669" t="s">
        <v>2277</v>
      </c>
      <c r="D178" s="651">
        <v>6750.6876818634491</v>
      </c>
    </row>
    <row r="179" spans="1:4" ht="31.5" thickTop="1" thickBot="1">
      <c r="A179" s="668" t="s">
        <v>889</v>
      </c>
      <c r="B179" s="668" t="s">
        <v>233</v>
      </c>
      <c r="C179" s="669" t="s">
        <v>1953</v>
      </c>
      <c r="D179" s="651">
        <v>4731.3345747164358</v>
      </c>
    </row>
    <row r="180" spans="1:4" ht="31.5" thickTop="1" thickBot="1">
      <c r="A180" s="668" t="s">
        <v>876</v>
      </c>
      <c r="B180" s="668" t="s">
        <v>233</v>
      </c>
      <c r="C180" s="669" t="s">
        <v>1950</v>
      </c>
      <c r="D180" s="651">
        <v>5272.2133726049806</v>
      </c>
    </row>
    <row r="181" spans="1:4" ht="16.5" thickTop="1" thickBot="1">
      <c r="A181" s="668" t="s">
        <v>885</v>
      </c>
      <c r="B181" s="668" t="s">
        <v>233</v>
      </c>
      <c r="C181" s="669" t="s">
        <v>886</v>
      </c>
      <c r="D181" s="651">
        <v>4791.3264986213089</v>
      </c>
    </row>
    <row r="182" spans="1:4" ht="16.5" thickTop="1" thickBot="1">
      <c r="A182" s="668" t="s">
        <v>888</v>
      </c>
      <c r="B182" s="668" t="s">
        <v>233</v>
      </c>
      <c r="C182" s="669" t="s">
        <v>886</v>
      </c>
      <c r="D182" s="651">
        <v>4631.6134336227551</v>
      </c>
    </row>
    <row r="183" spans="1:4" ht="16.5" thickTop="1" thickBot="1">
      <c r="A183" s="668" t="s">
        <v>472</v>
      </c>
      <c r="B183" s="668" t="s">
        <v>377</v>
      </c>
      <c r="C183" s="669" t="s">
        <v>473</v>
      </c>
      <c r="D183" s="651">
        <v>6631.1958740918926</v>
      </c>
    </row>
    <row r="184" spans="1:4" ht="16.5" thickTop="1" thickBot="1">
      <c r="A184" s="668" t="s">
        <v>476</v>
      </c>
      <c r="B184" s="668" t="s">
        <v>92</v>
      </c>
      <c r="C184" s="669" t="s">
        <v>477</v>
      </c>
      <c r="D184" s="651">
        <v>7438.9803404991744</v>
      </c>
    </row>
    <row r="185" spans="1:4" ht="16.5" thickTop="1" thickBot="1">
      <c r="A185" s="668" t="s">
        <v>474</v>
      </c>
      <c r="B185" s="668" t="s">
        <v>387</v>
      </c>
      <c r="C185" s="669" t="s">
        <v>475</v>
      </c>
      <c r="D185" s="651">
        <v>70272.788646445872</v>
      </c>
    </row>
    <row r="186" spans="1:4" ht="16.5" thickTop="1" thickBot="1">
      <c r="A186" s="668" t="s">
        <v>478</v>
      </c>
      <c r="B186" s="668" t="s">
        <v>144</v>
      </c>
      <c r="C186" s="669" t="s">
        <v>1915</v>
      </c>
      <c r="D186" s="651">
        <v>3184.5729623177285</v>
      </c>
    </row>
    <row r="187" spans="1:4" ht="16.5" thickTop="1" thickBot="1">
      <c r="A187" s="668" t="s">
        <v>1455</v>
      </c>
      <c r="B187" s="668" t="s">
        <v>377</v>
      </c>
      <c r="C187" s="669" t="s">
        <v>1454</v>
      </c>
      <c r="D187" s="651">
        <v>16272.972730863194</v>
      </c>
    </row>
    <row r="188" spans="1:4" ht="16.5" thickTop="1" thickBot="1">
      <c r="A188" s="668" t="s">
        <v>1709</v>
      </c>
      <c r="B188" s="668" t="s">
        <v>377</v>
      </c>
      <c r="C188" s="669" t="s">
        <v>1708</v>
      </c>
      <c r="D188" s="651">
        <v>15579.260444994119</v>
      </c>
    </row>
    <row r="189" spans="1:4" ht="16.5" thickTop="1" thickBot="1">
      <c r="A189" s="668" t="s">
        <v>479</v>
      </c>
      <c r="B189" s="668" t="s">
        <v>377</v>
      </c>
      <c r="C189" s="669" t="s">
        <v>480</v>
      </c>
      <c r="D189" s="651">
        <v>30721.69893498005</v>
      </c>
    </row>
    <row r="190" spans="1:4" ht="16.5" thickTop="1" thickBot="1">
      <c r="A190" s="668" t="s">
        <v>1666</v>
      </c>
      <c r="B190" s="668" t="s">
        <v>144</v>
      </c>
      <c r="C190" s="669" t="s">
        <v>1665</v>
      </c>
      <c r="D190" s="651">
        <v>707189.81487297651</v>
      </c>
    </row>
    <row r="191" spans="1:4" ht="16.5" thickTop="1" thickBot="1">
      <c r="A191" s="668" t="s">
        <v>488</v>
      </c>
      <c r="B191" s="668" t="s">
        <v>92</v>
      </c>
      <c r="C191" s="669" t="s">
        <v>489</v>
      </c>
      <c r="D191" s="651">
        <v>760924.33496621647</v>
      </c>
    </row>
    <row r="192" spans="1:4" ht="16.5" thickTop="1" thickBot="1">
      <c r="A192" s="668" t="s">
        <v>490</v>
      </c>
      <c r="B192" s="668" t="s">
        <v>92</v>
      </c>
      <c r="C192" s="669" t="s">
        <v>491</v>
      </c>
      <c r="D192" s="651">
        <v>393691.47755972086</v>
      </c>
    </row>
    <row r="193" spans="1:4" ht="16.5" thickTop="1" thickBot="1">
      <c r="A193" s="668" t="s">
        <v>481</v>
      </c>
      <c r="B193" s="668" t="s">
        <v>233</v>
      </c>
      <c r="C193" s="669" t="s">
        <v>482</v>
      </c>
      <c r="D193" s="651">
        <v>2916.8433769901317</v>
      </c>
    </row>
    <row r="194" spans="1:4" ht="16.5" thickTop="1" thickBot="1">
      <c r="A194" s="668" t="s">
        <v>492</v>
      </c>
      <c r="B194" s="668" t="s">
        <v>92</v>
      </c>
      <c r="C194" s="669" t="s">
        <v>493</v>
      </c>
      <c r="D194" s="651">
        <v>978.78467834339995</v>
      </c>
    </row>
    <row r="195" spans="1:4" ht="16.5" thickTop="1" thickBot="1">
      <c r="A195" s="668" t="s">
        <v>483</v>
      </c>
      <c r="B195" s="668" t="s">
        <v>422</v>
      </c>
      <c r="C195" s="669" t="s">
        <v>2278</v>
      </c>
      <c r="D195" s="651">
        <v>1212.9125748242132</v>
      </c>
    </row>
    <row r="196" spans="1:4" ht="16.5" thickTop="1" thickBot="1">
      <c r="A196" s="668" t="s">
        <v>484</v>
      </c>
      <c r="B196" s="668" t="s">
        <v>92</v>
      </c>
      <c r="C196" s="669" t="s">
        <v>485</v>
      </c>
      <c r="D196" s="651">
        <v>38570.403094320645</v>
      </c>
    </row>
    <row r="197" spans="1:4" ht="16.5" thickTop="1" thickBot="1">
      <c r="A197" s="668" t="s">
        <v>486</v>
      </c>
      <c r="B197" s="668" t="s">
        <v>144</v>
      </c>
      <c r="C197" s="669" t="s">
        <v>487</v>
      </c>
      <c r="D197" s="651">
        <v>1824.2465267463367</v>
      </c>
    </row>
    <row r="198" spans="1:4" ht="16.5" thickTop="1" thickBot="1">
      <c r="A198" s="668" t="s">
        <v>494</v>
      </c>
      <c r="B198" s="668" t="s">
        <v>92</v>
      </c>
      <c r="C198" s="669" t="s">
        <v>495</v>
      </c>
      <c r="D198" s="651">
        <v>18866.114273126885</v>
      </c>
    </row>
    <row r="199" spans="1:4" ht="16.5" thickTop="1" thickBot="1">
      <c r="A199" s="668" t="s">
        <v>925</v>
      </c>
      <c r="B199" s="668" t="s">
        <v>92</v>
      </c>
      <c r="C199" s="669" t="s">
        <v>926</v>
      </c>
      <c r="D199" s="651">
        <v>157861.81812763505</v>
      </c>
    </row>
    <row r="200" spans="1:4" ht="31.5" thickTop="1" thickBot="1">
      <c r="A200" s="668" t="s">
        <v>929</v>
      </c>
      <c r="B200" s="668" t="s">
        <v>92</v>
      </c>
      <c r="C200" s="669" t="s">
        <v>930</v>
      </c>
      <c r="D200" s="651">
        <v>174685.4249854068</v>
      </c>
    </row>
    <row r="201" spans="1:4" ht="16.5" thickTop="1" thickBot="1">
      <c r="A201" s="668" t="s">
        <v>927</v>
      </c>
      <c r="B201" s="668" t="s">
        <v>92</v>
      </c>
      <c r="C201" s="669" t="s">
        <v>928</v>
      </c>
      <c r="D201" s="651">
        <v>172560.93110993272</v>
      </c>
    </row>
    <row r="202" spans="1:4" ht="16.5" thickTop="1" thickBot="1">
      <c r="A202" s="668" t="s">
        <v>931</v>
      </c>
      <c r="B202" s="668" t="s">
        <v>233</v>
      </c>
      <c r="C202" s="669" t="s">
        <v>932</v>
      </c>
      <c r="D202" s="651">
        <v>6293.2711433685272</v>
      </c>
    </row>
    <row r="203" spans="1:4" ht="16.5" thickTop="1" thickBot="1">
      <c r="A203" s="668" t="s">
        <v>920</v>
      </c>
      <c r="B203" s="668" t="s">
        <v>233</v>
      </c>
      <c r="C203" s="669" t="s">
        <v>2279</v>
      </c>
      <c r="D203" s="651">
        <v>15092.678470657125</v>
      </c>
    </row>
    <row r="204" spans="1:4" ht="16.5" thickTop="1" thickBot="1">
      <c r="A204" s="668" t="s">
        <v>923</v>
      </c>
      <c r="B204" s="668" t="s">
        <v>92</v>
      </c>
      <c r="C204" s="669" t="s">
        <v>924</v>
      </c>
      <c r="D204" s="651">
        <v>112294.67627505673</v>
      </c>
    </row>
    <row r="205" spans="1:4" ht="16.5" thickTop="1" thickBot="1">
      <c r="A205" s="668" t="s">
        <v>921</v>
      </c>
      <c r="B205" s="668" t="s">
        <v>92</v>
      </c>
      <c r="C205" s="669" t="s">
        <v>922</v>
      </c>
      <c r="D205" s="651">
        <v>100063.6615348276</v>
      </c>
    </row>
    <row r="206" spans="1:4" ht="16.5" thickTop="1" thickBot="1">
      <c r="A206" s="668" t="s">
        <v>496</v>
      </c>
      <c r="B206" s="668" t="s">
        <v>144</v>
      </c>
      <c r="C206" s="669" t="s">
        <v>1916</v>
      </c>
      <c r="D206" s="651">
        <v>141761.18954279245</v>
      </c>
    </row>
    <row r="207" spans="1:4" ht="16.5" thickTop="1" thickBot="1">
      <c r="A207" s="668" t="s">
        <v>505</v>
      </c>
      <c r="B207" s="668" t="s">
        <v>144</v>
      </c>
      <c r="C207" s="669" t="s">
        <v>506</v>
      </c>
      <c r="D207" s="651">
        <v>144622.75272200239</v>
      </c>
    </row>
    <row r="208" spans="1:4" ht="16.5" thickTop="1" thickBot="1">
      <c r="A208" s="668" t="s">
        <v>507</v>
      </c>
      <c r="B208" s="668" t="s">
        <v>144</v>
      </c>
      <c r="C208" s="669" t="s">
        <v>508</v>
      </c>
      <c r="D208" s="651">
        <v>6942.5424859241157</v>
      </c>
    </row>
    <row r="209" spans="1:4" ht="16.5" thickTop="1" thickBot="1">
      <c r="A209" s="668" t="s">
        <v>509</v>
      </c>
      <c r="B209" s="668" t="s">
        <v>233</v>
      </c>
      <c r="C209" s="669" t="s">
        <v>510</v>
      </c>
      <c r="D209" s="651">
        <v>13812.461966921313</v>
      </c>
    </row>
    <row r="210" spans="1:4" ht="16.5" thickTop="1" thickBot="1">
      <c r="A210" s="668" t="s">
        <v>512</v>
      </c>
      <c r="B210" s="668" t="s">
        <v>233</v>
      </c>
      <c r="C210" s="669" t="s">
        <v>1918</v>
      </c>
      <c r="D210" s="651">
        <v>11439.749164159737</v>
      </c>
    </row>
    <row r="211" spans="1:4" ht="16.5" thickTop="1" thickBot="1">
      <c r="A211" s="668" t="s">
        <v>511</v>
      </c>
      <c r="B211" s="668" t="s">
        <v>233</v>
      </c>
      <c r="C211" s="669" t="s">
        <v>1917</v>
      </c>
      <c r="D211" s="651">
        <v>4787.6986979432977</v>
      </c>
    </row>
    <row r="212" spans="1:4" ht="16.5" thickTop="1" thickBot="1">
      <c r="A212" s="668" t="s">
        <v>519</v>
      </c>
      <c r="B212" s="668" t="s">
        <v>387</v>
      </c>
      <c r="C212" s="669" t="s">
        <v>520</v>
      </c>
      <c r="D212" s="651">
        <v>22522.886856364905</v>
      </c>
    </row>
    <row r="213" spans="1:4" ht="16.5" thickTop="1" thickBot="1">
      <c r="A213" s="668" t="s">
        <v>515</v>
      </c>
      <c r="B213" s="668" t="s">
        <v>387</v>
      </c>
      <c r="C213" s="669" t="s">
        <v>516</v>
      </c>
      <c r="D213" s="651">
        <v>38490.192611267033</v>
      </c>
    </row>
    <row r="214" spans="1:4" ht="16.5" thickTop="1" thickBot="1">
      <c r="A214" s="668" t="s">
        <v>513</v>
      </c>
      <c r="B214" s="668" t="s">
        <v>387</v>
      </c>
      <c r="C214" s="669" t="s">
        <v>514</v>
      </c>
      <c r="D214" s="651">
        <v>20954.446735032787</v>
      </c>
    </row>
    <row r="215" spans="1:4" ht="16.5" thickTop="1" thickBot="1">
      <c r="A215" s="668" t="s">
        <v>521</v>
      </c>
      <c r="B215" s="668" t="s">
        <v>387</v>
      </c>
      <c r="C215" s="669" t="s">
        <v>522</v>
      </c>
      <c r="D215" s="651">
        <v>44719.04732046555</v>
      </c>
    </row>
    <row r="216" spans="1:4" ht="16.5" thickTop="1" thickBot="1">
      <c r="A216" s="668" t="s">
        <v>525</v>
      </c>
      <c r="B216" s="668" t="s">
        <v>387</v>
      </c>
      <c r="C216" s="669" t="s">
        <v>526</v>
      </c>
      <c r="D216" s="651">
        <v>55758.208902173683</v>
      </c>
    </row>
    <row r="217" spans="1:4" ht="16.5" thickTop="1" thickBot="1">
      <c r="A217" s="668" t="s">
        <v>527</v>
      </c>
      <c r="B217" s="668" t="s">
        <v>387</v>
      </c>
      <c r="C217" s="669" t="s">
        <v>528</v>
      </c>
      <c r="D217" s="651">
        <v>54817.361614463756</v>
      </c>
    </row>
    <row r="218" spans="1:4" ht="16.5" thickTop="1" thickBot="1">
      <c r="A218" s="668" t="s">
        <v>529</v>
      </c>
      <c r="B218" s="668" t="s">
        <v>387</v>
      </c>
      <c r="C218" s="669" t="s">
        <v>530</v>
      </c>
      <c r="D218" s="651">
        <v>54817.361614463756</v>
      </c>
    </row>
    <row r="219" spans="1:4" ht="16.5" thickTop="1" thickBot="1">
      <c r="A219" s="668" t="s">
        <v>531</v>
      </c>
      <c r="B219" s="668" t="s">
        <v>387</v>
      </c>
      <c r="C219" s="669" t="s">
        <v>532</v>
      </c>
      <c r="D219" s="651">
        <v>48732.204156855951</v>
      </c>
    </row>
    <row r="220" spans="1:4" ht="16.5" thickTop="1" thickBot="1">
      <c r="A220" s="668" t="s">
        <v>523</v>
      </c>
      <c r="B220" s="668" t="s">
        <v>387</v>
      </c>
      <c r="C220" s="669" t="s">
        <v>524</v>
      </c>
      <c r="D220" s="651">
        <v>9214.4502221453404</v>
      </c>
    </row>
    <row r="221" spans="1:4" ht="16.5" thickTop="1" thickBot="1">
      <c r="A221" s="668" t="s">
        <v>533</v>
      </c>
      <c r="B221" s="668" t="s">
        <v>387</v>
      </c>
      <c r="C221" s="669" t="s">
        <v>534</v>
      </c>
      <c r="D221" s="651">
        <v>33861.830953984296</v>
      </c>
    </row>
    <row r="222" spans="1:4" ht="16.5" thickTop="1" thickBot="1">
      <c r="A222" s="668" t="s">
        <v>540</v>
      </c>
      <c r="B222" s="668" t="s">
        <v>387</v>
      </c>
      <c r="C222" s="669" t="s">
        <v>541</v>
      </c>
      <c r="D222" s="651">
        <v>19496.567009261056</v>
      </c>
    </row>
    <row r="223" spans="1:4" ht="16.5" thickTop="1" thickBot="1">
      <c r="A223" s="668" t="s">
        <v>551</v>
      </c>
      <c r="B223" s="668" t="s">
        <v>387</v>
      </c>
      <c r="C223" s="669" t="s">
        <v>1856</v>
      </c>
      <c r="D223" s="651">
        <v>5495.50201461909</v>
      </c>
    </row>
    <row r="224" spans="1:4" ht="16.5" thickTop="1" thickBot="1">
      <c r="A224" s="668" t="s">
        <v>535</v>
      </c>
      <c r="B224" s="668" t="s">
        <v>387</v>
      </c>
      <c r="C224" s="669" t="s">
        <v>2280</v>
      </c>
      <c r="D224" s="651">
        <v>27683.219769812007</v>
      </c>
    </row>
    <row r="225" spans="1:4" ht="16.5" thickTop="1" thickBot="1">
      <c r="A225" s="668" t="s">
        <v>536</v>
      </c>
      <c r="B225" s="668" t="s">
        <v>387</v>
      </c>
      <c r="C225" s="669" t="s">
        <v>2281</v>
      </c>
      <c r="D225" s="651">
        <v>35929.960706231483</v>
      </c>
    </row>
    <row r="226" spans="1:4" ht="16.5" thickTop="1" thickBot="1">
      <c r="A226" s="668" t="s">
        <v>537</v>
      </c>
      <c r="B226" s="668" t="s">
        <v>387</v>
      </c>
      <c r="C226" s="669" t="s">
        <v>1919</v>
      </c>
      <c r="D226" s="651">
        <v>39517.753934710607</v>
      </c>
    </row>
    <row r="227" spans="1:4" ht="16.5" thickTop="1" thickBot="1">
      <c r="A227" s="668" t="s">
        <v>538</v>
      </c>
      <c r="B227" s="668" t="s">
        <v>387</v>
      </c>
      <c r="C227" s="669" t="s">
        <v>2282</v>
      </c>
      <c r="D227" s="651">
        <v>44159.122697353392</v>
      </c>
    </row>
    <row r="228" spans="1:4" ht="16.5" thickTop="1" thickBot="1">
      <c r="A228" s="668" t="s">
        <v>539</v>
      </c>
      <c r="B228" s="668" t="s">
        <v>387</v>
      </c>
      <c r="C228" s="669" t="s">
        <v>2283</v>
      </c>
      <c r="D228" s="651">
        <v>45568.225778024957</v>
      </c>
    </row>
    <row r="229" spans="1:4" ht="16.5" thickTop="1" thickBot="1">
      <c r="A229" s="668" t="s">
        <v>542</v>
      </c>
      <c r="B229" s="668" t="s">
        <v>387</v>
      </c>
      <c r="C229" s="669" t="s">
        <v>543</v>
      </c>
      <c r="D229" s="651">
        <v>44341.222172394017</v>
      </c>
    </row>
    <row r="230" spans="1:4" ht="16.5" thickTop="1" thickBot="1">
      <c r="A230" s="668" t="s">
        <v>544</v>
      </c>
      <c r="B230" s="668" t="s">
        <v>387</v>
      </c>
      <c r="C230" s="669" t="s">
        <v>545</v>
      </c>
      <c r="D230" s="651">
        <v>42306.69410899363</v>
      </c>
    </row>
    <row r="231" spans="1:4" ht="16.5" thickTop="1" thickBot="1">
      <c r="A231" s="668" t="s">
        <v>517</v>
      </c>
      <c r="B231" s="668" t="s">
        <v>387</v>
      </c>
      <c r="C231" s="669" t="s">
        <v>518</v>
      </c>
      <c r="D231" s="651">
        <v>43405.794511917447</v>
      </c>
    </row>
    <row r="232" spans="1:4" ht="16.5" thickTop="1" thickBot="1">
      <c r="A232" s="668" t="s">
        <v>546</v>
      </c>
      <c r="B232" s="668" t="s">
        <v>387</v>
      </c>
      <c r="C232" s="669" t="s">
        <v>547</v>
      </c>
      <c r="D232" s="651">
        <v>49165.774335524118</v>
      </c>
    </row>
    <row r="233" spans="1:4" ht="16.5" thickTop="1" thickBot="1">
      <c r="A233" s="668" t="s">
        <v>548</v>
      </c>
      <c r="B233" s="668" t="s">
        <v>387</v>
      </c>
      <c r="C233" s="669" t="s">
        <v>549</v>
      </c>
      <c r="D233" s="651">
        <v>27834.121545050017</v>
      </c>
    </row>
    <row r="234" spans="1:4" ht="16.5" thickTop="1" thickBot="1">
      <c r="A234" s="668" t="s">
        <v>550</v>
      </c>
      <c r="B234" s="668" t="s">
        <v>387</v>
      </c>
      <c r="C234" s="669" t="s">
        <v>2284</v>
      </c>
      <c r="D234" s="651">
        <v>21294.784438316929</v>
      </c>
    </row>
    <row r="235" spans="1:4" ht="16.5" thickTop="1" thickBot="1">
      <c r="A235" s="668" t="s">
        <v>552</v>
      </c>
      <c r="B235" s="668" t="s">
        <v>144</v>
      </c>
      <c r="C235" s="669" t="s">
        <v>553</v>
      </c>
      <c r="D235" s="651">
        <v>988.54000736343392</v>
      </c>
    </row>
    <row r="236" spans="1:4" ht="16.5" thickTop="1" thickBot="1">
      <c r="A236" s="668" t="s">
        <v>556</v>
      </c>
      <c r="B236" s="668" t="s">
        <v>387</v>
      </c>
      <c r="C236" s="669" t="s">
        <v>2285</v>
      </c>
      <c r="D236" s="651">
        <v>372908.29104526201</v>
      </c>
    </row>
    <row r="237" spans="1:4" ht="16.5" thickTop="1" thickBot="1">
      <c r="A237" s="668" t="s">
        <v>557</v>
      </c>
      <c r="B237" s="668" t="s">
        <v>387</v>
      </c>
      <c r="C237" s="669" t="s">
        <v>2286</v>
      </c>
      <c r="D237" s="651">
        <v>385462.31556859892</v>
      </c>
    </row>
    <row r="238" spans="1:4" ht="16.5" thickTop="1" thickBot="1">
      <c r="A238" s="668" t="s">
        <v>558</v>
      </c>
      <c r="B238" s="668" t="s">
        <v>387</v>
      </c>
      <c r="C238" s="669" t="s">
        <v>2287</v>
      </c>
      <c r="D238" s="651">
        <v>396683.11179253127</v>
      </c>
    </row>
    <row r="239" spans="1:4" ht="16.5" thickTop="1" thickBot="1">
      <c r="A239" s="668" t="s">
        <v>570</v>
      </c>
      <c r="B239" s="668" t="s">
        <v>571</v>
      </c>
      <c r="C239" s="669" t="s">
        <v>572</v>
      </c>
      <c r="D239" s="651">
        <v>362620.75463091291</v>
      </c>
    </row>
    <row r="240" spans="1:4" ht="16.5" thickTop="1" thickBot="1">
      <c r="A240" s="668" t="s">
        <v>559</v>
      </c>
      <c r="B240" s="668" t="s">
        <v>387</v>
      </c>
      <c r="C240" s="669" t="s">
        <v>1920</v>
      </c>
      <c r="D240" s="651">
        <v>413106.75016048166</v>
      </c>
    </row>
    <row r="241" spans="1:4" ht="16.5" thickTop="1" thickBot="1">
      <c r="A241" s="668" t="s">
        <v>560</v>
      </c>
      <c r="B241" s="668" t="s">
        <v>387</v>
      </c>
      <c r="C241" s="669" t="s">
        <v>2011</v>
      </c>
      <c r="D241" s="651">
        <v>384939.86350330379</v>
      </c>
    </row>
    <row r="242" spans="1:4" ht="16.5" thickTop="1" thickBot="1">
      <c r="A242" s="670" t="s">
        <v>2013</v>
      </c>
      <c r="B242" s="668" t="s">
        <v>387</v>
      </c>
      <c r="C242" s="669" t="s">
        <v>2012</v>
      </c>
      <c r="D242" s="652">
        <v>353771.58728429559</v>
      </c>
    </row>
    <row r="243" spans="1:4" ht="16.5" thickTop="1" thickBot="1">
      <c r="A243" s="668" t="s">
        <v>561</v>
      </c>
      <c r="B243" s="668" t="s">
        <v>387</v>
      </c>
      <c r="C243" s="669" t="s">
        <v>562</v>
      </c>
      <c r="D243" s="651">
        <v>356687.63934180856</v>
      </c>
    </row>
    <row r="244" spans="1:4" ht="16.5" thickTop="1" thickBot="1">
      <c r="A244" s="668" t="s">
        <v>563</v>
      </c>
      <c r="B244" s="668" t="s">
        <v>387</v>
      </c>
      <c r="C244" s="669" t="s">
        <v>564</v>
      </c>
      <c r="D244" s="651">
        <v>333263.37645965995</v>
      </c>
    </row>
    <row r="245" spans="1:4" ht="16.5" thickTop="1" thickBot="1">
      <c r="A245" s="668" t="s">
        <v>565</v>
      </c>
      <c r="B245" s="668" t="s">
        <v>387</v>
      </c>
      <c r="C245" s="669" t="s">
        <v>566</v>
      </c>
      <c r="D245" s="651">
        <v>325810.20190624899</v>
      </c>
    </row>
    <row r="246" spans="1:4" ht="16.5" thickTop="1" thickBot="1">
      <c r="A246" s="668" t="s">
        <v>567</v>
      </c>
      <c r="B246" s="668" t="s">
        <v>387</v>
      </c>
      <c r="C246" s="669" t="s">
        <v>2014</v>
      </c>
      <c r="D246" s="651">
        <v>428813.91380818293</v>
      </c>
    </row>
    <row r="247" spans="1:4" ht="16.5" thickTop="1" thickBot="1">
      <c r="A247" s="668" t="s">
        <v>568</v>
      </c>
      <c r="B247" s="668" t="s">
        <v>387</v>
      </c>
      <c r="C247" s="669" t="s">
        <v>569</v>
      </c>
      <c r="D247" s="651">
        <v>443374.28433330683</v>
      </c>
    </row>
    <row r="248" spans="1:4" ht="16.5" thickTop="1" thickBot="1">
      <c r="A248" s="668" t="s">
        <v>573</v>
      </c>
      <c r="B248" s="668" t="s">
        <v>387</v>
      </c>
      <c r="C248" s="669" t="s">
        <v>574</v>
      </c>
      <c r="D248" s="651">
        <v>440234.15231430257</v>
      </c>
    </row>
    <row r="249" spans="1:4" ht="16.5" thickTop="1" thickBot="1">
      <c r="A249" s="668" t="s">
        <v>575</v>
      </c>
      <c r="B249" s="668" t="s">
        <v>387</v>
      </c>
      <c r="C249" s="669" t="s">
        <v>576</v>
      </c>
      <c r="D249" s="651">
        <v>406928.37511446024</v>
      </c>
    </row>
    <row r="250" spans="1:4" ht="16.5" thickTop="1" thickBot="1">
      <c r="A250" s="668" t="s">
        <v>577</v>
      </c>
      <c r="B250" s="668" t="s">
        <v>387</v>
      </c>
      <c r="C250" s="669" t="s">
        <v>578</v>
      </c>
      <c r="D250" s="651">
        <v>233834.15268476558</v>
      </c>
    </row>
    <row r="251" spans="1:4" ht="16.5" thickTop="1" thickBot="1">
      <c r="A251" s="668" t="s">
        <v>579</v>
      </c>
      <c r="B251" s="668" t="s">
        <v>387</v>
      </c>
      <c r="C251" s="669" t="s">
        <v>580</v>
      </c>
      <c r="D251" s="651">
        <v>245761.66829992703</v>
      </c>
    </row>
    <row r="252" spans="1:4" ht="16.5" thickTop="1" thickBot="1">
      <c r="A252" s="668" t="s">
        <v>581</v>
      </c>
      <c r="B252" s="668" t="s">
        <v>387</v>
      </c>
      <c r="C252" s="669" t="s">
        <v>2288</v>
      </c>
      <c r="D252" s="651">
        <v>249220.47440025237</v>
      </c>
    </row>
    <row r="253" spans="1:4" ht="16.5" thickTop="1" thickBot="1">
      <c r="A253" s="668" t="s">
        <v>582</v>
      </c>
      <c r="B253" s="668" t="s">
        <v>387</v>
      </c>
      <c r="C253" s="669" t="s">
        <v>2289</v>
      </c>
      <c r="D253" s="651">
        <v>208590.61295725789</v>
      </c>
    </row>
    <row r="254" spans="1:4" ht="16.5" thickTop="1" thickBot="1">
      <c r="A254" s="668" t="s">
        <v>584</v>
      </c>
      <c r="B254" s="668" t="s">
        <v>233</v>
      </c>
      <c r="C254" s="669" t="s">
        <v>1921</v>
      </c>
      <c r="D254" s="651">
        <v>21202.665662320316</v>
      </c>
    </row>
    <row r="255" spans="1:4" ht="16.5" thickTop="1" thickBot="1">
      <c r="A255" s="668" t="s">
        <v>583</v>
      </c>
      <c r="B255" s="668" t="s">
        <v>387</v>
      </c>
      <c r="C255" s="669" t="s">
        <v>2290</v>
      </c>
      <c r="D255" s="651">
        <v>402765.017473799</v>
      </c>
    </row>
    <row r="256" spans="1:4" ht="16.5" thickTop="1" thickBot="1">
      <c r="A256" s="668" t="s">
        <v>554</v>
      </c>
      <c r="B256" s="668" t="s">
        <v>387</v>
      </c>
      <c r="C256" s="669" t="s">
        <v>555</v>
      </c>
      <c r="D256" s="651">
        <v>373482.77153199736</v>
      </c>
    </row>
    <row r="257" spans="1:4" ht="16.5" thickTop="1" thickBot="1">
      <c r="A257" s="668" t="s">
        <v>585</v>
      </c>
      <c r="B257" s="668" t="s">
        <v>387</v>
      </c>
      <c r="C257" s="669" t="s">
        <v>586</v>
      </c>
      <c r="D257" s="651">
        <v>455499.07437976223</v>
      </c>
    </row>
    <row r="258" spans="1:4" ht="16.5" thickTop="1" thickBot="1">
      <c r="A258" s="668" t="s">
        <v>587</v>
      </c>
      <c r="B258" s="668" t="s">
        <v>387</v>
      </c>
      <c r="C258" s="669" t="s">
        <v>588</v>
      </c>
      <c r="D258" s="651">
        <v>388936.29662517767</v>
      </c>
    </row>
    <row r="259" spans="1:4" ht="16.5" thickTop="1" thickBot="1">
      <c r="A259" s="668" t="s">
        <v>497</v>
      </c>
      <c r="B259" s="668" t="s">
        <v>387</v>
      </c>
      <c r="C259" s="669" t="s">
        <v>498</v>
      </c>
      <c r="D259" s="651">
        <v>420309.43475360674</v>
      </c>
    </row>
    <row r="260" spans="1:4" ht="16.5" thickTop="1" thickBot="1">
      <c r="A260" s="668" t="s">
        <v>1669</v>
      </c>
      <c r="B260" s="668" t="s">
        <v>387</v>
      </c>
      <c r="C260" s="669" t="s">
        <v>1670</v>
      </c>
      <c r="D260" s="651">
        <v>530096.99147051468</v>
      </c>
    </row>
    <row r="261" spans="1:4" ht="16.5" thickTop="1" thickBot="1">
      <c r="A261" s="668" t="s">
        <v>499</v>
      </c>
      <c r="B261" s="668" t="s">
        <v>377</v>
      </c>
      <c r="C261" s="669" t="s">
        <v>500</v>
      </c>
      <c r="D261" s="651">
        <v>4558.9904286958363</v>
      </c>
    </row>
    <row r="262" spans="1:4" ht="31.5" thickTop="1" thickBot="1">
      <c r="A262" s="668" t="s">
        <v>589</v>
      </c>
      <c r="B262" s="668" t="s">
        <v>377</v>
      </c>
      <c r="C262" s="669" t="s">
        <v>2291</v>
      </c>
      <c r="D262" s="651">
        <v>4815.8807595567287</v>
      </c>
    </row>
    <row r="263" spans="1:4" ht="16.5" thickTop="1" thickBot="1">
      <c r="A263" s="668" t="s">
        <v>590</v>
      </c>
      <c r="B263" s="668" t="s">
        <v>233</v>
      </c>
      <c r="C263" s="669" t="s">
        <v>2292</v>
      </c>
      <c r="D263" s="651">
        <v>51180.791740884444</v>
      </c>
    </row>
    <row r="264" spans="1:4" ht="16.5" thickTop="1" thickBot="1">
      <c r="A264" s="668" t="s">
        <v>591</v>
      </c>
      <c r="B264" s="668" t="s">
        <v>377</v>
      </c>
      <c r="C264" s="669" t="s">
        <v>2293</v>
      </c>
      <c r="D264" s="651">
        <v>10905.373918951214</v>
      </c>
    </row>
    <row r="265" spans="1:4" ht="16.5" thickTop="1" thickBot="1">
      <c r="A265" s="668" t="s">
        <v>592</v>
      </c>
      <c r="B265" s="668" t="s">
        <v>144</v>
      </c>
      <c r="C265" s="669" t="s">
        <v>2294</v>
      </c>
      <c r="D265" s="651">
        <v>6136.1019536013146</v>
      </c>
    </row>
    <row r="266" spans="1:4" ht="16.5" thickTop="1" thickBot="1">
      <c r="A266" s="668" t="s">
        <v>593</v>
      </c>
      <c r="B266" s="668" t="s">
        <v>92</v>
      </c>
      <c r="C266" s="669" t="s">
        <v>2295</v>
      </c>
      <c r="D266" s="651">
        <v>32198.005393345182</v>
      </c>
    </row>
    <row r="267" spans="1:4" ht="16.5" thickTop="1" thickBot="1">
      <c r="A267" s="668" t="s">
        <v>594</v>
      </c>
      <c r="B267" s="668" t="s">
        <v>92</v>
      </c>
      <c r="C267" s="669" t="s">
        <v>2296</v>
      </c>
      <c r="D267" s="651">
        <v>42526.73097466772</v>
      </c>
    </row>
    <row r="268" spans="1:4" ht="16.5" thickTop="1" thickBot="1">
      <c r="A268" s="668" t="s">
        <v>595</v>
      </c>
      <c r="B268" s="668" t="s">
        <v>92</v>
      </c>
      <c r="C268" s="669" t="s">
        <v>2297</v>
      </c>
      <c r="D268" s="651">
        <v>69287.766327514022</v>
      </c>
    </row>
    <row r="269" spans="1:4" ht="16.5" thickTop="1" thickBot="1">
      <c r="A269" s="668" t="s">
        <v>596</v>
      </c>
      <c r="B269" s="668" t="s">
        <v>377</v>
      </c>
      <c r="C269" s="669" t="s">
        <v>597</v>
      </c>
      <c r="D269" s="651">
        <v>74838.548539913289</v>
      </c>
    </row>
    <row r="270" spans="1:4" ht="16.5" thickTop="1" thickBot="1">
      <c r="A270" s="668" t="s">
        <v>599</v>
      </c>
      <c r="B270" s="668" t="s">
        <v>144</v>
      </c>
      <c r="C270" s="669" t="s">
        <v>600</v>
      </c>
      <c r="D270" s="651">
        <v>226821.15504480788</v>
      </c>
    </row>
    <row r="271" spans="1:4" ht="16.5" thickTop="1" thickBot="1">
      <c r="A271" s="668" t="s">
        <v>601</v>
      </c>
      <c r="B271" s="668" t="s">
        <v>387</v>
      </c>
      <c r="C271" s="669" t="s">
        <v>1922</v>
      </c>
      <c r="D271" s="651">
        <v>35556.006427130174</v>
      </c>
    </row>
    <row r="272" spans="1:4" ht="16.5" thickTop="1" thickBot="1">
      <c r="A272" s="668" t="s">
        <v>598</v>
      </c>
      <c r="B272" s="668" t="s">
        <v>387</v>
      </c>
      <c r="C272" s="669" t="s">
        <v>2298</v>
      </c>
      <c r="D272" s="651">
        <v>35301.283947162621</v>
      </c>
    </row>
    <row r="273" spans="1:4" ht="16.5" thickTop="1" thickBot="1">
      <c r="A273" s="668" t="s">
        <v>602</v>
      </c>
      <c r="B273" s="668" t="s">
        <v>387</v>
      </c>
      <c r="C273" s="669" t="s">
        <v>2299</v>
      </c>
      <c r="D273" s="651">
        <v>41714.870815111572</v>
      </c>
    </row>
    <row r="274" spans="1:4" ht="16.5" thickTop="1" thickBot="1">
      <c r="A274" s="668" t="s">
        <v>603</v>
      </c>
      <c r="B274" s="668" t="s">
        <v>144</v>
      </c>
      <c r="C274" s="669" t="s">
        <v>2300</v>
      </c>
      <c r="D274" s="651">
        <v>65114.653357832845</v>
      </c>
    </row>
    <row r="275" spans="1:4" ht="16.5" thickTop="1" thickBot="1">
      <c r="A275" s="668" t="s">
        <v>604</v>
      </c>
      <c r="B275" s="668" t="s">
        <v>144</v>
      </c>
      <c r="C275" s="669" t="s">
        <v>2301</v>
      </c>
      <c r="D275" s="651">
        <v>46335.644994267619</v>
      </c>
    </row>
    <row r="276" spans="1:4" ht="16.5" thickTop="1" thickBot="1">
      <c r="A276" s="668" t="s">
        <v>605</v>
      </c>
      <c r="B276" s="668" t="s">
        <v>606</v>
      </c>
      <c r="C276" s="669" t="s">
        <v>2302</v>
      </c>
      <c r="D276" s="651">
        <v>77221.276808668685</v>
      </c>
    </row>
    <row r="277" spans="1:4" ht="16.5" thickTop="1" thickBot="1">
      <c r="A277" s="668" t="s">
        <v>607</v>
      </c>
      <c r="B277" s="668" t="s">
        <v>606</v>
      </c>
      <c r="C277" s="669" t="s">
        <v>1923</v>
      </c>
      <c r="D277" s="651">
        <v>97514.141639162801</v>
      </c>
    </row>
    <row r="278" spans="1:4" ht="16.5" thickTop="1" thickBot="1">
      <c r="A278" s="668" t="s">
        <v>608</v>
      </c>
      <c r="B278" s="668" t="s">
        <v>606</v>
      </c>
      <c r="C278" s="669" t="s">
        <v>609</v>
      </c>
      <c r="D278" s="651">
        <v>46507.80921328417</v>
      </c>
    </row>
    <row r="279" spans="1:4" ht="16.5" thickTop="1" thickBot="1">
      <c r="A279" s="668" t="s">
        <v>501</v>
      </c>
      <c r="B279" s="668" t="s">
        <v>141</v>
      </c>
      <c r="C279" s="669" t="s">
        <v>502</v>
      </c>
      <c r="D279" s="651">
        <v>67572.996270881398</v>
      </c>
    </row>
    <row r="280" spans="1:4" ht="16.5" thickTop="1" thickBot="1">
      <c r="A280" s="668" t="s">
        <v>503</v>
      </c>
      <c r="B280" s="668" t="s">
        <v>141</v>
      </c>
      <c r="C280" s="669" t="s">
        <v>504</v>
      </c>
      <c r="D280" s="651">
        <v>45988.788851333091</v>
      </c>
    </row>
    <row r="281" spans="1:4" ht="16.5" thickTop="1" thickBot="1">
      <c r="A281" s="668" t="s">
        <v>610</v>
      </c>
      <c r="B281" s="668" t="s">
        <v>92</v>
      </c>
      <c r="C281" s="669" t="s">
        <v>2303</v>
      </c>
      <c r="D281" s="651">
        <v>85536.892698550466</v>
      </c>
    </row>
    <row r="282" spans="1:4" ht="16.5" thickTop="1" thickBot="1">
      <c r="A282" s="668" t="s">
        <v>611</v>
      </c>
      <c r="B282" s="668" t="s">
        <v>377</v>
      </c>
      <c r="C282" s="669" t="s">
        <v>2304</v>
      </c>
      <c r="D282" s="651">
        <v>11942.690571414818</v>
      </c>
    </row>
    <row r="283" spans="1:4" ht="16.5" thickTop="1" thickBot="1">
      <c r="A283" s="668" t="s">
        <v>612</v>
      </c>
      <c r="B283" s="668" t="s">
        <v>144</v>
      </c>
      <c r="C283" s="669" t="s">
        <v>2305</v>
      </c>
      <c r="D283" s="651">
        <v>8170.6300170017157</v>
      </c>
    </row>
    <row r="284" spans="1:4" ht="16.5" thickTop="1" thickBot="1">
      <c r="A284" s="668" t="s">
        <v>613</v>
      </c>
      <c r="B284" s="668" t="s">
        <v>92</v>
      </c>
      <c r="C284" s="669" t="s">
        <v>614</v>
      </c>
      <c r="D284" s="651">
        <v>13976.134709368547</v>
      </c>
    </row>
    <row r="285" spans="1:4" ht="16.5" thickTop="1" thickBot="1">
      <c r="A285" s="668" t="s">
        <v>615</v>
      </c>
      <c r="B285" s="668" t="s">
        <v>92</v>
      </c>
      <c r="C285" s="669" t="s">
        <v>2306</v>
      </c>
      <c r="D285" s="651">
        <v>95694.358059299077</v>
      </c>
    </row>
    <row r="286" spans="1:4" ht="16.5" thickTop="1" thickBot="1">
      <c r="A286" s="668" t="s">
        <v>616</v>
      </c>
      <c r="B286" s="668" t="s">
        <v>92</v>
      </c>
      <c r="C286" s="669" t="s">
        <v>617</v>
      </c>
      <c r="D286" s="651">
        <v>94404.486777761253</v>
      </c>
    </row>
    <row r="287" spans="1:4" ht="16.5" thickTop="1" thickBot="1">
      <c r="A287" s="668" t="s">
        <v>620</v>
      </c>
      <c r="B287" s="668" t="s">
        <v>92</v>
      </c>
      <c r="C287" s="669" t="s">
        <v>621</v>
      </c>
      <c r="D287" s="651">
        <v>23871.290112022922</v>
      </c>
    </row>
    <row r="288" spans="1:4" ht="16.5" thickTop="1" thickBot="1">
      <c r="A288" s="668" t="s">
        <v>618</v>
      </c>
      <c r="B288" s="668" t="s">
        <v>92</v>
      </c>
      <c r="C288" s="669" t="s">
        <v>2307</v>
      </c>
      <c r="D288" s="651">
        <v>24006.780792856724</v>
      </c>
    </row>
    <row r="289" spans="1:4" ht="16.5" thickTop="1" thickBot="1">
      <c r="A289" s="668" t="s">
        <v>619</v>
      </c>
      <c r="B289" s="668" t="s">
        <v>92</v>
      </c>
      <c r="C289" s="669" t="s">
        <v>2308</v>
      </c>
      <c r="D289" s="651">
        <v>151029.83603727131</v>
      </c>
    </row>
    <row r="290" spans="1:4" ht="16.5" thickTop="1" thickBot="1">
      <c r="A290" s="668" t="s">
        <v>622</v>
      </c>
      <c r="B290" s="668" t="s">
        <v>454</v>
      </c>
      <c r="C290" s="669" t="s">
        <v>623</v>
      </c>
      <c r="D290" s="651">
        <v>2961.2843203036196</v>
      </c>
    </row>
    <row r="291" spans="1:4" ht="16.5" thickTop="1" thickBot="1">
      <c r="A291" s="668" t="s">
        <v>624</v>
      </c>
      <c r="B291" s="668" t="s">
        <v>422</v>
      </c>
      <c r="C291" s="669" t="s">
        <v>1924</v>
      </c>
      <c r="D291" s="651">
        <v>52730.805129623164</v>
      </c>
    </row>
    <row r="292" spans="1:4" ht="16.5" thickTop="1" thickBot="1">
      <c r="A292" s="668" t="s">
        <v>625</v>
      </c>
      <c r="B292" s="668" t="s">
        <v>377</v>
      </c>
      <c r="C292" s="669" t="s">
        <v>2309</v>
      </c>
      <c r="D292" s="651">
        <v>2399.8109389283359</v>
      </c>
    </row>
    <row r="293" spans="1:4" ht="16.5" thickTop="1" thickBot="1">
      <c r="A293" s="668" t="s">
        <v>626</v>
      </c>
      <c r="B293" s="668" t="s">
        <v>377</v>
      </c>
      <c r="C293" s="669" t="s">
        <v>1925</v>
      </c>
      <c r="D293" s="651">
        <v>9487.5994347062897</v>
      </c>
    </row>
    <row r="294" spans="1:4" ht="16.5" thickTop="1" thickBot="1">
      <c r="A294" s="668" t="s">
        <v>627</v>
      </c>
      <c r="B294" s="668" t="s">
        <v>92</v>
      </c>
      <c r="C294" s="669" t="s">
        <v>628</v>
      </c>
      <c r="D294" s="651">
        <v>2842.0525211698723</v>
      </c>
    </row>
    <row r="295" spans="1:4" ht="16.5" thickTop="1" thickBot="1">
      <c r="A295" s="668" t="s">
        <v>633</v>
      </c>
      <c r="B295" s="668" t="s">
        <v>92</v>
      </c>
      <c r="C295" s="669" t="s">
        <v>1926</v>
      </c>
      <c r="D295" s="651">
        <v>71187.887635527266</v>
      </c>
    </row>
    <row r="296" spans="1:4" ht="16.5" thickTop="1" thickBot="1">
      <c r="A296" s="668" t="s">
        <v>629</v>
      </c>
      <c r="B296" s="668" t="s">
        <v>92</v>
      </c>
      <c r="C296" s="669" t="s">
        <v>630</v>
      </c>
      <c r="D296" s="651">
        <v>73773.049825836264</v>
      </c>
    </row>
    <row r="297" spans="1:4" ht="16.5" thickTop="1" thickBot="1">
      <c r="A297" s="668" t="s">
        <v>631</v>
      </c>
      <c r="B297" s="668" t="s">
        <v>92</v>
      </c>
      <c r="C297" s="669" t="s">
        <v>632</v>
      </c>
      <c r="D297" s="651">
        <v>72681.536901039144</v>
      </c>
    </row>
    <row r="298" spans="1:4" ht="16.5" thickTop="1" thickBot="1">
      <c r="A298" s="668" t="s">
        <v>646</v>
      </c>
      <c r="B298" s="668" t="s">
        <v>144</v>
      </c>
      <c r="C298" s="669" t="s">
        <v>647</v>
      </c>
      <c r="D298" s="651">
        <v>6017.9540799142378</v>
      </c>
    </row>
    <row r="299" spans="1:4" ht="16.5" thickTop="1" thickBot="1">
      <c r="A299" s="668" t="s">
        <v>634</v>
      </c>
      <c r="B299" s="668" t="s">
        <v>377</v>
      </c>
      <c r="C299" s="669" t="s">
        <v>635</v>
      </c>
      <c r="D299" s="651">
        <v>32910.144411807654</v>
      </c>
    </row>
    <row r="300" spans="1:4" ht="16.5" thickTop="1" thickBot="1">
      <c r="A300" s="668" t="s">
        <v>650</v>
      </c>
      <c r="B300" s="668" t="s">
        <v>377</v>
      </c>
      <c r="C300" s="669" t="s">
        <v>651</v>
      </c>
      <c r="D300" s="651">
        <v>35763.036187444224</v>
      </c>
    </row>
    <row r="301" spans="1:4" ht="31.5" thickTop="1" thickBot="1">
      <c r="A301" s="668" t="s">
        <v>652</v>
      </c>
      <c r="B301" s="668" t="s">
        <v>92</v>
      </c>
      <c r="C301" s="669" t="s">
        <v>2310</v>
      </c>
      <c r="D301" s="651">
        <v>361791.5516642101</v>
      </c>
    </row>
    <row r="302" spans="1:4" ht="31.5" thickTop="1" thickBot="1">
      <c r="A302" s="668" t="s">
        <v>653</v>
      </c>
      <c r="B302" s="668" t="s">
        <v>92</v>
      </c>
      <c r="C302" s="669" t="s">
        <v>2311</v>
      </c>
      <c r="D302" s="651">
        <v>319792.69238207082</v>
      </c>
    </row>
    <row r="303" spans="1:4" ht="31.5" thickTop="1" thickBot="1">
      <c r="A303" s="668" t="s">
        <v>654</v>
      </c>
      <c r="B303" s="668" t="s">
        <v>92</v>
      </c>
      <c r="C303" s="669" t="s">
        <v>2312</v>
      </c>
      <c r="D303" s="651">
        <v>321182.28480470233</v>
      </c>
    </row>
    <row r="304" spans="1:4" ht="31.5" thickTop="1" thickBot="1">
      <c r="A304" s="668" t="s">
        <v>655</v>
      </c>
      <c r="B304" s="668" t="s">
        <v>92</v>
      </c>
      <c r="C304" s="669" t="s">
        <v>2313</v>
      </c>
      <c r="D304" s="651">
        <v>381327.13998955127</v>
      </c>
    </row>
    <row r="305" spans="1:4" ht="31.5" thickTop="1" thickBot="1">
      <c r="A305" s="668" t="s">
        <v>656</v>
      </c>
      <c r="B305" s="668" t="s">
        <v>92</v>
      </c>
      <c r="C305" s="669" t="s">
        <v>2314</v>
      </c>
      <c r="D305" s="651">
        <v>302358.83549782366</v>
      </c>
    </row>
    <row r="306" spans="1:4" ht="31.5" thickTop="1" thickBot="1">
      <c r="A306" s="668" t="s">
        <v>657</v>
      </c>
      <c r="B306" s="668" t="s">
        <v>233</v>
      </c>
      <c r="C306" s="669" t="s">
        <v>2315</v>
      </c>
      <c r="D306" s="651">
        <v>373204.20269220305</v>
      </c>
    </row>
    <row r="307" spans="1:4" ht="16.5" thickTop="1" thickBot="1">
      <c r="A307" s="668" t="s">
        <v>658</v>
      </c>
      <c r="B307" s="668" t="s">
        <v>92</v>
      </c>
      <c r="C307" s="669" t="s">
        <v>659</v>
      </c>
      <c r="D307" s="651">
        <v>244094.5909629479</v>
      </c>
    </row>
    <row r="308" spans="1:4" ht="16.5" thickTop="1" thickBot="1">
      <c r="A308" s="668" t="s">
        <v>636</v>
      </c>
      <c r="B308" s="668" t="s">
        <v>377</v>
      </c>
      <c r="C308" s="669" t="s">
        <v>637</v>
      </c>
      <c r="D308" s="651">
        <v>20812.457570789051</v>
      </c>
    </row>
    <row r="309" spans="1:4" ht="16.5" thickTop="1" thickBot="1">
      <c r="A309" s="668" t="s">
        <v>642</v>
      </c>
      <c r="B309" s="668" t="s">
        <v>377</v>
      </c>
      <c r="C309" s="669" t="s">
        <v>643</v>
      </c>
      <c r="D309" s="651">
        <v>4970.2026879031719</v>
      </c>
    </row>
    <row r="310" spans="1:4" ht="16.5" thickTop="1" thickBot="1">
      <c r="A310" s="668" t="s">
        <v>640</v>
      </c>
      <c r="B310" s="668" t="s">
        <v>377</v>
      </c>
      <c r="C310" s="669" t="s">
        <v>641</v>
      </c>
      <c r="D310" s="651">
        <v>11572.650603003334</v>
      </c>
    </row>
    <row r="311" spans="1:4" ht="16.5" thickTop="1" thickBot="1">
      <c r="A311" s="668" t="s">
        <v>638</v>
      </c>
      <c r="B311" s="668" t="s">
        <v>377</v>
      </c>
      <c r="C311" s="669" t="s">
        <v>639</v>
      </c>
      <c r="D311" s="651">
        <v>67717.414513847834</v>
      </c>
    </row>
    <row r="312" spans="1:4" ht="16.5" thickTop="1" thickBot="1">
      <c r="A312" s="668" t="s">
        <v>644</v>
      </c>
      <c r="B312" s="668" t="s">
        <v>377</v>
      </c>
      <c r="C312" s="669" t="s">
        <v>645</v>
      </c>
      <c r="D312" s="651">
        <v>12987.594702005115</v>
      </c>
    </row>
    <row r="313" spans="1:4" ht="16.5" thickTop="1" thickBot="1">
      <c r="A313" s="668" t="s">
        <v>660</v>
      </c>
      <c r="B313" s="668" t="s">
        <v>377</v>
      </c>
      <c r="C313" s="669" t="s">
        <v>661</v>
      </c>
      <c r="D313" s="651">
        <v>6472.7626778708136</v>
      </c>
    </row>
    <row r="314" spans="1:4" ht="16.5" thickTop="1" thickBot="1">
      <c r="A314" s="668" t="s">
        <v>662</v>
      </c>
      <c r="B314" s="668" t="s">
        <v>377</v>
      </c>
      <c r="C314" s="669" t="s">
        <v>663</v>
      </c>
      <c r="D314" s="651">
        <v>6643.9727447548821</v>
      </c>
    </row>
    <row r="315" spans="1:4" ht="16.5" thickTop="1" thickBot="1">
      <c r="A315" s="668" t="s">
        <v>667</v>
      </c>
      <c r="B315" s="668" t="s">
        <v>377</v>
      </c>
      <c r="C315" s="669" t="s">
        <v>2316</v>
      </c>
      <c r="D315" s="651">
        <v>10920.5488752046</v>
      </c>
    </row>
    <row r="316" spans="1:4" ht="16.5" thickTop="1" thickBot="1">
      <c r="A316" s="668" t="s">
        <v>664</v>
      </c>
      <c r="B316" s="668" t="s">
        <v>92</v>
      </c>
      <c r="C316" s="669" t="s">
        <v>2317</v>
      </c>
      <c r="D316" s="651">
        <v>46663.261139683884</v>
      </c>
    </row>
    <row r="317" spans="1:4" ht="16.5" thickTop="1" thickBot="1">
      <c r="A317" s="668" t="s">
        <v>665</v>
      </c>
      <c r="B317" s="668" t="s">
        <v>377</v>
      </c>
      <c r="C317" s="669" t="s">
        <v>666</v>
      </c>
      <c r="D317" s="651">
        <v>19893.283722742435</v>
      </c>
    </row>
    <row r="318" spans="1:4" ht="16.5" thickTop="1" thickBot="1">
      <c r="A318" s="668" t="s">
        <v>668</v>
      </c>
      <c r="B318" s="668" t="s">
        <v>606</v>
      </c>
      <c r="C318" s="669" t="s">
        <v>2318</v>
      </c>
      <c r="D318" s="651">
        <v>48194.577135307409</v>
      </c>
    </row>
    <row r="319" spans="1:4" ht="16.5" thickTop="1" thickBot="1">
      <c r="A319" s="668" t="s">
        <v>669</v>
      </c>
      <c r="B319" s="668" t="s">
        <v>92</v>
      </c>
      <c r="C319" s="669" t="s">
        <v>2319</v>
      </c>
      <c r="D319" s="651">
        <v>19542.223679043447</v>
      </c>
    </row>
    <row r="320" spans="1:4" ht="16.5" thickTop="1" thickBot="1">
      <c r="A320" s="668" t="s">
        <v>673</v>
      </c>
      <c r="B320" s="668" t="s">
        <v>92</v>
      </c>
      <c r="C320" s="669" t="s">
        <v>2320</v>
      </c>
      <c r="D320" s="651">
        <v>159451.93675790055</v>
      </c>
    </row>
    <row r="321" spans="1:4" ht="16.5" thickTop="1" thickBot="1">
      <c r="A321" s="668" t="s">
        <v>674</v>
      </c>
      <c r="B321" s="668" t="s">
        <v>92</v>
      </c>
      <c r="C321" s="669" t="s">
        <v>2321</v>
      </c>
      <c r="D321" s="651">
        <v>258064.22211963643</v>
      </c>
    </row>
    <row r="322" spans="1:4" ht="16.5" thickTop="1" thickBot="1">
      <c r="A322" s="668" t="s">
        <v>672</v>
      </c>
      <c r="B322" s="668" t="s">
        <v>92</v>
      </c>
      <c r="C322" s="669" t="s">
        <v>2322</v>
      </c>
      <c r="D322" s="651">
        <v>176935.65421269462</v>
      </c>
    </row>
    <row r="323" spans="1:4" ht="31.5" thickTop="1" thickBot="1">
      <c r="A323" s="668" t="s">
        <v>671</v>
      </c>
      <c r="B323" s="668" t="s">
        <v>92</v>
      </c>
      <c r="C323" s="669" t="s">
        <v>2323</v>
      </c>
      <c r="D323" s="651">
        <v>257891.8779736158</v>
      </c>
    </row>
    <row r="324" spans="1:4" ht="16.5" thickTop="1" thickBot="1">
      <c r="A324" s="668" t="s">
        <v>675</v>
      </c>
      <c r="B324" s="668" t="s">
        <v>92</v>
      </c>
      <c r="C324" s="669" t="s">
        <v>676</v>
      </c>
      <c r="D324" s="651">
        <v>247541.47388335987</v>
      </c>
    </row>
    <row r="325" spans="1:4" ht="16.5" thickTop="1" thickBot="1">
      <c r="A325" s="668" t="s">
        <v>678</v>
      </c>
      <c r="B325" s="668" t="s">
        <v>92</v>
      </c>
      <c r="C325" s="669" t="s">
        <v>679</v>
      </c>
      <c r="D325" s="651">
        <v>19538.840101681206</v>
      </c>
    </row>
    <row r="326" spans="1:4" ht="16.5" thickTop="1" thickBot="1">
      <c r="A326" s="668" t="s">
        <v>670</v>
      </c>
      <c r="B326" s="668" t="s">
        <v>92</v>
      </c>
      <c r="C326" s="669" t="s">
        <v>2324</v>
      </c>
      <c r="D326" s="651">
        <v>21082.349937739898</v>
      </c>
    </row>
    <row r="327" spans="1:4" ht="16.5" thickTop="1" thickBot="1">
      <c r="A327" s="668" t="s">
        <v>677</v>
      </c>
      <c r="B327" s="668" t="s">
        <v>92</v>
      </c>
      <c r="C327" s="669" t="s">
        <v>2325</v>
      </c>
      <c r="D327" s="651">
        <v>20316.014646943902</v>
      </c>
    </row>
    <row r="328" spans="1:4" ht="16.5" thickTop="1" thickBot="1">
      <c r="A328" s="668" t="s">
        <v>680</v>
      </c>
      <c r="B328" s="668" t="s">
        <v>92</v>
      </c>
      <c r="C328" s="669" t="s">
        <v>2326</v>
      </c>
      <c r="D328" s="651">
        <v>110432.49235767695</v>
      </c>
    </row>
    <row r="329" spans="1:4" ht="16.5" thickTop="1" thickBot="1">
      <c r="A329" s="668" t="s">
        <v>681</v>
      </c>
      <c r="B329" s="668" t="s">
        <v>92</v>
      </c>
      <c r="C329" s="669" t="s">
        <v>682</v>
      </c>
      <c r="D329" s="651">
        <v>5623.4052173262007</v>
      </c>
    </row>
    <row r="330" spans="1:4" ht="16.5" thickTop="1" thickBot="1">
      <c r="A330" s="668" t="s">
        <v>683</v>
      </c>
      <c r="B330" s="668" t="s">
        <v>92</v>
      </c>
      <c r="C330" s="669" t="s">
        <v>2327</v>
      </c>
      <c r="D330" s="651">
        <v>41188.083048029745</v>
      </c>
    </row>
    <row r="331" spans="1:4" ht="16.5" thickTop="1" thickBot="1">
      <c r="A331" s="668" t="s">
        <v>684</v>
      </c>
      <c r="B331" s="668" t="s">
        <v>92</v>
      </c>
      <c r="C331" s="669" t="s">
        <v>2328</v>
      </c>
      <c r="D331" s="651">
        <v>7389.1197699523345</v>
      </c>
    </row>
    <row r="332" spans="1:4" ht="16.5" thickTop="1" thickBot="1">
      <c r="A332" s="668" t="s">
        <v>686</v>
      </c>
      <c r="B332" s="668" t="s">
        <v>387</v>
      </c>
      <c r="C332" s="669" t="s">
        <v>687</v>
      </c>
      <c r="D332" s="651">
        <v>52714.546247923106</v>
      </c>
    </row>
    <row r="333" spans="1:4" ht="16.5" thickTop="1" thickBot="1">
      <c r="A333" s="668" t="s">
        <v>685</v>
      </c>
      <c r="B333" s="668" t="s">
        <v>387</v>
      </c>
      <c r="C333" s="669" t="s">
        <v>2329</v>
      </c>
      <c r="D333" s="651">
        <v>24544.407814405258</v>
      </c>
    </row>
    <row r="334" spans="1:4" ht="16.5" thickTop="1" thickBot="1">
      <c r="A334" s="668" t="s">
        <v>690</v>
      </c>
      <c r="B334" s="668" t="s">
        <v>92</v>
      </c>
      <c r="C334" s="669" t="s">
        <v>1929</v>
      </c>
      <c r="D334" s="651">
        <v>1119.6949864105561</v>
      </c>
    </row>
    <row r="335" spans="1:4" ht="16.5" thickTop="1" thickBot="1">
      <c r="A335" s="668" t="s">
        <v>688</v>
      </c>
      <c r="B335" s="668" t="s">
        <v>92</v>
      </c>
      <c r="C335" s="669" t="s">
        <v>689</v>
      </c>
      <c r="D335" s="651">
        <v>3008.9770399571189</v>
      </c>
    </row>
    <row r="336" spans="1:4" ht="16.5" thickTop="1" thickBot="1">
      <c r="A336" s="668" t="s">
        <v>691</v>
      </c>
      <c r="B336" s="668" t="s">
        <v>377</v>
      </c>
      <c r="C336" s="669" t="s">
        <v>692</v>
      </c>
      <c r="D336" s="651">
        <v>6462.3635130491148</v>
      </c>
    </row>
    <row r="337" spans="1:4" ht="16.5" thickTop="1" thickBot="1">
      <c r="A337" s="668" t="s">
        <v>696</v>
      </c>
      <c r="B337" s="668" t="s">
        <v>92</v>
      </c>
      <c r="C337" s="669" t="s">
        <v>697</v>
      </c>
      <c r="D337" s="651">
        <v>402278.33494824398</v>
      </c>
    </row>
    <row r="338" spans="1:4" ht="16.5" thickTop="1" thickBot="1">
      <c r="A338" s="668" t="s">
        <v>694</v>
      </c>
      <c r="B338" s="668" t="s">
        <v>92</v>
      </c>
      <c r="C338" s="669" t="s">
        <v>695</v>
      </c>
      <c r="D338" s="651">
        <v>73144.37306676741</v>
      </c>
    </row>
    <row r="339" spans="1:4" ht="16.5" thickTop="1" thickBot="1">
      <c r="A339" s="668" t="s">
        <v>693</v>
      </c>
      <c r="B339" s="668" t="s">
        <v>144</v>
      </c>
      <c r="C339" s="669" t="s">
        <v>2330</v>
      </c>
      <c r="D339" s="651">
        <v>167654.00061285569</v>
      </c>
    </row>
    <row r="340" spans="1:4" ht="31.5" thickTop="1" thickBot="1">
      <c r="A340" s="668" t="s">
        <v>648</v>
      </c>
      <c r="B340" s="668" t="s">
        <v>92</v>
      </c>
      <c r="C340" s="669" t="s">
        <v>1927</v>
      </c>
      <c r="D340" s="651">
        <v>1817751.6454698876</v>
      </c>
    </row>
    <row r="341" spans="1:4" ht="31.5" thickTop="1" thickBot="1">
      <c r="A341" s="668" t="s">
        <v>698</v>
      </c>
      <c r="B341" s="668" t="s">
        <v>92</v>
      </c>
      <c r="C341" s="669" t="s">
        <v>699</v>
      </c>
      <c r="D341" s="651">
        <v>2055552.965289467</v>
      </c>
    </row>
    <row r="342" spans="1:4" ht="31.5" thickTop="1" thickBot="1">
      <c r="A342" s="668" t="s">
        <v>649</v>
      </c>
      <c r="B342" s="668" t="s">
        <v>92</v>
      </c>
      <c r="C342" s="669" t="s">
        <v>1928</v>
      </c>
      <c r="D342" s="651">
        <v>1430595.1544281428</v>
      </c>
    </row>
    <row r="343" spans="1:4" ht="31.5" thickTop="1" thickBot="1">
      <c r="A343" s="668" t="s">
        <v>700</v>
      </c>
      <c r="B343" s="668" t="s">
        <v>92</v>
      </c>
      <c r="C343" s="669" t="s">
        <v>701</v>
      </c>
      <c r="D343" s="651">
        <v>1172667.5069147868</v>
      </c>
    </row>
    <row r="344" spans="1:4" ht="16.5" thickTop="1" thickBot="1">
      <c r="A344" s="668" t="s">
        <v>737</v>
      </c>
      <c r="B344" s="668" t="s">
        <v>387</v>
      </c>
      <c r="C344" s="669" t="s">
        <v>2331</v>
      </c>
      <c r="D344" s="651">
        <v>70272.788646445872</v>
      </c>
    </row>
    <row r="345" spans="1:4" ht="16.5" thickTop="1" thickBot="1">
      <c r="A345" s="668" t="s">
        <v>702</v>
      </c>
      <c r="B345" s="668" t="s">
        <v>377</v>
      </c>
      <c r="C345" s="669" t="s">
        <v>2332</v>
      </c>
      <c r="D345" s="651">
        <v>65077.799892646057</v>
      </c>
    </row>
    <row r="346" spans="1:4" ht="16.5" thickTop="1" thickBot="1">
      <c r="A346" s="668" t="s">
        <v>703</v>
      </c>
      <c r="B346" s="668" t="s">
        <v>144</v>
      </c>
      <c r="C346" s="669" t="s">
        <v>2333</v>
      </c>
      <c r="D346" s="651">
        <v>54242.881127728426</v>
      </c>
    </row>
    <row r="347" spans="1:4" ht="16.5" thickTop="1" thickBot="1">
      <c r="A347" s="668" t="s">
        <v>708</v>
      </c>
      <c r="B347" s="668" t="s">
        <v>92</v>
      </c>
      <c r="C347" s="669" t="s">
        <v>2334</v>
      </c>
      <c r="D347" s="651">
        <v>82986.416122534938</v>
      </c>
    </row>
    <row r="348" spans="1:4" ht="16.5" thickTop="1" thickBot="1">
      <c r="A348" s="668" t="s">
        <v>713</v>
      </c>
      <c r="B348" s="668" t="s">
        <v>144</v>
      </c>
      <c r="C348" s="669" t="s">
        <v>1931</v>
      </c>
      <c r="D348" s="651">
        <v>19435.867184247512</v>
      </c>
    </row>
    <row r="349" spans="1:4" ht="16.5" thickTop="1" thickBot="1">
      <c r="A349" s="668" t="s">
        <v>704</v>
      </c>
      <c r="B349" s="668" t="s">
        <v>144</v>
      </c>
      <c r="C349" s="669" t="s">
        <v>2335</v>
      </c>
      <c r="D349" s="651">
        <v>55365.827890478984</v>
      </c>
    </row>
    <row r="350" spans="1:4" ht="16.5" thickTop="1" thickBot="1">
      <c r="A350" s="668" t="s">
        <v>705</v>
      </c>
      <c r="B350" s="668" t="s">
        <v>144</v>
      </c>
      <c r="C350" s="669" t="s">
        <v>2336</v>
      </c>
      <c r="D350" s="651">
        <v>16610.073544777697</v>
      </c>
    </row>
    <row r="351" spans="1:4" ht="16.5" thickTop="1" thickBot="1">
      <c r="A351" s="668" t="s">
        <v>736</v>
      </c>
      <c r="B351" s="668" t="s">
        <v>144</v>
      </c>
      <c r="C351" s="669" t="s">
        <v>1933</v>
      </c>
      <c r="D351" s="651">
        <v>179289.94028286281</v>
      </c>
    </row>
    <row r="352" spans="1:4" ht="16.5" thickTop="1" thickBot="1">
      <c r="A352" s="668" t="s">
        <v>709</v>
      </c>
      <c r="B352" s="668" t="s">
        <v>144</v>
      </c>
      <c r="C352" s="669" t="s">
        <v>710</v>
      </c>
      <c r="D352" s="651">
        <v>357321.44312214124</v>
      </c>
    </row>
    <row r="353" spans="1:4" ht="16.5" thickTop="1" thickBot="1">
      <c r="A353" s="668" t="s">
        <v>711</v>
      </c>
      <c r="B353" s="668" t="s">
        <v>144</v>
      </c>
      <c r="C353" s="669" t="s">
        <v>712</v>
      </c>
      <c r="D353" s="651">
        <v>1052120.9062142281</v>
      </c>
    </row>
    <row r="354" spans="1:4" ht="16.5" thickTop="1" thickBot="1">
      <c r="A354" s="668" t="s">
        <v>707</v>
      </c>
      <c r="B354" s="668" t="s">
        <v>144</v>
      </c>
      <c r="C354" s="669" t="s">
        <v>2337</v>
      </c>
      <c r="D354" s="651">
        <v>6026.6254834876017</v>
      </c>
    </row>
    <row r="355" spans="1:4" ht="16.5" thickTop="1" thickBot="1">
      <c r="A355" s="668" t="s">
        <v>706</v>
      </c>
      <c r="B355" s="668" t="s">
        <v>144</v>
      </c>
      <c r="C355" s="669" t="s">
        <v>1930</v>
      </c>
      <c r="D355" s="651">
        <v>8211.8191839751926</v>
      </c>
    </row>
    <row r="356" spans="1:4" ht="16.5" thickTop="1" thickBot="1">
      <c r="A356" s="668" t="s">
        <v>716</v>
      </c>
      <c r="B356" s="668" t="s">
        <v>144</v>
      </c>
      <c r="C356" s="669" t="s">
        <v>717</v>
      </c>
      <c r="D356" s="651">
        <v>49750.010151279479</v>
      </c>
    </row>
    <row r="357" spans="1:4" ht="16.5" thickTop="1" thickBot="1">
      <c r="A357" s="668" t="s">
        <v>714</v>
      </c>
      <c r="B357" s="668" t="s">
        <v>144</v>
      </c>
      <c r="C357" s="669" t="s">
        <v>2338</v>
      </c>
      <c r="D357" s="651">
        <v>433130.10493682453</v>
      </c>
    </row>
    <row r="358" spans="1:4" ht="16.5" thickTop="1" thickBot="1">
      <c r="A358" s="668" t="s">
        <v>715</v>
      </c>
      <c r="B358" s="668" t="s">
        <v>144</v>
      </c>
      <c r="C358" s="669" t="s">
        <v>2339</v>
      </c>
      <c r="D358" s="651">
        <v>404679.22981261904</v>
      </c>
    </row>
    <row r="359" spans="1:4" ht="16.5" thickTop="1" thickBot="1">
      <c r="A359" s="668" t="s">
        <v>718</v>
      </c>
      <c r="B359" s="668" t="s">
        <v>144</v>
      </c>
      <c r="C359" s="669" t="s">
        <v>719</v>
      </c>
      <c r="D359" s="651">
        <v>107596.94338918709</v>
      </c>
    </row>
    <row r="360" spans="1:4" ht="16.5" thickTop="1" thickBot="1">
      <c r="A360" s="668" t="s">
        <v>720</v>
      </c>
      <c r="B360" s="668" t="s">
        <v>144</v>
      </c>
      <c r="C360" s="669" t="s">
        <v>721</v>
      </c>
      <c r="D360" s="651">
        <v>132132.67980001899</v>
      </c>
    </row>
    <row r="361" spans="1:4" ht="16.5" thickTop="1" thickBot="1">
      <c r="A361" s="668" t="s">
        <v>722</v>
      </c>
      <c r="B361" s="668" t="s">
        <v>144</v>
      </c>
      <c r="C361" s="669" t="s">
        <v>723</v>
      </c>
      <c r="D361" s="651">
        <v>152752.19357203061</v>
      </c>
    </row>
    <row r="362" spans="1:4" ht="16.5" thickTop="1" thickBot="1">
      <c r="A362" s="668" t="s">
        <v>724</v>
      </c>
      <c r="B362" s="668" t="s">
        <v>144</v>
      </c>
      <c r="C362" s="669" t="s">
        <v>725</v>
      </c>
      <c r="D362" s="651">
        <v>185001.1434613693</v>
      </c>
    </row>
    <row r="363" spans="1:4" ht="16.5" thickTop="1" thickBot="1">
      <c r="A363" s="668" t="s">
        <v>726</v>
      </c>
      <c r="B363" s="668" t="s">
        <v>144</v>
      </c>
      <c r="C363" s="669" t="s">
        <v>2340</v>
      </c>
      <c r="D363" s="651">
        <v>197140.02453863146</v>
      </c>
    </row>
    <row r="364" spans="1:4" ht="16.5" thickTop="1" thickBot="1">
      <c r="A364" s="668" t="s">
        <v>738</v>
      </c>
      <c r="B364" s="668" t="s">
        <v>144</v>
      </c>
      <c r="C364" s="669" t="s">
        <v>2341</v>
      </c>
      <c r="D364" s="651">
        <v>193009.18466137044</v>
      </c>
    </row>
    <row r="365" spans="1:4" ht="16.5" thickTop="1" thickBot="1">
      <c r="A365" s="668" t="s">
        <v>727</v>
      </c>
      <c r="B365" s="668" t="s">
        <v>144</v>
      </c>
      <c r="C365" s="669" t="s">
        <v>728</v>
      </c>
      <c r="D365" s="651">
        <v>93875.531159786085</v>
      </c>
    </row>
    <row r="366" spans="1:4" ht="16.5" thickTop="1" thickBot="1">
      <c r="A366" s="668" t="s">
        <v>729</v>
      </c>
      <c r="B366" s="668" t="s">
        <v>144</v>
      </c>
      <c r="C366" s="669" t="s">
        <v>1932</v>
      </c>
      <c r="D366" s="651">
        <v>86006.232416958766</v>
      </c>
    </row>
    <row r="367" spans="1:4" ht="16.5" thickTop="1" thickBot="1">
      <c r="A367" s="668" t="s">
        <v>730</v>
      </c>
      <c r="B367" s="668" t="s">
        <v>92</v>
      </c>
      <c r="C367" s="669" t="s">
        <v>2342</v>
      </c>
      <c r="D367" s="651">
        <v>50897.887199303463</v>
      </c>
    </row>
    <row r="368" spans="1:4" ht="16.5" thickTop="1" thickBot="1">
      <c r="A368" s="668" t="s">
        <v>732</v>
      </c>
      <c r="B368" s="668" t="s">
        <v>92</v>
      </c>
      <c r="C368" s="669" t="s">
        <v>733</v>
      </c>
      <c r="D368" s="651">
        <v>2617.6799537090933</v>
      </c>
    </row>
    <row r="369" spans="1:4" ht="16.5" thickTop="1" thickBot="1">
      <c r="A369" s="668" t="s">
        <v>731</v>
      </c>
      <c r="B369" s="668" t="s">
        <v>92</v>
      </c>
      <c r="C369" s="669" t="s">
        <v>2343</v>
      </c>
      <c r="D369" s="651">
        <v>897.49026984311763</v>
      </c>
    </row>
    <row r="370" spans="1:4" ht="16.5" thickTop="1" thickBot="1">
      <c r="A370" s="668" t="s">
        <v>734</v>
      </c>
      <c r="B370" s="668" t="s">
        <v>92</v>
      </c>
      <c r="C370" s="669" t="s">
        <v>735</v>
      </c>
      <c r="D370" s="651">
        <v>57897.877733901121</v>
      </c>
    </row>
    <row r="371" spans="1:4" ht="16.5" thickTop="1" thickBot="1">
      <c r="A371" s="668" t="s">
        <v>741</v>
      </c>
      <c r="B371" s="668" t="s">
        <v>92</v>
      </c>
      <c r="C371" s="669" t="s">
        <v>1934</v>
      </c>
      <c r="D371" s="651">
        <v>50751.557264002957</v>
      </c>
    </row>
    <row r="372" spans="1:4" ht="16.5" thickTop="1" thickBot="1">
      <c r="A372" s="668" t="s">
        <v>739</v>
      </c>
      <c r="B372" s="668" t="s">
        <v>377</v>
      </c>
      <c r="C372" s="669" t="s">
        <v>740</v>
      </c>
      <c r="D372" s="651">
        <v>4565.0694139641919</v>
      </c>
    </row>
    <row r="373"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5" ht="99.75" customHeight="1" thickTop="1" thickBot="1">
      <c r="A1" s="692" t="s">
        <v>1850</v>
      </c>
      <c r="B1" s="693"/>
      <c r="C1" s="693"/>
      <c r="D1" s="694"/>
    </row>
    <row r="2" spans="1:5" ht="16.5" thickTop="1" thickBot="1">
      <c r="A2" s="691" t="s">
        <v>1409</v>
      </c>
      <c r="B2" s="691"/>
      <c r="C2" s="691"/>
      <c r="D2" s="691"/>
    </row>
    <row r="3" spans="1:5" ht="16.5" thickTop="1" thickBot="1">
      <c r="A3" s="695"/>
      <c r="B3" s="695"/>
      <c r="C3" s="695"/>
      <c r="D3" s="695"/>
    </row>
    <row r="4" spans="1:5" ht="16.5" thickTop="1" thickBot="1">
      <c r="A4" s="696"/>
      <c r="B4" s="696"/>
      <c r="C4" s="696"/>
      <c r="D4" s="696"/>
    </row>
    <row r="5" spans="1:5" ht="30" customHeight="1" thickTop="1" thickBot="1">
      <c r="A5" s="199"/>
      <c r="B5" s="100"/>
      <c r="C5" s="101"/>
      <c r="D5" s="187"/>
    </row>
    <row r="6" spans="1:5" ht="30" customHeight="1" thickTop="1" thickBot="1">
      <c r="A6" s="200" t="s">
        <v>1266</v>
      </c>
      <c r="B6" s="100" t="s">
        <v>339</v>
      </c>
      <c r="C6" s="102" t="s">
        <v>2026</v>
      </c>
      <c r="D6" s="654">
        <v>1147.8761273174055</v>
      </c>
    </row>
    <row r="7" spans="1:5" ht="30" customHeight="1" thickTop="1" thickBot="1">
      <c r="A7" s="200" t="s">
        <v>1352</v>
      </c>
      <c r="B7" s="100" t="s">
        <v>339</v>
      </c>
      <c r="C7" s="102" t="s">
        <v>2025</v>
      </c>
      <c r="D7" s="654">
        <v>1147.8761273174055</v>
      </c>
      <c r="E7" s="103"/>
    </row>
    <row r="8" spans="1:5" ht="30" customHeight="1" thickTop="1" thickBot="1">
      <c r="A8" s="200" t="s">
        <v>1364</v>
      </c>
      <c r="B8" s="100" t="s">
        <v>339</v>
      </c>
      <c r="C8" s="102" t="s">
        <v>2027</v>
      </c>
      <c r="D8" s="654">
        <v>1147.8761273174055</v>
      </c>
    </row>
    <row r="9" spans="1:5" ht="30" customHeight="1" thickTop="1" thickBot="1">
      <c r="A9" s="200" t="s">
        <v>1225</v>
      </c>
      <c r="B9" s="100" t="s">
        <v>1223</v>
      </c>
      <c r="C9" s="102" t="s">
        <v>1226</v>
      </c>
      <c r="D9" s="654">
        <v>1147.8761273174055</v>
      </c>
    </row>
    <row r="10" spans="1:5" ht="30" customHeight="1" thickTop="1" thickBot="1">
      <c r="A10" s="200" t="s">
        <v>1388</v>
      </c>
      <c r="B10" s="100" t="s">
        <v>339</v>
      </c>
      <c r="C10" s="102" t="s">
        <v>1389</v>
      </c>
      <c r="D10" s="654">
        <v>1147.8761273174055</v>
      </c>
    </row>
    <row r="11" spans="1:5" ht="30" customHeight="1" thickTop="1" thickBot="1">
      <c r="A11" s="200" t="s">
        <v>1329</v>
      </c>
      <c r="B11" s="100" t="s">
        <v>339</v>
      </c>
      <c r="C11" s="102" t="s">
        <v>1330</v>
      </c>
      <c r="D11" s="654">
        <v>1147.8761273174055</v>
      </c>
    </row>
    <row r="12" spans="1:5" ht="30" customHeight="1" thickTop="1" thickBot="1">
      <c r="A12" s="200" t="s">
        <v>1331</v>
      </c>
      <c r="B12" s="100" t="s">
        <v>339</v>
      </c>
      <c r="C12" s="102" t="s">
        <v>1332</v>
      </c>
      <c r="D12" s="654">
        <v>1147.8761273174055</v>
      </c>
    </row>
    <row r="13" spans="1:5" ht="30" customHeight="1" thickTop="1" thickBot="1">
      <c r="A13" s="200" t="s">
        <v>1333</v>
      </c>
      <c r="B13" s="100" t="s">
        <v>339</v>
      </c>
      <c r="C13" s="102" t="s">
        <v>1334</v>
      </c>
      <c r="D13" s="654">
        <v>1147.8761273174055</v>
      </c>
    </row>
    <row r="14" spans="1:5" ht="30" customHeight="1" thickTop="1" thickBot="1">
      <c r="A14" s="200" t="s">
        <v>1335</v>
      </c>
      <c r="B14" s="100" t="s">
        <v>339</v>
      </c>
      <c r="C14" s="102" t="s">
        <v>1336</v>
      </c>
      <c r="D14" s="654">
        <v>1147.8761273174055</v>
      </c>
    </row>
    <row r="15" spans="1:5" ht="30" customHeight="1" thickTop="1" thickBot="1">
      <c r="A15" s="200" t="s">
        <v>1317</v>
      </c>
      <c r="B15" s="100" t="s">
        <v>339</v>
      </c>
      <c r="C15" s="102" t="s">
        <v>1860</v>
      </c>
      <c r="D15" s="654">
        <v>1147.8761273174055</v>
      </c>
    </row>
    <row r="16" spans="1:5" ht="30" customHeight="1" thickTop="1" thickBot="1">
      <c r="A16" s="200" t="s">
        <v>1227</v>
      </c>
      <c r="B16" s="100" t="s">
        <v>339</v>
      </c>
      <c r="C16" s="102" t="s">
        <v>1228</v>
      </c>
      <c r="D16" s="654">
        <v>1147.8761273174055</v>
      </c>
    </row>
    <row r="17" spans="1:4" ht="30" customHeight="1" thickTop="1" thickBot="1">
      <c r="A17" s="200" t="s">
        <v>1229</v>
      </c>
      <c r="B17" s="100" t="s">
        <v>339</v>
      </c>
      <c r="C17" s="102" t="s">
        <v>1230</v>
      </c>
      <c r="D17" s="654">
        <v>1147.8761273174055</v>
      </c>
    </row>
    <row r="18" spans="1:4" ht="30" customHeight="1" thickTop="1" thickBot="1">
      <c r="A18" s="200" t="s">
        <v>1231</v>
      </c>
      <c r="B18" s="100" t="s">
        <v>339</v>
      </c>
      <c r="C18" s="102" t="s">
        <v>1232</v>
      </c>
      <c r="D18" s="654">
        <v>1147.8761273174055</v>
      </c>
    </row>
    <row r="19" spans="1:4" ht="30" customHeight="1" thickTop="1" thickBot="1">
      <c r="A19" s="200" t="s">
        <v>1235</v>
      </c>
      <c r="B19" s="100" t="s">
        <v>339</v>
      </c>
      <c r="C19" s="102" t="s">
        <v>1236</v>
      </c>
      <c r="D19" s="654">
        <v>1147.8761273174055</v>
      </c>
    </row>
    <row r="20" spans="1:4" ht="30" customHeight="1" thickTop="1" thickBot="1">
      <c r="A20" s="200" t="s">
        <v>1407</v>
      </c>
      <c r="B20" s="100" t="s">
        <v>339</v>
      </c>
      <c r="C20" s="102" t="s">
        <v>1869</v>
      </c>
      <c r="D20" s="654">
        <v>1147.8761273174055</v>
      </c>
    </row>
    <row r="21" spans="1:4" ht="30" customHeight="1" thickTop="1" thickBot="1">
      <c r="A21" s="200" t="s">
        <v>1239</v>
      </c>
      <c r="B21" s="100" t="s">
        <v>339</v>
      </c>
      <c r="C21" s="102" t="s">
        <v>1240</v>
      </c>
      <c r="D21" s="654">
        <v>1147.8761273174055</v>
      </c>
    </row>
    <row r="22" spans="1:4" ht="30" customHeight="1" thickTop="1" thickBot="1">
      <c r="A22" s="200" t="s">
        <v>1390</v>
      </c>
      <c r="B22" s="100" t="s">
        <v>339</v>
      </c>
      <c r="C22" s="102" t="s">
        <v>1391</v>
      </c>
      <c r="D22" s="654">
        <v>1313.4747442511887</v>
      </c>
    </row>
    <row r="23" spans="1:4" ht="30" customHeight="1" thickTop="1" thickBot="1">
      <c r="A23" s="200" t="s">
        <v>1247</v>
      </c>
      <c r="B23" s="100" t="s">
        <v>339</v>
      </c>
      <c r="C23" s="102" t="s">
        <v>1248</v>
      </c>
      <c r="D23" s="654">
        <v>1309.3604928987966</v>
      </c>
    </row>
    <row r="24" spans="1:4" ht="30" customHeight="1" thickTop="1" thickBot="1">
      <c r="A24" s="200" t="s">
        <v>1269</v>
      </c>
      <c r="B24" s="100" t="s">
        <v>339</v>
      </c>
      <c r="C24" s="102" t="s">
        <v>1270</v>
      </c>
      <c r="D24" s="654">
        <v>1147.8761273174055</v>
      </c>
    </row>
    <row r="25" spans="1:4" ht="30" customHeight="1" thickTop="1" thickBot="1">
      <c r="A25" s="200" t="s">
        <v>1241</v>
      </c>
      <c r="B25" s="100" t="s">
        <v>339</v>
      </c>
      <c r="C25" s="102" t="s">
        <v>1242</v>
      </c>
      <c r="D25" s="654">
        <v>1147.8761273174055</v>
      </c>
    </row>
    <row r="26" spans="1:4" ht="30" customHeight="1" thickTop="1" thickBot="1">
      <c r="A26" s="200" t="s">
        <v>1246</v>
      </c>
      <c r="B26" s="100" t="s">
        <v>339</v>
      </c>
      <c r="C26" s="102" t="s">
        <v>1242</v>
      </c>
      <c r="D26" s="654">
        <v>1147.8761273174055</v>
      </c>
    </row>
    <row r="27" spans="1:4" ht="30" customHeight="1" thickTop="1" thickBot="1">
      <c r="A27" s="200" t="s">
        <v>1303</v>
      </c>
      <c r="B27" s="100" t="s">
        <v>339</v>
      </c>
      <c r="C27" s="102" t="s">
        <v>1304</v>
      </c>
      <c r="D27" s="654">
        <v>1147.8761273174055</v>
      </c>
    </row>
    <row r="28" spans="1:4" ht="30" customHeight="1" thickTop="1" thickBot="1">
      <c r="A28" s="200" t="s">
        <v>1249</v>
      </c>
      <c r="B28" s="100" t="s">
        <v>339</v>
      </c>
      <c r="C28" s="102" t="s">
        <v>1250</v>
      </c>
      <c r="D28" s="654">
        <v>1147.8761273174055</v>
      </c>
    </row>
    <row r="29" spans="1:4" ht="30" customHeight="1" thickTop="1" thickBot="1">
      <c r="A29" s="200" t="s">
        <v>1254</v>
      </c>
      <c r="B29" s="100" t="s">
        <v>339</v>
      </c>
      <c r="C29" s="102" t="s">
        <v>1255</v>
      </c>
      <c r="D29" s="654">
        <v>1147.8761273174055</v>
      </c>
    </row>
    <row r="30" spans="1:4" ht="30" customHeight="1" thickTop="1" thickBot="1">
      <c r="A30" s="200" t="s">
        <v>1252</v>
      </c>
      <c r="B30" s="100" t="s">
        <v>339</v>
      </c>
      <c r="C30" s="102" t="s">
        <v>1253</v>
      </c>
      <c r="D30" s="654">
        <v>1147.8761273174055</v>
      </c>
    </row>
    <row r="31" spans="1:4" ht="30" customHeight="1" thickTop="1" thickBot="1">
      <c r="A31" s="200" t="s">
        <v>1267</v>
      </c>
      <c r="B31" s="100" t="s">
        <v>339</v>
      </c>
      <c r="C31" s="102" t="s">
        <v>1268</v>
      </c>
      <c r="D31" s="654">
        <v>1147.8761273174055</v>
      </c>
    </row>
    <row r="32" spans="1:4" ht="30" customHeight="1" thickTop="1" thickBot="1">
      <c r="A32" s="200" t="s">
        <v>1256</v>
      </c>
      <c r="B32" s="100" t="s">
        <v>339</v>
      </c>
      <c r="C32" s="102" t="s">
        <v>1257</v>
      </c>
      <c r="D32" s="654">
        <v>1147.8761273174055</v>
      </c>
    </row>
    <row r="33" spans="1:4" ht="30" customHeight="1" thickTop="1" thickBot="1">
      <c r="A33" s="200" t="s">
        <v>1272</v>
      </c>
      <c r="B33" s="100" t="s">
        <v>339</v>
      </c>
      <c r="C33" s="102" t="s">
        <v>1257</v>
      </c>
      <c r="D33" s="654">
        <v>1147.8761273174055</v>
      </c>
    </row>
    <row r="34" spans="1:4" ht="30" customHeight="1" thickTop="1" thickBot="1">
      <c r="A34" s="200" t="s">
        <v>1273</v>
      </c>
      <c r="B34" s="100" t="s">
        <v>339</v>
      </c>
      <c r="C34" s="102" t="s">
        <v>1274</v>
      </c>
      <c r="D34" s="654">
        <v>1147.8761273174055</v>
      </c>
    </row>
    <row r="35" spans="1:4" ht="30" customHeight="1" thickTop="1" thickBot="1">
      <c r="A35" s="200" t="s">
        <v>1323</v>
      </c>
      <c r="B35" s="100" t="s">
        <v>339</v>
      </c>
      <c r="C35" s="102" t="s">
        <v>1864</v>
      </c>
      <c r="D35" s="654">
        <v>1147.8761273174055</v>
      </c>
    </row>
    <row r="36" spans="1:4" ht="30" customHeight="1" thickTop="1" thickBot="1">
      <c r="A36" s="200" t="s">
        <v>1404</v>
      </c>
      <c r="B36" s="100" t="s">
        <v>339</v>
      </c>
      <c r="C36" s="102" t="s">
        <v>1405</v>
      </c>
      <c r="D36" s="654">
        <v>1147.8761273174055</v>
      </c>
    </row>
    <row r="37" spans="1:4" ht="30" customHeight="1" thickTop="1" thickBot="1">
      <c r="A37" s="200" t="s">
        <v>1385</v>
      </c>
      <c r="B37" s="100" t="s">
        <v>339</v>
      </c>
      <c r="C37" s="102" t="s">
        <v>1386</v>
      </c>
      <c r="D37" s="654">
        <v>1147.8761273174055</v>
      </c>
    </row>
    <row r="38" spans="1:4" ht="30" customHeight="1" thickTop="1" thickBot="1">
      <c r="A38" s="200" t="s">
        <v>1264</v>
      </c>
      <c r="B38" s="100" t="s">
        <v>339</v>
      </c>
      <c r="C38" s="102" t="s">
        <v>1265</v>
      </c>
      <c r="D38" s="654">
        <v>1147.8761273174055</v>
      </c>
    </row>
    <row r="39" spans="1:4" ht="30" customHeight="1" thickTop="1" thickBot="1">
      <c r="A39" s="200" t="s">
        <v>1221</v>
      </c>
      <c r="B39" s="100" t="s">
        <v>1223</v>
      </c>
      <c r="C39" s="102" t="s">
        <v>1280</v>
      </c>
      <c r="D39" s="654">
        <v>1147.8761273174055</v>
      </c>
    </row>
    <row r="40" spans="1:4" ht="30" customHeight="1" thickTop="1" thickBot="1">
      <c r="A40" s="200" t="s">
        <v>1261</v>
      </c>
      <c r="B40" s="100" t="s">
        <v>339</v>
      </c>
      <c r="C40" s="102" t="s">
        <v>1262</v>
      </c>
      <c r="D40" s="654">
        <v>1147.8761273174055</v>
      </c>
    </row>
    <row r="41" spans="1:4" ht="30" customHeight="1" thickTop="1" thickBot="1">
      <c r="A41" s="200" t="s">
        <v>1259</v>
      </c>
      <c r="B41" s="100" t="s">
        <v>339</v>
      </c>
      <c r="C41" s="102" t="s">
        <v>1260</v>
      </c>
      <c r="D41" s="654">
        <v>1147.8761273174055</v>
      </c>
    </row>
    <row r="42" spans="1:4" ht="30" customHeight="1" thickTop="1" thickBot="1">
      <c r="A42" s="200" t="s">
        <v>1392</v>
      </c>
      <c r="B42" s="100" t="s">
        <v>339</v>
      </c>
      <c r="C42" s="102" t="s">
        <v>1260</v>
      </c>
      <c r="D42" s="654">
        <v>1147.8761273174055</v>
      </c>
    </row>
    <row r="43" spans="1:4" ht="30" customHeight="1" thickTop="1" thickBot="1">
      <c r="A43" s="200" t="s">
        <v>1233</v>
      </c>
      <c r="B43" s="100" t="s">
        <v>339</v>
      </c>
      <c r="C43" s="102" t="s">
        <v>1234</v>
      </c>
      <c r="D43" s="654">
        <v>1147.8761273174055</v>
      </c>
    </row>
    <row r="44" spans="1:4" ht="30" customHeight="1" thickTop="1" thickBot="1">
      <c r="A44" s="200" t="s">
        <v>1387</v>
      </c>
      <c r="B44" s="100" t="s">
        <v>339</v>
      </c>
      <c r="C44" s="102" t="s">
        <v>1234</v>
      </c>
      <c r="D44" s="654">
        <v>1147.8761273174055</v>
      </c>
    </row>
    <row r="45" spans="1:4" ht="30" customHeight="1" thickTop="1" thickBot="1">
      <c r="A45" s="200" t="s">
        <v>1278</v>
      </c>
      <c r="B45" s="100" t="s">
        <v>339</v>
      </c>
      <c r="C45" s="102" t="s">
        <v>1279</v>
      </c>
      <c r="D45" s="654">
        <v>1147.8761273174055</v>
      </c>
    </row>
    <row r="46" spans="1:4" ht="30" customHeight="1" thickTop="1" thickBot="1">
      <c r="A46" s="200" t="s">
        <v>1287</v>
      </c>
      <c r="B46" s="100" t="s">
        <v>339</v>
      </c>
      <c r="C46" s="102" t="s">
        <v>1288</v>
      </c>
      <c r="D46" s="654">
        <v>1147.8761273174055</v>
      </c>
    </row>
    <row r="47" spans="1:4" ht="30" customHeight="1" thickTop="1" thickBot="1">
      <c r="A47" s="200" t="s">
        <v>1291</v>
      </c>
      <c r="B47" s="100" t="s">
        <v>339</v>
      </c>
      <c r="C47" s="102" t="s">
        <v>1292</v>
      </c>
      <c r="D47" s="654">
        <v>1147.8761273174055</v>
      </c>
    </row>
    <row r="48" spans="1:4" ht="30" customHeight="1" thickTop="1" thickBot="1">
      <c r="A48" s="200" t="s">
        <v>1283</v>
      </c>
      <c r="B48" s="100" t="s">
        <v>1223</v>
      </c>
      <c r="C48" s="102" t="s">
        <v>1284</v>
      </c>
      <c r="D48" s="654">
        <v>1147.8761273174055</v>
      </c>
    </row>
    <row r="49" spans="1:4" ht="30" customHeight="1" thickTop="1" thickBot="1">
      <c r="A49" s="200" t="s">
        <v>1281</v>
      </c>
      <c r="B49" s="100" t="s">
        <v>339</v>
      </c>
      <c r="C49" s="102" t="s">
        <v>1282</v>
      </c>
      <c r="D49" s="654">
        <v>1147.8761273174055</v>
      </c>
    </row>
    <row r="50" spans="1:4" ht="30" customHeight="1" thickTop="1" thickBot="1">
      <c r="A50" s="200" t="s">
        <v>1285</v>
      </c>
      <c r="B50" s="100" t="s">
        <v>339</v>
      </c>
      <c r="C50" s="102" t="s">
        <v>1286</v>
      </c>
      <c r="D50" s="654">
        <v>1147.8761273174055</v>
      </c>
    </row>
    <row r="51" spans="1:4" ht="30" customHeight="1" thickTop="1" thickBot="1">
      <c r="A51" s="200" t="s">
        <v>1314</v>
      </c>
      <c r="B51" s="100" t="s">
        <v>1306</v>
      </c>
      <c r="C51" s="102" t="s">
        <v>1315</v>
      </c>
      <c r="D51" s="654">
        <v>1147.8761273174055</v>
      </c>
    </row>
    <row r="52" spans="1:4" ht="30" customHeight="1" thickTop="1" thickBot="1">
      <c r="A52" s="200" t="s">
        <v>1316</v>
      </c>
      <c r="B52" s="100" t="s">
        <v>1306</v>
      </c>
      <c r="C52" s="102" t="s">
        <v>1315</v>
      </c>
      <c r="D52" s="654">
        <v>1147.8761273174055</v>
      </c>
    </row>
    <row r="53" spans="1:4" ht="30" customHeight="1" thickTop="1" thickBot="1">
      <c r="A53" s="200" t="s">
        <v>1289</v>
      </c>
      <c r="B53" s="100" t="s">
        <v>339</v>
      </c>
      <c r="C53" s="102" t="s">
        <v>1290</v>
      </c>
      <c r="D53" s="654">
        <v>1147.8761273174055</v>
      </c>
    </row>
    <row r="54" spans="1:4" ht="30" customHeight="1" thickTop="1" thickBot="1">
      <c r="A54" s="200" t="s">
        <v>1293</v>
      </c>
      <c r="B54" s="100" t="s">
        <v>339</v>
      </c>
      <c r="C54" s="102" t="s">
        <v>1294</v>
      </c>
      <c r="D54" s="654">
        <v>1147.8761273174055</v>
      </c>
    </row>
    <row r="55" spans="1:4" ht="30" customHeight="1" thickTop="1" thickBot="1">
      <c r="A55" s="200" t="s">
        <v>1378</v>
      </c>
      <c r="B55" s="100" t="s">
        <v>339</v>
      </c>
      <c r="C55" s="102" t="s">
        <v>2029</v>
      </c>
      <c r="D55" s="654">
        <v>1147.8761273174055</v>
      </c>
    </row>
    <row r="56" spans="1:4" ht="30" customHeight="1" thickTop="1" thickBot="1">
      <c r="A56" s="200" t="s">
        <v>1379</v>
      </c>
      <c r="B56" s="100" t="s">
        <v>339</v>
      </c>
      <c r="C56" s="102" t="s">
        <v>2030</v>
      </c>
      <c r="D56" s="654">
        <v>1147.8761273174055</v>
      </c>
    </row>
    <row r="57" spans="1:4" ht="30" customHeight="1" thickTop="1" thickBot="1">
      <c r="A57" s="200" t="s">
        <v>1380</v>
      </c>
      <c r="B57" s="100" t="s">
        <v>339</v>
      </c>
      <c r="C57" s="102" t="s">
        <v>2031</v>
      </c>
      <c r="D57" s="654">
        <v>1147.8761273174055</v>
      </c>
    </row>
    <row r="58" spans="1:4" ht="30" customHeight="1" thickTop="1" thickBot="1">
      <c r="A58" s="200" t="s">
        <v>1357</v>
      </c>
      <c r="B58" s="100" t="s">
        <v>339</v>
      </c>
      <c r="C58" s="102" t="s">
        <v>1867</v>
      </c>
      <c r="D58" s="654">
        <v>1147.8761273174055</v>
      </c>
    </row>
    <row r="59" spans="1:4" ht="30" customHeight="1" thickTop="1" thickBot="1">
      <c r="A59" s="200" t="s">
        <v>1295</v>
      </c>
      <c r="B59" s="100" t="s">
        <v>339</v>
      </c>
      <c r="C59" s="102" t="s">
        <v>1296</v>
      </c>
      <c r="D59" s="654">
        <v>1147.8761273174055</v>
      </c>
    </row>
    <row r="60" spans="1:4" ht="30" customHeight="1" thickTop="1" thickBot="1">
      <c r="A60" s="200" t="s">
        <v>1376</v>
      </c>
      <c r="B60" s="100" t="s">
        <v>339</v>
      </c>
      <c r="C60" s="102" t="s">
        <v>1377</v>
      </c>
      <c r="D60" s="654">
        <v>1147.8761273174055</v>
      </c>
    </row>
    <row r="61" spans="1:4" ht="30" customHeight="1" thickTop="1" thickBot="1">
      <c r="A61" s="200" t="s">
        <v>1362</v>
      </c>
      <c r="B61" s="100" t="s">
        <v>339</v>
      </c>
      <c r="C61" s="102" t="s">
        <v>1363</v>
      </c>
      <c r="D61" s="654">
        <v>1147.8761273174055</v>
      </c>
    </row>
    <row r="62" spans="1:4" ht="30" customHeight="1" thickTop="1" thickBot="1">
      <c r="A62" s="200" t="s">
        <v>1369</v>
      </c>
      <c r="B62" s="100" t="s">
        <v>339</v>
      </c>
      <c r="C62" s="102" t="s">
        <v>1370</v>
      </c>
      <c r="D62" s="654">
        <v>1147.8761273174055</v>
      </c>
    </row>
    <row r="63" spans="1:4" ht="30" customHeight="1" thickTop="1" thickBot="1">
      <c r="A63" s="200" t="s">
        <v>1373</v>
      </c>
      <c r="B63" s="100" t="s">
        <v>339</v>
      </c>
      <c r="C63" s="102" t="s">
        <v>1374</v>
      </c>
      <c r="D63" s="654">
        <v>1147.8761273174055</v>
      </c>
    </row>
    <row r="64" spans="1:4" ht="30" customHeight="1" thickTop="1" thickBot="1">
      <c r="A64" s="200" t="s">
        <v>1360</v>
      </c>
      <c r="B64" s="100" t="s">
        <v>339</v>
      </c>
      <c r="C64" s="102" t="s">
        <v>1361</v>
      </c>
      <c r="D64" s="654">
        <v>1147.8761273174055</v>
      </c>
    </row>
    <row r="65" spans="1:4" ht="30" customHeight="1" thickTop="1" thickBot="1">
      <c r="A65" s="200" t="s">
        <v>1297</v>
      </c>
      <c r="B65" s="100" t="s">
        <v>339</v>
      </c>
      <c r="C65" s="102" t="s">
        <v>1298</v>
      </c>
      <c r="D65" s="654">
        <v>1147.8761273174055</v>
      </c>
    </row>
    <row r="66" spans="1:4" ht="30" customHeight="1" thickTop="1" thickBot="1">
      <c r="A66" s="200" t="s">
        <v>1367</v>
      </c>
      <c r="B66" s="100" t="s">
        <v>339</v>
      </c>
      <c r="C66" s="102" t="s">
        <v>1368</v>
      </c>
      <c r="D66" s="654">
        <v>1147.8761273174055</v>
      </c>
    </row>
    <row r="67" spans="1:4" ht="30" customHeight="1" thickTop="1" thickBot="1">
      <c r="A67" s="200" t="s">
        <v>1371</v>
      </c>
      <c r="B67" s="100" t="s">
        <v>339</v>
      </c>
      <c r="C67" s="102" t="s">
        <v>1372</v>
      </c>
      <c r="D67" s="654">
        <v>1147.8761273174055</v>
      </c>
    </row>
    <row r="68" spans="1:4" ht="30" customHeight="1" thickTop="1" thickBot="1">
      <c r="A68" s="200" t="s">
        <v>1343</v>
      </c>
      <c r="B68" s="100" t="s">
        <v>339</v>
      </c>
      <c r="C68" s="102" t="s">
        <v>1344</v>
      </c>
      <c r="D68" s="654">
        <v>1147.8761273174055</v>
      </c>
    </row>
    <row r="69" spans="1:4" ht="30" customHeight="1" thickTop="1" thickBot="1">
      <c r="A69" s="200" t="s">
        <v>1383</v>
      </c>
      <c r="B69" s="100" t="s">
        <v>339</v>
      </c>
      <c r="C69" s="102" t="s">
        <v>2033</v>
      </c>
      <c r="D69" s="654">
        <v>1147.8761273174055</v>
      </c>
    </row>
    <row r="70" spans="1:4" ht="30" customHeight="1" thickTop="1" thickBot="1">
      <c r="A70" s="200" t="s">
        <v>1384</v>
      </c>
      <c r="B70" s="100" t="s">
        <v>339</v>
      </c>
      <c r="C70" s="102" t="s">
        <v>2034</v>
      </c>
      <c r="D70" s="654">
        <v>1147.8761273174055</v>
      </c>
    </row>
    <row r="71" spans="1:4" ht="30" customHeight="1" thickTop="1" thickBot="1">
      <c r="A71" s="200" t="s">
        <v>1381</v>
      </c>
      <c r="B71" s="100" t="s">
        <v>339</v>
      </c>
      <c r="C71" s="102" t="s">
        <v>2035</v>
      </c>
      <c r="D71" s="654">
        <v>1147.8761273174055</v>
      </c>
    </row>
    <row r="72" spans="1:4" ht="30" customHeight="1" thickTop="1" thickBot="1">
      <c r="A72" s="200" t="s">
        <v>1382</v>
      </c>
      <c r="B72" s="100" t="s">
        <v>339</v>
      </c>
      <c r="C72" s="102" t="s">
        <v>2036</v>
      </c>
      <c r="D72" s="654">
        <v>1147.8761273174055</v>
      </c>
    </row>
    <row r="73" spans="1:4" ht="30" customHeight="1" thickTop="1" thickBot="1">
      <c r="A73" s="200" t="s">
        <v>1350</v>
      </c>
      <c r="B73" s="100" t="s">
        <v>339</v>
      </c>
      <c r="C73" s="102" t="s">
        <v>1351</v>
      </c>
      <c r="D73" s="654">
        <v>1147.8761273174055</v>
      </c>
    </row>
    <row r="74" spans="1:4" ht="30" customHeight="1" thickTop="1" thickBot="1">
      <c r="A74" s="200" t="s">
        <v>1349</v>
      </c>
      <c r="B74" s="100" t="s">
        <v>339</v>
      </c>
      <c r="C74" s="102" t="s">
        <v>1866</v>
      </c>
      <c r="D74" s="654">
        <v>1147.8761273174055</v>
      </c>
    </row>
    <row r="75" spans="1:4" ht="30" customHeight="1" thickTop="1" thickBot="1">
      <c r="A75" s="200" t="s">
        <v>1347</v>
      </c>
      <c r="B75" s="100" t="s">
        <v>339</v>
      </c>
      <c r="C75" s="102" t="s">
        <v>1348</v>
      </c>
      <c r="D75" s="654">
        <v>1147.8761273174055</v>
      </c>
    </row>
    <row r="76" spans="1:4" ht="30" customHeight="1" thickTop="1" thickBot="1">
      <c r="A76" s="200" t="s">
        <v>1375</v>
      </c>
      <c r="B76" s="100" t="s">
        <v>339</v>
      </c>
      <c r="C76" s="102" t="s">
        <v>2028</v>
      </c>
      <c r="D76" s="654">
        <v>1147.8761273174055</v>
      </c>
    </row>
    <row r="77" spans="1:4" ht="30" customHeight="1" thickTop="1" thickBot="1">
      <c r="A77" s="200" t="s">
        <v>1353</v>
      </c>
      <c r="B77" s="100" t="s">
        <v>339</v>
      </c>
      <c r="C77" s="102" t="s">
        <v>1354</v>
      </c>
      <c r="D77" s="654">
        <v>1147.8761273174055</v>
      </c>
    </row>
    <row r="78" spans="1:4" ht="30" customHeight="1" thickTop="1" thickBot="1">
      <c r="A78" s="200" t="s">
        <v>1355</v>
      </c>
      <c r="B78" s="100" t="s">
        <v>339</v>
      </c>
      <c r="C78" s="102" t="s">
        <v>1356</v>
      </c>
      <c r="D78" s="654">
        <v>1147.8761273174055</v>
      </c>
    </row>
    <row r="79" spans="1:4" ht="30" customHeight="1" thickTop="1" thickBot="1">
      <c r="A79" s="200" t="s">
        <v>1358</v>
      </c>
      <c r="B79" s="100" t="s">
        <v>339</v>
      </c>
      <c r="C79" s="102" t="s">
        <v>1359</v>
      </c>
      <c r="D79" s="654">
        <v>1147.8761273174055</v>
      </c>
    </row>
    <row r="80" spans="1:4" ht="30" customHeight="1" thickTop="1" thickBot="1">
      <c r="A80" s="200" t="s">
        <v>1337</v>
      </c>
      <c r="B80" s="100" t="s">
        <v>339</v>
      </c>
      <c r="C80" s="102" t="s">
        <v>1338</v>
      </c>
      <c r="D80" s="654">
        <v>1147.8761273174055</v>
      </c>
    </row>
    <row r="81" spans="1:4" ht="30" customHeight="1" thickTop="1" thickBot="1">
      <c r="A81" s="200" t="s">
        <v>1341</v>
      </c>
      <c r="B81" s="100" t="s">
        <v>339</v>
      </c>
      <c r="C81" s="102" t="s">
        <v>1342</v>
      </c>
      <c r="D81" s="654">
        <v>1147.8761273174055</v>
      </c>
    </row>
    <row r="82" spans="1:4" ht="30" customHeight="1" thickTop="1" thickBot="1">
      <c r="A82" s="200" t="s">
        <v>1345</v>
      </c>
      <c r="B82" s="100" t="s">
        <v>339</v>
      </c>
      <c r="C82" s="102" t="s">
        <v>1346</v>
      </c>
      <c r="D82" s="654">
        <v>1147.8761273174055</v>
      </c>
    </row>
    <row r="83" spans="1:4" ht="30" customHeight="1" thickTop="1" thickBot="1">
      <c r="A83" s="200" t="s">
        <v>1339</v>
      </c>
      <c r="B83" s="100" t="s">
        <v>339</v>
      </c>
      <c r="C83" s="102" t="s">
        <v>1340</v>
      </c>
      <c r="D83" s="654">
        <v>1147.8761273174055</v>
      </c>
    </row>
    <row r="84" spans="1:4" ht="30" customHeight="1" thickTop="1" thickBot="1">
      <c r="A84" s="200" t="s">
        <v>1305</v>
      </c>
      <c r="B84" s="100" t="s">
        <v>339</v>
      </c>
      <c r="C84" s="102" t="s">
        <v>1307</v>
      </c>
      <c r="D84" s="654">
        <v>1147.8761273174055</v>
      </c>
    </row>
    <row r="85" spans="1:4" ht="30" customHeight="1" thickTop="1" thickBot="1">
      <c r="A85" s="200" t="s">
        <v>1308</v>
      </c>
      <c r="B85" s="100" t="s">
        <v>339</v>
      </c>
      <c r="C85" s="102" t="s">
        <v>1859</v>
      </c>
      <c r="D85" s="654">
        <v>1147.8761273174055</v>
      </c>
    </row>
    <row r="86" spans="1:4" ht="30" customHeight="1" thickTop="1" thickBot="1">
      <c r="A86" s="200" t="s">
        <v>1309</v>
      </c>
      <c r="B86" s="100" t="s">
        <v>1306</v>
      </c>
      <c r="C86" s="102" t="s">
        <v>1310</v>
      </c>
      <c r="D86" s="654">
        <v>1147.8761273174055</v>
      </c>
    </row>
    <row r="87" spans="1:4" ht="30" customHeight="1" thickTop="1" thickBot="1">
      <c r="A87" s="200" t="s">
        <v>1311</v>
      </c>
      <c r="B87" s="100" t="s">
        <v>339</v>
      </c>
      <c r="C87" s="102" t="s">
        <v>1312</v>
      </c>
      <c r="D87" s="654">
        <v>1147.8761273174055</v>
      </c>
    </row>
    <row r="88" spans="1:4" ht="30" customHeight="1" thickTop="1" thickBot="1">
      <c r="A88" s="200" t="s">
        <v>1313</v>
      </c>
      <c r="B88" s="100" t="s">
        <v>339</v>
      </c>
      <c r="C88" s="102" t="s">
        <v>1312</v>
      </c>
      <c r="D88" s="654">
        <v>1147.8761273174055</v>
      </c>
    </row>
    <row r="89" spans="1:4" ht="30" customHeight="1" thickTop="1" thickBot="1">
      <c r="A89" s="200" t="s">
        <v>1243</v>
      </c>
      <c r="B89" s="100" t="s">
        <v>339</v>
      </c>
      <c r="C89" s="102" t="s">
        <v>1852</v>
      </c>
      <c r="D89" s="654">
        <v>1147.8761273174055</v>
      </c>
    </row>
    <row r="90" spans="1:4" ht="30" customHeight="1" thickTop="1" thickBot="1">
      <c r="A90" s="200" t="s">
        <v>1365</v>
      </c>
      <c r="B90" s="100" t="s">
        <v>339</v>
      </c>
      <c r="C90" s="102" t="s">
        <v>1366</v>
      </c>
      <c r="D90" s="654">
        <v>1147.8761273174055</v>
      </c>
    </row>
    <row r="91" spans="1:4" ht="30" customHeight="1" thickTop="1" thickBot="1">
      <c r="A91" s="200" t="s">
        <v>1244</v>
      </c>
      <c r="B91" s="100" t="s">
        <v>339</v>
      </c>
      <c r="C91" s="102" t="s">
        <v>1245</v>
      </c>
      <c r="D91" s="654">
        <v>1302.1605530321103</v>
      </c>
    </row>
    <row r="92" spans="1:4" ht="30" customHeight="1" thickTop="1" thickBot="1">
      <c r="A92" s="200" t="s">
        <v>1277</v>
      </c>
      <c r="B92" s="100" t="s">
        <v>339</v>
      </c>
      <c r="C92" s="102" t="s">
        <v>1858</v>
      </c>
      <c r="D92" s="654">
        <v>1138.6190617745231</v>
      </c>
    </row>
    <row r="93" spans="1:4" ht="30" customHeight="1" thickTop="1" thickBot="1">
      <c r="A93" s="200" t="s">
        <v>1408</v>
      </c>
      <c r="B93" s="100" t="s">
        <v>1406</v>
      </c>
      <c r="C93" s="102" t="s">
        <v>1870</v>
      </c>
      <c r="D93" s="654">
        <v>409.36800956301732</v>
      </c>
    </row>
    <row r="94" spans="1:4" ht="30" customHeight="1" thickTop="1" thickBot="1">
      <c r="A94" s="200" t="s">
        <v>1399</v>
      </c>
      <c r="B94" s="100" t="s">
        <v>92</v>
      </c>
      <c r="C94" s="102" t="s">
        <v>1868</v>
      </c>
      <c r="D94" s="654">
        <v>211827.3736920995</v>
      </c>
    </row>
    <row r="95" spans="1:4" ht="30" customHeight="1" thickTop="1" thickBot="1">
      <c r="A95" s="200" t="s">
        <v>1222</v>
      </c>
      <c r="B95" s="100" t="s">
        <v>1223</v>
      </c>
      <c r="C95" s="102" t="s">
        <v>1224</v>
      </c>
      <c r="D95" s="654">
        <v>0.41142513523921342</v>
      </c>
    </row>
    <row r="96" spans="1:4" ht="30" customHeight="1" thickTop="1" thickBot="1">
      <c r="A96" s="200" t="s">
        <v>1631</v>
      </c>
      <c r="B96" s="100" t="s">
        <v>339</v>
      </c>
      <c r="C96" s="102" t="s">
        <v>1851</v>
      </c>
      <c r="D96" s="654">
        <v>1146.8475644793073</v>
      </c>
    </row>
    <row r="97" spans="1:4" ht="30" customHeight="1" thickTop="1" thickBot="1">
      <c r="A97" s="200" t="s">
        <v>1412</v>
      </c>
      <c r="B97" s="100" t="s">
        <v>339</v>
      </c>
      <c r="C97" s="102" t="s">
        <v>1411</v>
      </c>
      <c r="D97" s="654">
        <v>1095.4194225744056</v>
      </c>
    </row>
    <row r="98" spans="1:4" ht="30" customHeight="1" thickTop="1" thickBot="1">
      <c r="A98" s="200" t="s">
        <v>1237</v>
      </c>
      <c r="B98" s="100" t="s">
        <v>92</v>
      </c>
      <c r="C98" s="102" t="s">
        <v>1238</v>
      </c>
      <c r="D98" s="654">
        <v>20531.142811274847</v>
      </c>
    </row>
    <row r="99" spans="1:4" ht="30" customHeight="1" thickTop="1" thickBot="1">
      <c r="A99" s="200" t="s">
        <v>1251</v>
      </c>
      <c r="B99" s="100" t="s">
        <v>339</v>
      </c>
      <c r="C99" s="102" t="s">
        <v>1853</v>
      </c>
      <c r="D99" s="654">
        <v>1279.5321705939534</v>
      </c>
    </row>
    <row r="100" spans="1:4" ht="30" customHeight="1" thickTop="1" thickBot="1">
      <c r="A100" s="200" t="s">
        <v>1320</v>
      </c>
      <c r="B100" s="100" t="s">
        <v>1306</v>
      </c>
      <c r="C100" s="102" t="s">
        <v>1863</v>
      </c>
      <c r="D100" s="654">
        <v>1259.9894766700909</v>
      </c>
    </row>
    <row r="101" spans="1:4" ht="30" customHeight="1" thickTop="1" thickBot="1">
      <c r="A101" s="200" t="s">
        <v>1393</v>
      </c>
      <c r="B101" s="100" t="s">
        <v>339</v>
      </c>
      <c r="C101" s="102" t="s">
        <v>1394</v>
      </c>
      <c r="D101" s="654">
        <v>2979.7465419700025</v>
      </c>
    </row>
    <row r="102" spans="1:4" ht="30" customHeight="1" thickTop="1" thickBot="1">
      <c r="A102" s="200" t="s">
        <v>1395</v>
      </c>
      <c r="B102" s="100" t="s">
        <v>141</v>
      </c>
      <c r="C102" s="102" t="s">
        <v>1396</v>
      </c>
      <c r="D102" s="654">
        <v>117522.56131824321</v>
      </c>
    </row>
    <row r="103" spans="1:4" ht="30" customHeight="1" thickTop="1" thickBot="1">
      <c r="A103" s="200" t="s">
        <v>1327</v>
      </c>
      <c r="B103" s="100" t="s">
        <v>344</v>
      </c>
      <c r="C103" s="102" t="s">
        <v>1328</v>
      </c>
      <c r="D103" s="654">
        <v>1.0285628380980336</v>
      </c>
    </row>
    <row r="104" spans="1:4" ht="30" customHeight="1" thickTop="1" thickBot="1">
      <c r="A104" s="200" t="s">
        <v>1325</v>
      </c>
      <c r="B104" s="100" t="s">
        <v>344</v>
      </c>
      <c r="C104" s="102" t="s">
        <v>1326</v>
      </c>
      <c r="D104" s="654">
        <v>0.42248555801920268</v>
      </c>
    </row>
    <row r="105" spans="1:4" ht="30" customHeight="1" thickTop="1" thickBot="1">
      <c r="A105" s="200" t="s">
        <v>1275</v>
      </c>
      <c r="B105" s="100" t="s">
        <v>339</v>
      </c>
      <c r="C105" s="102" t="s">
        <v>1276</v>
      </c>
      <c r="D105" s="654">
        <v>2006.7260971292635</v>
      </c>
    </row>
    <row r="106" spans="1:4" ht="30" customHeight="1" thickTop="1" thickBot="1">
      <c r="A106" s="200" t="s">
        <v>1402</v>
      </c>
      <c r="B106" s="100" t="s">
        <v>92</v>
      </c>
      <c r="C106" s="102" t="s">
        <v>1403</v>
      </c>
      <c r="D106" s="654">
        <v>157304.28620736086</v>
      </c>
    </row>
    <row r="107" spans="1:4" ht="30" customHeight="1" thickTop="1" thickBot="1">
      <c r="A107" s="200" t="s">
        <v>1301</v>
      </c>
      <c r="B107" s="100" t="s">
        <v>339</v>
      </c>
      <c r="C107" s="102" t="s">
        <v>1302</v>
      </c>
      <c r="D107" s="654">
        <v>1399.8740226514235</v>
      </c>
    </row>
    <row r="108" spans="1:4" ht="30" customHeight="1" thickTop="1" thickBot="1">
      <c r="A108" s="200" t="s">
        <v>1263</v>
      </c>
      <c r="B108" s="100" t="s">
        <v>339</v>
      </c>
      <c r="C108" s="102" t="s">
        <v>1855</v>
      </c>
      <c r="D108" s="654">
        <v>1291.87492465113</v>
      </c>
    </row>
    <row r="109" spans="1:4" ht="30" customHeight="1" thickTop="1" thickBot="1">
      <c r="A109" s="200" t="s">
        <v>1258</v>
      </c>
      <c r="B109" s="100" t="s">
        <v>339</v>
      </c>
      <c r="C109" s="102" t="s">
        <v>1854</v>
      </c>
      <c r="D109" s="654">
        <v>1197.2471435461109</v>
      </c>
    </row>
    <row r="110" spans="1:4" ht="30" customHeight="1" thickTop="1" thickBot="1">
      <c r="A110" s="200" t="s">
        <v>1397</v>
      </c>
      <c r="B110" s="100" t="s">
        <v>339</v>
      </c>
      <c r="C110" s="102" t="s">
        <v>1398</v>
      </c>
      <c r="D110" s="654">
        <v>1300.1034273559142</v>
      </c>
    </row>
    <row r="111" spans="1:4" ht="30" customHeight="1" thickTop="1" thickBot="1">
      <c r="A111" s="200" t="s">
        <v>1318</v>
      </c>
      <c r="B111" s="100" t="s">
        <v>1306</v>
      </c>
      <c r="C111" s="102" t="s">
        <v>1861</v>
      </c>
      <c r="D111" s="654">
        <v>1106.733613793484</v>
      </c>
    </row>
    <row r="112" spans="1:4" ht="30" customHeight="1" thickTop="1" thickBot="1">
      <c r="A112" s="200" t="s">
        <v>1319</v>
      </c>
      <c r="B112" s="100" t="s">
        <v>344</v>
      </c>
      <c r="C112" s="102" t="s">
        <v>1862</v>
      </c>
      <c r="D112" s="654">
        <v>3.0856885142941004</v>
      </c>
    </row>
    <row r="113" spans="1:4" ht="30" customHeight="1" thickTop="1" thickBot="1">
      <c r="A113" s="200" t="s">
        <v>1324</v>
      </c>
      <c r="B113" s="100" t="s">
        <v>1306</v>
      </c>
      <c r="C113" s="102" t="s">
        <v>1865</v>
      </c>
      <c r="D113" s="654">
        <v>726.16536369721166</v>
      </c>
    </row>
    <row r="114" spans="1:4" ht="30" customHeight="1" thickTop="1" thickBot="1">
      <c r="A114" s="200" t="s">
        <v>1400</v>
      </c>
      <c r="B114" s="100" t="s">
        <v>92</v>
      </c>
      <c r="C114" s="102" t="s">
        <v>1401</v>
      </c>
      <c r="D114" s="654">
        <v>1186243.5783041383</v>
      </c>
    </row>
    <row r="115" spans="1:4" ht="30" customHeight="1" thickTop="1" thickBot="1">
      <c r="A115" s="200" t="s">
        <v>1321</v>
      </c>
      <c r="B115" s="100" t="s">
        <v>92</v>
      </c>
      <c r="C115" s="102" t="s">
        <v>1322</v>
      </c>
      <c r="D115" s="654">
        <v>1161.2474442126797</v>
      </c>
    </row>
    <row r="116" spans="1:4" ht="30" customHeight="1" thickTop="1" thickBot="1">
      <c r="A116" s="200" t="s">
        <v>1271</v>
      </c>
      <c r="B116" s="100" t="s">
        <v>339</v>
      </c>
      <c r="C116" s="102" t="s">
        <v>1857</v>
      </c>
      <c r="D116" s="654">
        <v>22.628382438156734</v>
      </c>
    </row>
    <row r="117" spans="1:4" ht="30" customHeight="1" thickTop="1" thickBot="1">
      <c r="A117" s="200" t="s">
        <v>1299</v>
      </c>
      <c r="B117" s="100" t="s">
        <v>92</v>
      </c>
      <c r="C117" s="102" t="s">
        <v>1300</v>
      </c>
      <c r="D117" s="654">
        <v>438926.84840427863</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701"/>
      <c r="B1" s="704"/>
      <c r="C1" s="705"/>
      <c r="D1" s="705"/>
      <c r="E1" s="705"/>
      <c r="F1" s="705"/>
      <c r="G1" s="705"/>
      <c r="H1" s="705"/>
      <c r="I1" s="706"/>
      <c r="J1" s="713" t="s">
        <v>933</v>
      </c>
      <c r="K1" s="720" t="s">
        <v>2198</v>
      </c>
      <c r="L1" s="721"/>
      <c r="M1" s="722"/>
    </row>
    <row r="2" spans="1:13" s="489" customFormat="1">
      <c r="A2" s="702"/>
      <c r="B2" s="726" t="s">
        <v>934</v>
      </c>
      <c r="C2" s="727"/>
      <c r="D2" s="727"/>
      <c r="E2" s="727"/>
      <c r="F2" s="727"/>
      <c r="G2" s="727"/>
      <c r="H2" s="727"/>
      <c r="I2" s="728"/>
      <c r="J2" s="714"/>
      <c r="K2" s="723"/>
      <c r="L2" s="724"/>
      <c r="M2" s="725"/>
    </row>
    <row r="3" spans="1:13" s="489" customFormat="1">
      <c r="A3" s="702"/>
      <c r="B3" s="707" t="s">
        <v>2199</v>
      </c>
      <c r="C3" s="708"/>
      <c r="D3" s="708"/>
      <c r="E3" s="708"/>
      <c r="F3" s="708"/>
      <c r="G3" s="708"/>
      <c r="H3" s="708"/>
      <c r="I3" s="709"/>
      <c r="J3" s="718" t="s">
        <v>935</v>
      </c>
      <c r="K3" s="730">
        <v>1</v>
      </c>
      <c r="L3" s="731"/>
      <c r="M3" s="732"/>
    </row>
    <row r="4" spans="1:13" s="489" customFormat="1">
      <c r="A4" s="702"/>
      <c r="B4" s="707" t="s">
        <v>2200</v>
      </c>
      <c r="C4" s="708"/>
      <c r="D4" s="708"/>
      <c r="E4" s="708"/>
      <c r="F4" s="708"/>
      <c r="G4" s="708"/>
      <c r="H4" s="708"/>
      <c r="I4" s="709"/>
      <c r="J4" s="729"/>
      <c r="K4" s="733"/>
      <c r="L4" s="734"/>
      <c r="M4" s="735"/>
    </row>
    <row r="5" spans="1:13" s="489" customFormat="1">
      <c r="A5" s="702"/>
      <c r="B5" s="715" t="s">
        <v>2201</v>
      </c>
      <c r="C5" s="716"/>
      <c r="D5" s="716"/>
      <c r="E5" s="716"/>
      <c r="F5" s="716"/>
      <c r="G5" s="716"/>
      <c r="H5" s="716"/>
      <c r="I5" s="717"/>
      <c r="J5" s="718" t="s">
        <v>936</v>
      </c>
      <c r="K5" s="736"/>
      <c r="L5" s="736" t="s">
        <v>937</v>
      </c>
      <c r="M5" s="738"/>
    </row>
    <row r="6" spans="1:13" s="489" customFormat="1" ht="13.5" customHeight="1" thickBot="1">
      <c r="A6" s="703"/>
      <c r="B6" s="710"/>
      <c r="C6" s="711"/>
      <c r="D6" s="711"/>
      <c r="E6" s="711"/>
      <c r="F6" s="711"/>
      <c r="G6" s="711"/>
      <c r="H6" s="711"/>
      <c r="I6" s="712"/>
      <c r="J6" s="719"/>
      <c r="K6" s="737"/>
      <c r="L6" s="737"/>
      <c r="M6" s="739"/>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698" t="s">
        <v>2205</v>
      </c>
      <c r="B10" s="699"/>
      <c r="C10" s="699"/>
      <c r="D10" s="699"/>
      <c r="E10" s="508" t="s">
        <v>2206</v>
      </c>
      <c r="F10" s="509"/>
      <c r="H10" s="700" t="s">
        <v>2207</v>
      </c>
      <c r="I10" s="700"/>
      <c r="J10" s="510" t="s">
        <v>2206</v>
      </c>
      <c r="K10" s="511"/>
      <c r="L10" s="511"/>
      <c r="M10" s="512"/>
    </row>
    <row r="11" spans="1:13" s="489" customFormat="1" ht="24" customHeight="1">
      <c r="A11" s="513" t="s">
        <v>939</v>
      </c>
      <c r="B11" s="514"/>
      <c r="C11" s="697"/>
      <c r="D11" s="697"/>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40"/>
      <c r="L12" s="740"/>
      <c r="M12" s="741"/>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2" t="s">
        <v>2202</v>
      </c>
      <c r="F25" s="742"/>
      <c r="G25" s="742"/>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3" t="s">
        <v>942</v>
      </c>
      <c r="B27" s="744"/>
      <c r="C27" s="744"/>
      <c r="D27" s="744"/>
      <c r="E27" s="744"/>
      <c r="F27" s="744"/>
      <c r="G27" s="744"/>
      <c r="H27" s="744"/>
      <c r="I27" s="744"/>
      <c r="J27" s="744"/>
      <c r="K27" s="744"/>
      <c r="L27" s="744"/>
      <c r="M27" s="745"/>
    </row>
    <row r="28" spans="1:13" ht="13.5" thickBot="1">
      <c r="A28" s="555"/>
      <c r="B28" s="556"/>
      <c r="C28" s="556"/>
      <c r="D28" s="556"/>
      <c r="E28" s="556"/>
      <c r="F28" s="556"/>
      <c r="G28" s="556"/>
      <c r="H28" s="556"/>
      <c r="I28" s="556"/>
      <c r="J28" s="556"/>
      <c r="K28" s="556"/>
      <c r="L28" s="556"/>
      <c r="M28" s="557"/>
    </row>
    <row r="29" spans="1:13" ht="25.5">
      <c r="A29" s="558" t="s">
        <v>943</v>
      </c>
      <c r="B29" s="746" t="s">
        <v>944</v>
      </c>
      <c r="C29" s="747"/>
      <c r="D29" s="747"/>
      <c r="E29" s="747"/>
      <c r="F29" s="747"/>
      <c r="G29" s="747"/>
      <c r="H29" s="747"/>
      <c r="I29" s="748"/>
      <c r="J29" s="559" t="s">
        <v>2215</v>
      </c>
      <c r="K29" s="749" t="s">
        <v>945</v>
      </c>
      <c r="L29" s="750"/>
      <c r="M29" s="558" t="s">
        <v>946</v>
      </c>
    </row>
    <row r="30" spans="1:13" ht="13.5" thickBot="1">
      <c r="A30" s="560"/>
      <c r="B30" s="561"/>
      <c r="C30" s="562"/>
      <c r="D30" s="562"/>
      <c r="E30" s="562"/>
      <c r="F30" s="562"/>
      <c r="G30" s="562"/>
      <c r="H30" s="562"/>
      <c r="I30" s="562"/>
      <c r="J30" s="563"/>
      <c r="K30" s="751"/>
      <c r="L30" s="752"/>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53" t="s">
        <v>944</v>
      </c>
      <c r="B34" s="754"/>
      <c r="C34" s="754"/>
      <c r="D34" s="754"/>
      <c r="E34" s="754"/>
      <c r="F34" s="754"/>
      <c r="G34" s="755"/>
      <c r="H34" s="756" t="s">
        <v>948</v>
      </c>
      <c r="I34" s="757"/>
      <c r="J34" s="571" t="s">
        <v>949</v>
      </c>
      <c r="K34" s="758" t="s">
        <v>950</v>
      </c>
      <c r="L34" s="755"/>
      <c r="M34" s="572" t="s">
        <v>951</v>
      </c>
    </row>
    <row r="35" spans="1:13" s="573" customFormat="1" ht="12">
      <c r="A35" s="759"/>
      <c r="B35" s="760"/>
      <c r="C35" s="760"/>
      <c r="D35" s="760"/>
      <c r="E35" s="760"/>
      <c r="F35" s="760"/>
      <c r="G35" s="761"/>
      <c r="H35" s="762"/>
      <c r="I35" s="763"/>
      <c r="J35" s="574"/>
      <c r="K35" s="764"/>
      <c r="L35" s="761"/>
      <c r="M35" s="575"/>
    </row>
    <row r="36" spans="1:13" s="573" customFormat="1" thickBot="1">
      <c r="A36" s="765"/>
      <c r="B36" s="766"/>
      <c r="C36" s="766"/>
      <c r="D36" s="766"/>
      <c r="E36" s="766"/>
      <c r="F36" s="766"/>
      <c r="G36" s="767"/>
      <c r="H36" s="768"/>
      <c r="I36" s="769"/>
      <c r="J36" s="576"/>
      <c r="K36" s="770"/>
      <c r="L36" s="767"/>
      <c r="M36" s="577"/>
    </row>
    <row r="37" spans="1:13" s="573" customFormat="1" thickBot="1">
      <c r="A37" s="771" t="s">
        <v>953</v>
      </c>
      <c r="B37" s="772"/>
      <c r="C37" s="772"/>
      <c r="D37" s="772"/>
      <c r="E37" s="772"/>
      <c r="F37" s="772"/>
      <c r="G37" s="772"/>
      <c r="H37" s="772"/>
      <c r="I37" s="772"/>
      <c r="J37" s="772"/>
      <c r="K37" s="772"/>
      <c r="L37" s="773"/>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53" t="s">
        <v>944</v>
      </c>
      <c r="B41" s="754"/>
      <c r="C41" s="754"/>
      <c r="D41" s="754"/>
      <c r="E41" s="754"/>
      <c r="F41" s="754"/>
      <c r="G41" s="754"/>
      <c r="H41" s="755"/>
      <c r="I41" s="587" t="s">
        <v>945</v>
      </c>
      <c r="J41" s="571" t="s">
        <v>946</v>
      </c>
      <c r="K41" s="758" t="s">
        <v>955</v>
      </c>
      <c r="L41" s="755"/>
      <c r="M41" s="572" t="s">
        <v>951</v>
      </c>
    </row>
    <row r="42" spans="1:13" s="573" customFormat="1" ht="12">
      <c r="A42" s="774"/>
      <c r="B42" s="775"/>
      <c r="C42" s="775"/>
      <c r="D42" s="775"/>
      <c r="E42" s="775"/>
      <c r="F42" s="775"/>
      <c r="G42" s="775"/>
      <c r="H42" s="763"/>
      <c r="I42" s="588"/>
      <c r="J42" s="574"/>
      <c r="K42" s="764"/>
      <c r="L42" s="761"/>
      <c r="M42" s="575"/>
    </row>
    <row r="43" spans="1:13" s="573" customFormat="1" thickBot="1">
      <c r="A43" s="776"/>
      <c r="B43" s="777"/>
      <c r="C43" s="777"/>
      <c r="D43" s="777"/>
      <c r="E43" s="777"/>
      <c r="F43" s="777"/>
      <c r="G43" s="777"/>
      <c r="H43" s="769"/>
      <c r="I43" s="589"/>
      <c r="J43" s="590"/>
      <c r="K43" s="770"/>
      <c r="L43" s="767"/>
      <c r="M43" s="591"/>
    </row>
    <row r="44" spans="1:13" s="573" customFormat="1" thickBot="1">
      <c r="A44" s="771" t="s">
        <v>953</v>
      </c>
      <c r="B44" s="772"/>
      <c r="C44" s="772"/>
      <c r="D44" s="772"/>
      <c r="E44" s="772"/>
      <c r="F44" s="772"/>
      <c r="G44" s="772"/>
      <c r="H44" s="772"/>
      <c r="I44" s="772"/>
      <c r="J44" s="772"/>
      <c r="K44" s="772"/>
      <c r="L44" s="773"/>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78" t="s">
        <v>957</v>
      </c>
      <c r="B48" s="779"/>
      <c r="C48" s="779"/>
      <c r="D48" s="779"/>
      <c r="E48" s="780"/>
      <c r="F48" s="594"/>
      <c r="G48" s="595" t="s">
        <v>945</v>
      </c>
      <c r="H48" s="596" t="s">
        <v>958</v>
      </c>
      <c r="I48" s="597" t="s">
        <v>2233</v>
      </c>
      <c r="J48" s="596" t="s">
        <v>2234</v>
      </c>
      <c r="K48" s="781" t="s">
        <v>961</v>
      </c>
      <c r="L48" s="780"/>
      <c r="M48" s="598" t="s">
        <v>951</v>
      </c>
    </row>
    <row r="49" spans="1:13" s="573" customFormat="1" ht="12">
      <c r="A49" s="599"/>
      <c r="B49" s="600"/>
      <c r="C49" s="600"/>
      <c r="D49" s="600"/>
      <c r="E49" s="600"/>
      <c r="F49" s="600"/>
      <c r="G49" s="601"/>
      <c r="H49" s="574"/>
      <c r="I49" s="588"/>
      <c r="J49" s="574"/>
      <c r="K49" s="764"/>
      <c r="L49" s="761"/>
      <c r="M49" s="575"/>
    </row>
    <row r="50" spans="1:13" s="573" customFormat="1" thickBot="1">
      <c r="A50" s="602"/>
      <c r="B50" s="603"/>
      <c r="C50" s="603"/>
      <c r="D50" s="603"/>
      <c r="E50" s="603"/>
      <c r="F50" s="603"/>
      <c r="G50" s="604"/>
      <c r="H50" s="576"/>
      <c r="I50" s="586"/>
      <c r="J50" s="576"/>
      <c r="K50" s="770"/>
      <c r="L50" s="767"/>
      <c r="M50" s="577"/>
    </row>
    <row r="51" spans="1:13" s="573" customFormat="1" thickBot="1">
      <c r="A51" s="782" t="s">
        <v>953</v>
      </c>
      <c r="B51" s="783"/>
      <c r="C51" s="783"/>
      <c r="D51" s="783"/>
      <c r="E51" s="783"/>
      <c r="F51" s="783"/>
      <c r="G51" s="783"/>
      <c r="H51" s="783"/>
      <c r="I51" s="783"/>
      <c r="J51" s="783"/>
      <c r="K51" s="783"/>
      <c r="L51" s="784"/>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78" t="s">
        <v>944</v>
      </c>
      <c r="B55" s="779"/>
      <c r="C55" s="779"/>
      <c r="D55" s="779"/>
      <c r="E55" s="779"/>
      <c r="F55" s="779"/>
      <c r="G55" s="780"/>
      <c r="H55" s="595" t="s">
        <v>964</v>
      </c>
      <c r="I55" s="597" t="s">
        <v>965</v>
      </c>
      <c r="J55" s="596" t="s">
        <v>966</v>
      </c>
      <c r="K55" s="785" t="s">
        <v>950</v>
      </c>
      <c r="L55" s="786"/>
      <c r="M55" s="606" t="s">
        <v>951</v>
      </c>
    </row>
    <row r="56" spans="1:13" s="573" customFormat="1" ht="12">
      <c r="A56" s="774"/>
      <c r="B56" s="775"/>
      <c r="C56" s="775"/>
      <c r="D56" s="775"/>
      <c r="E56" s="775"/>
      <c r="F56" s="775"/>
      <c r="G56" s="775"/>
      <c r="H56" s="574"/>
      <c r="I56" s="588"/>
      <c r="J56" s="574"/>
      <c r="K56" s="764"/>
      <c r="L56" s="761"/>
      <c r="M56" s="575"/>
    </row>
    <row r="57" spans="1:13" s="573" customFormat="1" thickBot="1">
      <c r="A57" s="776"/>
      <c r="B57" s="777"/>
      <c r="C57" s="777"/>
      <c r="D57" s="777"/>
      <c r="E57" s="777"/>
      <c r="F57" s="777"/>
      <c r="G57" s="777"/>
      <c r="H57" s="576"/>
      <c r="I57" s="586"/>
      <c r="J57" s="576"/>
      <c r="K57" s="770"/>
      <c r="L57" s="767"/>
      <c r="M57" s="577"/>
    </row>
    <row r="58" spans="1:13" s="573" customFormat="1" thickBot="1">
      <c r="A58" s="771" t="s">
        <v>953</v>
      </c>
      <c r="B58" s="772"/>
      <c r="C58" s="772"/>
      <c r="D58" s="772"/>
      <c r="E58" s="772"/>
      <c r="F58" s="772"/>
      <c r="G58" s="772"/>
      <c r="H58" s="772"/>
      <c r="I58" s="772"/>
      <c r="J58" s="772"/>
      <c r="K58" s="772"/>
      <c r="L58" s="773"/>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71" t="s">
        <v>967</v>
      </c>
      <c r="B60" s="772"/>
      <c r="C60" s="772"/>
      <c r="D60" s="772"/>
      <c r="E60" s="772"/>
      <c r="F60" s="772"/>
      <c r="G60" s="772"/>
      <c r="H60" s="772"/>
      <c r="I60" s="772"/>
      <c r="J60" s="772"/>
      <c r="K60" s="772"/>
      <c r="L60" s="773"/>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53" t="s">
        <v>944</v>
      </c>
      <c r="B64" s="754"/>
      <c r="C64" s="754"/>
      <c r="D64" s="754"/>
      <c r="E64" s="754"/>
      <c r="F64" s="754"/>
      <c r="G64" s="754"/>
      <c r="H64" s="607"/>
      <c r="I64" s="608"/>
      <c r="J64" s="609" t="s">
        <v>970</v>
      </c>
      <c r="K64" s="787" t="s">
        <v>971</v>
      </c>
      <c r="L64" s="788"/>
      <c r="M64" s="610"/>
    </row>
    <row r="65" spans="1:13" s="573" customFormat="1" ht="12">
      <c r="A65" s="774" t="s">
        <v>2235</v>
      </c>
      <c r="B65" s="775"/>
      <c r="C65" s="775"/>
      <c r="D65" s="775"/>
      <c r="E65" s="775"/>
      <c r="F65" s="775"/>
      <c r="G65" s="775"/>
      <c r="H65" s="611"/>
      <c r="I65" s="612"/>
      <c r="J65" s="613"/>
      <c r="K65" s="799"/>
      <c r="L65" s="800"/>
      <c r="M65" s="614"/>
    </row>
    <row r="66" spans="1:13" s="573" customFormat="1" ht="12">
      <c r="A66" s="615" t="s">
        <v>973</v>
      </c>
      <c r="B66" s="616"/>
      <c r="C66" s="616"/>
      <c r="D66" s="616"/>
      <c r="E66" s="616"/>
      <c r="F66" s="616"/>
      <c r="G66" s="616"/>
      <c r="H66" s="611"/>
      <c r="I66" s="612"/>
      <c r="J66" s="613"/>
      <c r="K66" s="799"/>
      <c r="L66" s="800"/>
      <c r="M66" s="614"/>
    </row>
    <row r="67" spans="1:13" s="573" customFormat="1" thickBot="1">
      <c r="A67" s="602" t="s">
        <v>974</v>
      </c>
      <c r="B67" s="603"/>
      <c r="C67" s="603"/>
      <c r="D67" s="603"/>
      <c r="E67" s="603"/>
      <c r="F67" s="603"/>
      <c r="G67" s="603"/>
      <c r="H67" s="617"/>
      <c r="I67" s="618"/>
      <c r="J67" s="613"/>
      <c r="K67" s="801"/>
      <c r="L67" s="802"/>
      <c r="M67" s="614"/>
    </row>
    <row r="68" spans="1:13" s="573" customFormat="1" thickBot="1">
      <c r="A68" s="771" t="s">
        <v>953</v>
      </c>
      <c r="B68" s="772"/>
      <c r="C68" s="772"/>
      <c r="D68" s="772"/>
      <c r="E68" s="772"/>
      <c r="F68" s="772"/>
      <c r="G68" s="772"/>
      <c r="H68" s="772"/>
      <c r="I68" s="772"/>
      <c r="J68" s="772"/>
      <c r="K68" s="772"/>
      <c r="L68" s="773"/>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71" t="s">
        <v>2236</v>
      </c>
      <c r="B70" s="772"/>
      <c r="C70" s="772"/>
      <c r="D70" s="772"/>
      <c r="E70" s="772"/>
      <c r="F70" s="772"/>
      <c r="G70" s="772"/>
      <c r="H70" s="772"/>
      <c r="I70" s="772"/>
      <c r="J70" s="772"/>
      <c r="K70" s="772"/>
      <c r="L70" s="773"/>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789" t="s">
        <v>2218</v>
      </c>
      <c r="B87" s="790"/>
      <c r="C87" s="790"/>
      <c r="D87" s="790"/>
      <c r="E87" s="790"/>
      <c r="F87" s="790"/>
      <c r="G87" s="790"/>
      <c r="H87" s="790"/>
      <c r="I87" s="790"/>
      <c r="J87" s="790"/>
      <c r="K87" s="790"/>
      <c r="L87" s="790"/>
      <c r="M87" s="791"/>
    </row>
    <row r="88" spans="1:13" ht="17.25" customHeight="1">
      <c r="A88" s="789"/>
      <c r="B88" s="790"/>
      <c r="C88" s="790"/>
      <c r="D88" s="790"/>
      <c r="E88" s="790"/>
      <c r="F88" s="790"/>
      <c r="G88" s="790"/>
      <c r="H88" s="790"/>
      <c r="I88" s="790"/>
      <c r="J88" s="790"/>
      <c r="K88" s="790"/>
      <c r="L88" s="790"/>
      <c r="M88" s="791"/>
    </row>
    <row r="89" spans="1:13" ht="18.75" customHeight="1">
      <c r="A89" s="792" t="s">
        <v>2219</v>
      </c>
      <c r="B89" s="793"/>
      <c r="C89" s="793"/>
      <c r="D89" s="793"/>
      <c r="E89" s="793"/>
      <c r="F89" s="793"/>
      <c r="G89" s="793"/>
      <c r="H89" s="793"/>
      <c r="I89" s="793"/>
      <c r="J89" s="793"/>
      <c r="K89" s="793"/>
      <c r="L89" s="793"/>
      <c r="M89" s="794"/>
    </row>
    <row r="90" spans="1:13" ht="21.75" customHeight="1">
      <c r="A90" s="792"/>
      <c r="B90" s="793"/>
      <c r="C90" s="793"/>
      <c r="D90" s="793"/>
      <c r="E90" s="793"/>
      <c r="F90" s="793"/>
      <c r="G90" s="793"/>
      <c r="H90" s="793"/>
      <c r="I90" s="793"/>
      <c r="J90" s="793"/>
      <c r="K90" s="793"/>
      <c r="L90" s="793"/>
      <c r="M90" s="794"/>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95"/>
      <c r="J100" s="795"/>
      <c r="K100" s="795"/>
      <c r="L100" s="795"/>
      <c r="M100" s="796"/>
    </row>
    <row r="101" spans="1:13" ht="13.5" thickBot="1">
      <c r="A101" s="643" t="s">
        <v>2221</v>
      </c>
      <c r="B101" s="644"/>
      <c r="C101" s="644"/>
      <c r="D101" s="645"/>
      <c r="E101" s="645"/>
      <c r="F101" s="645"/>
      <c r="G101" s="645"/>
      <c r="H101" s="645"/>
      <c r="I101" s="797"/>
      <c r="J101" s="797"/>
      <c r="K101" s="797"/>
      <c r="L101" s="797"/>
      <c r="M101" s="798"/>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8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6"/>
      <c r="C1" s="848"/>
      <c r="D1" s="849"/>
      <c r="E1" s="849"/>
      <c r="F1" s="849"/>
      <c r="G1" s="849"/>
      <c r="H1" s="849"/>
      <c r="I1" s="849"/>
      <c r="J1" s="850"/>
      <c r="K1" s="851" t="s">
        <v>933</v>
      </c>
      <c r="L1" s="853" t="s">
        <v>2198</v>
      </c>
      <c r="M1" s="854"/>
      <c r="N1" s="855"/>
    </row>
    <row r="2" spans="2:14">
      <c r="B2" s="837"/>
      <c r="C2" s="814" t="s">
        <v>934</v>
      </c>
      <c r="D2" s="815"/>
      <c r="E2" s="815"/>
      <c r="F2" s="815"/>
      <c r="G2" s="815"/>
      <c r="H2" s="815"/>
      <c r="I2" s="815"/>
      <c r="J2" s="816"/>
      <c r="K2" s="852"/>
      <c r="L2" s="856"/>
      <c r="M2" s="857"/>
      <c r="N2" s="858"/>
    </row>
    <row r="3" spans="2:14">
      <c r="B3" s="837"/>
      <c r="C3" s="814" t="s">
        <v>2199</v>
      </c>
      <c r="D3" s="815"/>
      <c r="E3" s="815"/>
      <c r="F3" s="815"/>
      <c r="G3" s="815"/>
      <c r="H3" s="815"/>
      <c r="I3" s="815"/>
      <c r="J3" s="816"/>
      <c r="K3" s="839" t="s">
        <v>935</v>
      </c>
      <c r="L3" s="808">
        <v>1</v>
      </c>
      <c r="M3" s="809"/>
      <c r="N3" s="810"/>
    </row>
    <row r="4" spans="2:14">
      <c r="B4" s="837"/>
      <c r="C4" s="814" t="s">
        <v>2200</v>
      </c>
      <c r="D4" s="815"/>
      <c r="E4" s="815"/>
      <c r="F4" s="815"/>
      <c r="G4" s="815"/>
      <c r="H4" s="815"/>
      <c r="I4" s="815"/>
      <c r="J4" s="816"/>
      <c r="K4" s="859"/>
      <c r="L4" s="811"/>
      <c r="M4" s="812"/>
      <c r="N4" s="813"/>
    </row>
    <row r="5" spans="2:14">
      <c r="B5" s="837"/>
      <c r="C5" s="814" t="s">
        <v>2201</v>
      </c>
      <c r="D5" s="815"/>
      <c r="E5" s="815"/>
      <c r="F5" s="815"/>
      <c r="G5" s="815"/>
      <c r="H5" s="815"/>
      <c r="I5" s="815"/>
      <c r="J5" s="816"/>
      <c r="K5" s="839" t="s">
        <v>936</v>
      </c>
      <c r="L5" s="841"/>
      <c r="M5" s="841" t="s">
        <v>937</v>
      </c>
      <c r="N5" s="843"/>
    </row>
    <row r="6" spans="2:14" ht="15.75" thickBot="1">
      <c r="B6" s="838"/>
      <c r="C6" s="845"/>
      <c r="D6" s="846"/>
      <c r="E6" s="846"/>
      <c r="F6" s="846"/>
      <c r="G6" s="846"/>
      <c r="H6" s="846"/>
      <c r="I6" s="846"/>
      <c r="J6" s="847"/>
      <c r="K6" s="840"/>
      <c r="L6" s="842"/>
      <c r="M6" s="842"/>
      <c r="N6" s="844"/>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7" t="s">
        <v>2205</v>
      </c>
      <c r="C10" s="818"/>
      <c r="D10" s="818"/>
      <c r="E10" s="818"/>
      <c r="F10" s="358" t="s">
        <v>2206</v>
      </c>
      <c r="G10" s="79"/>
      <c r="H10" s="359"/>
      <c r="I10" s="819" t="s">
        <v>2207</v>
      </c>
      <c r="J10" s="819"/>
      <c r="K10" s="360" t="s">
        <v>2206</v>
      </c>
      <c r="L10" s="356"/>
      <c r="M10" s="356"/>
      <c r="N10" s="357"/>
    </row>
    <row r="11" spans="2:14">
      <c r="B11" s="361" t="s">
        <v>939</v>
      </c>
      <c r="C11" s="362"/>
      <c r="D11" s="805"/>
      <c r="E11" s="805"/>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20" t="s">
        <v>2222</v>
      </c>
      <c r="G25" s="821"/>
      <c r="H25" s="821"/>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t="s">
        <v>129</v>
      </c>
      <c r="B36" s="876" t="str">
        <f>VLOOKUP(A36,EQUIPOS!A6:D154,3,FALSE)</f>
        <v xml:space="preserve">Buldozer, Potencia al volante de 140 HP, motor de 2200 RPM, longitud de hoja 4,80m. </v>
      </c>
      <c r="C36" s="877"/>
      <c r="D36" s="877"/>
      <c r="E36" s="877"/>
      <c r="F36" s="877"/>
      <c r="G36" s="877"/>
      <c r="H36" s="878"/>
      <c r="I36" s="267"/>
      <c r="J36" s="268"/>
      <c r="K36" s="269">
        <f>VLOOKUP(A36,EQUIPOS!A6:D161,4,FALSE)</f>
        <v>141200.41184254963</v>
      </c>
      <c r="L36" s="270"/>
      <c r="M36" s="271">
        <v>0.15</v>
      </c>
      <c r="N36" s="272">
        <f>K36/M36</f>
        <v>941336.07895033085</v>
      </c>
    </row>
    <row r="37" spans="1:14">
      <c r="A37" t="s">
        <v>150</v>
      </c>
      <c r="B37" s="876" t="str">
        <f>VLOOKUP(A37,EQUIPOS!A7:D154,3,FALSE)</f>
        <v>Cargador : Potencia en el volante 125 hp, Clasificación de RPM del motor 2300.</v>
      </c>
      <c r="C37" s="877"/>
      <c r="D37" s="877"/>
      <c r="E37" s="877"/>
      <c r="F37" s="877"/>
      <c r="G37" s="877"/>
      <c r="H37" s="878"/>
      <c r="I37" s="267"/>
      <c r="J37" s="268"/>
      <c r="K37" s="269">
        <f>VLOOKUP(A37,EQUIPOS!A7:D162,4,FALSE)</f>
        <v>172521.95730913387</v>
      </c>
      <c r="L37" s="270"/>
      <c r="M37" s="271">
        <v>0.15</v>
      </c>
      <c r="N37" s="272">
        <f>K37/M37</f>
        <v>1150146.3820608924</v>
      </c>
    </row>
    <row r="38" spans="1:14">
      <c r="A38" t="s">
        <v>273</v>
      </c>
      <c r="B38" s="876" t="str">
        <f>VLOOKUP(A38,EQUIPOS!A8:D154,3,FALSE)</f>
        <v>Motosierra, 93.6 cm3 - 7.1 HP, 45-90 cm - 7.9 kg</v>
      </c>
      <c r="C38" s="877"/>
      <c r="D38" s="877"/>
      <c r="E38" s="877"/>
      <c r="F38" s="877"/>
      <c r="G38" s="877"/>
      <c r="H38" s="878"/>
      <c r="I38" s="267"/>
      <c r="J38" s="268"/>
      <c r="K38" s="269">
        <f>VLOOKUP(A38,EQUIPOS!A8:D163,4,FALSE)</f>
        <v>11824.913727631174</v>
      </c>
      <c r="L38" s="270"/>
      <c r="M38" s="271">
        <v>0.15</v>
      </c>
      <c r="N38" s="273">
        <f>K38/M38</f>
        <v>78832.758184207836</v>
      </c>
    </row>
    <row r="39" spans="1:14">
      <c r="B39" s="876"/>
      <c r="C39" s="877"/>
      <c r="D39" s="877"/>
      <c r="E39" s="877"/>
      <c r="F39" s="877"/>
      <c r="G39" s="877"/>
      <c r="H39" s="878"/>
      <c r="I39" s="879"/>
      <c r="J39" s="880"/>
      <c r="K39" s="274"/>
      <c r="L39" s="881"/>
      <c r="M39" s="882"/>
      <c r="N39" s="275"/>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0.05</v>
      </c>
      <c r="M42" s="889"/>
      <c r="N42" s="105">
        <f>N76*L42</f>
        <v>9021.8333333333339</v>
      </c>
    </row>
    <row r="43" spans="1:14" ht="15.75" thickBot="1">
      <c r="B43" s="827" t="s">
        <v>953</v>
      </c>
      <c r="C43" s="828"/>
      <c r="D43" s="828"/>
      <c r="E43" s="828"/>
      <c r="F43" s="828"/>
      <c r="G43" s="828"/>
      <c r="H43" s="828"/>
      <c r="I43" s="828"/>
      <c r="J43" s="828"/>
      <c r="K43" s="828"/>
      <c r="L43" s="828"/>
      <c r="M43" s="829"/>
      <c r="N43" s="99">
        <f>SUM(N36:N42)</f>
        <v>2179337.0525287646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90" t="s">
        <v>957</v>
      </c>
      <c r="C58" s="891"/>
      <c r="D58" s="891"/>
      <c r="E58" s="891"/>
      <c r="F58" s="891"/>
      <c r="G58" s="892"/>
      <c r="H58" s="73" t="s">
        <v>945</v>
      </c>
      <c r="I58" s="74" t="s">
        <v>958</v>
      </c>
      <c r="J58" s="75" t="s">
        <v>959</v>
      </c>
      <c r="K58" s="73" t="s">
        <v>960</v>
      </c>
      <c r="L58" s="913" t="s">
        <v>961</v>
      </c>
      <c r="M58" s="892"/>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914">
        <v>983.54</v>
      </c>
      <c r="M59" s="915"/>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905"/>
      <c r="M64" s="906"/>
      <c r="N64" s="296"/>
    </row>
    <row r="65" spans="1:15" ht="15.75" thickBot="1">
      <c r="B65" s="916" t="s">
        <v>953</v>
      </c>
      <c r="C65" s="870"/>
      <c r="D65" s="870"/>
      <c r="E65" s="870"/>
      <c r="F65" s="870"/>
      <c r="G65" s="870"/>
      <c r="H65" s="870"/>
      <c r="I65" s="870"/>
      <c r="J65" s="870"/>
      <c r="K65" s="870"/>
      <c r="L65" s="870"/>
      <c r="M65" s="871"/>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48"/>
      <c r="J75" s="48"/>
      <c r="K75" s="48"/>
      <c r="L75" s="905"/>
      <c r="M75" s="906"/>
      <c r="N75" s="296"/>
    </row>
    <row r="76" spans="1:15" ht="15.75" thickBot="1">
      <c r="B76" s="827" t="s">
        <v>953</v>
      </c>
      <c r="C76" s="828"/>
      <c r="D76" s="828"/>
      <c r="E76" s="828"/>
      <c r="F76" s="828"/>
      <c r="G76" s="828"/>
      <c r="H76" s="828"/>
      <c r="I76" s="870"/>
      <c r="J76" s="870"/>
      <c r="K76" s="870"/>
      <c r="L76" s="870"/>
      <c r="M76" s="871"/>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2394197.619195431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478839.52383908624</v>
      </c>
      <c r="M83" s="863"/>
      <c r="N83" s="51"/>
    </row>
    <row r="84" spans="1:14">
      <c r="B84" s="89" t="s">
        <v>973</v>
      </c>
      <c r="C84" s="90"/>
      <c r="D84" s="90"/>
      <c r="E84" s="90"/>
      <c r="F84" s="90"/>
      <c r="G84" s="90"/>
      <c r="H84" s="90"/>
      <c r="I84" s="87"/>
      <c r="J84" s="88"/>
      <c r="K84" s="304">
        <v>0.05</v>
      </c>
      <c r="L84" s="862">
        <f>N78*K84</f>
        <v>119709.88095977156</v>
      </c>
      <c r="M84" s="863"/>
      <c r="N84" s="51"/>
    </row>
    <row r="85" spans="1:14" ht="15.75" thickBot="1">
      <c r="B85" s="91" t="s">
        <v>974</v>
      </c>
      <c r="C85" s="92"/>
      <c r="D85" s="92"/>
      <c r="E85" s="92"/>
      <c r="F85" s="92"/>
      <c r="G85" s="92"/>
      <c r="H85" s="92"/>
      <c r="I85" s="93"/>
      <c r="J85" s="94"/>
      <c r="K85" s="305">
        <v>0.05</v>
      </c>
      <c r="L85" s="864">
        <f>N78*K85</f>
        <v>119709.88095977156</v>
      </c>
      <c r="M85" s="865"/>
      <c r="N85" s="51"/>
    </row>
    <row r="86" spans="1:14" ht="15.75" thickBot="1">
      <c r="B86" s="827" t="s">
        <v>953</v>
      </c>
      <c r="C86" s="828"/>
      <c r="D86" s="828"/>
      <c r="E86" s="828"/>
      <c r="F86" s="828"/>
      <c r="G86" s="828"/>
      <c r="H86" s="828"/>
      <c r="I86" s="828"/>
      <c r="J86" s="828"/>
      <c r="K86" s="828"/>
      <c r="L86" s="828"/>
      <c r="M86" s="829"/>
      <c r="N86" s="52">
        <f>L83+L84+L85</f>
        <v>718259.28575862932</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188">
        <f>N78+N86</f>
        <v>3112456.9049540604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24"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8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6"/>
      <c r="C1" s="848"/>
      <c r="D1" s="849"/>
      <c r="E1" s="849"/>
      <c r="F1" s="849"/>
      <c r="G1" s="849"/>
      <c r="H1" s="849"/>
      <c r="I1" s="849"/>
      <c r="J1" s="850"/>
      <c r="K1" s="851" t="s">
        <v>933</v>
      </c>
      <c r="L1" s="853" t="s">
        <v>2198</v>
      </c>
      <c r="M1" s="854"/>
      <c r="N1" s="855"/>
    </row>
    <row r="2" spans="2:14">
      <c r="B2" s="837"/>
      <c r="C2" s="814" t="s">
        <v>934</v>
      </c>
      <c r="D2" s="815"/>
      <c r="E2" s="815"/>
      <c r="F2" s="815"/>
      <c r="G2" s="815"/>
      <c r="H2" s="815"/>
      <c r="I2" s="815"/>
      <c r="J2" s="816"/>
      <c r="K2" s="852"/>
      <c r="L2" s="856"/>
      <c r="M2" s="857"/>
      <c r="N2" s="858"/>
    </row>
    <row r="3" spans="2:14">
      <c r="B3" s="837"/>
      <c r="C3" s="814" t="s">
        <v>2199</v>
      </c>
      <c r="D3" s="815"/>
      <c r="E3" s="815"/>
      <c r="F3" s="815"/>
      <c r="G3" s="815"/>
      <c r="H3" s="815"/>
      <c r="I3" s="815"/>
      <c r="J3" s="816"/>
      <c r="K3" s="839" t="s">
        <v>935</v>
      </c>
      <c r="L3" s="808">
        <v>1</v>
      </c>
      <c r="M3" s="809"/>
      <c r="N3" s="810"/>
    </row>
    <row r="4" spans="2:14">
      <c r="B4" s="837"/>
      <c r="C4" s="814" t="s">
        <v>2200</v>
      </c>
      <c r="D4" s="815"/>
      <c r="E4" s="815"/>
      <c r="F4" s="815"/>
      <c r="G4" s="815"/>
      <c r="H4" s="815"/>
      <c r="I4" s="815"/>
      <c r="J4" s="816"/>
      <c r="K4" s="859"/>
      <c r="L4" s="811"/>
      <c r="M4" s="812"/>
      <c r="N4" s="813"/>
    </row>
    <row r="5" spans="2:14">
      <c r="B5" s="837"/>
      <c r="C5" s="814" t="s">
        <v>2201</v>
      </c>
      <c r="D5" s="815"/>
      <c r="E5" s="815"/>
      <c r="F5" s="815"/>
      <c r="G5" s="815"/>
      <c r="H5" s="815"/>
      <c r="I5" s="815"/>
      <c r="J5" s="816"/>
      <c r="K5" s="839" t="s">
        <v>936</v>
      </c>
      <c r="L5" s="841"/>
      <c r="M5" s="841" t="s">
        <v>937</v>
      </c>
      <c r="N5" s="843"/>
    </row>
    <row r="6" spans="2:14" ht="15.75" thickBot="1">
      <c r="B6" s="838"/>
      <c r="C6" s="845"/>
      <c r="D6" s="846"/>
      <c r="E6" s="846"/>
      <c r="F6" s="846"/>
      <c r="G6" s="846"/>
      <c r="H6" s="846"/>
      <c r="I6" s="846"/>
      <c r="J6" s="847"/>
      <c r="K6" s="840"/>
      <c r="L6" s="842"/>
      <c r="M6" s="842"/>
      <c r="N6" s="844"/>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7" t="s">
        <v>2205</v>
      </c>
      <c r="C10" s="818"/>
      <c r="D10" s="818"/>
      <c r="E10" s="818"/>
      <c r="F10" s="391" t="s">
        <v>2206</v>
      </c>
      <c r="G10" s="79"/>
      <c r="H10" s="359"/>
      <c r="I10" s="819" t="s">
        <v>2207</v>
      </c>
      <c r="J10" s="819"/>
      <c r="K10" s="392" t="s">
        <v>2206</v>
      </c>
      <c r="L10" s="356"/>
      <c r="M10" s="356"/>
      <c r="N10" s="35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t="s">
        <v>249</v>
      </c>
      <c r="B36" s="876" t="str">
        <f>VLOOKUP(A36,EQUIPOS!A6:D154,3,FALSE)</f>
        <v>Guadañadora, Cilindraje 41.5 cm3, Longitud del mango 1450 mm, Peso 7.4 kg</v>
      </c>
      <c r="C36" s="877"/>
      <c r="D36" s="877"/>
      <c r="E36" s="877"/>
      <c r="F36" s="877"/>
      <c r="G36" s="877"/>
      <c r="H36" s="878"/>
      <c r="I36" s="267"/>
      <c r="J36" s="268"/>
      <c r="K36" s="269">
        <f>VLOOKUP(A36,EQUIPOS!A6:D161,4,FALSE)</f>
        <v>9002.8836936517546</v>
      </c>
      <c r="L36" s="270"/>
      <c r="M36" s="271">
        <v>0.36</v>
      </c>
      <c r="N36" s="272">
        <f>K36/M36</f>
        <v>25008.010260143765</v>
      </c>
    </row>
    <row r="37" spans="1:14">
      <c r="A37" t="s">
        <v>273</v>
      </c>
      <c r="B37" s="876" t="str">
        <f>VLOOKUP(A37,EQUIPOS!A7:D154,3,FALSE)</f>
        <v>Motosierra, 93.6 cm3 - 7.1 HP, 45-90 cm - 7.9 kg</v>
      </c>
      <c r="C37" s="877"/>
      <c r="D37" s="877"/>
      <c r="E37" s="877"/>
      <c r="F37" s="877"/>
      <c r="G37" s="877"/>
      <c r="H37" s="878"/>
      <c r="I37" s="267"/>
      <c r="J37" s="268"/>
      <c r="K37" s="269">
        <f>VLOOKUP(A37,EQUIPOS!A7:D162,4,FALSE)</f>
        <v>11824.913727631174</v>
      </c>
      <c r="L37" s="270"/>
      <c r="M37" s="271">
        <v>0.10299999999999999</v>
      </c>
      <c r="N37" s="272">
        <f>K37/M37</f>
        <v>114804.98764690461</v>
      </c>
    </row>
    <row r="38" spans="1:14">
      <c r="B38" s="876"/>
      <c r="C38" s="877"/>
      <c r="D38" s="877"/>
      <c r="E38" s="877"/>
      <c r="F38" s="877"/>
      <c r="G38" s="877"/>
      <c r="H38" s="878"/>
      <c r="I38" s="267"/>
      <c r="J38" s="268"/>
      <c r="K38" s="269"/>
      <c r="L38" s="270"/>
      <c r="M38" s="271"/>
      <c r="N38" s="273"/>
    </row>
    <row r="39" spans="1:14">
      <c r="B39" s="876"/>
      <c r="C39" s="877"/>
      <c r="D39" s="877"/>
      <c r="E39" s="877"/>
      <c r="F39" s="877"/>
      <c r="G39" s="877"/>
      <c r="H39" s="878"/>
      <c r="I39" s="879"/>
      <c r="J39" s="880"/>
      <c r="K39" s="274"/>
      <c r="L39" s="881"/>
      <c r="M39" s="882"/>
      <c r="N39" s="275"/>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0.05</v>
      </c>
      <c r="M42" s="889"/>
      <c r="N42" s="105">
        <f>N76*L42</f>
        <v>1879.5486111111113</v>
      </c>
    </row>
    <row r="43" spans="1:14" ht="15.75" thickBot="1">
      <c r="B43" s="827" t="s">
        <v>953</v>
      </c>
      <c r="C43" s="828"/>
      <c r="D43" s="828"/>
      <c r="E43" s="828"/>
      <c r="F43" s="828"/>
      <c r="G43" s="828"/>
      <c r="H43" s="828"/>
      <c r="I43" s="828"/>
      <c r="J43" s="828"/>
      <c r="K43" s="828"/>
      <c r="L43" s="828"/>
      <c r="M43" s="829"/>
      <c r="N43" s="99">
        <f>SUM(N36:N42)</f>
        <v>141692.54651815951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914">
        <f>'900.2'!N78</f>
        <v>1024.1945549101181</v>
      </c>
      <c r="M59" s="915"/>
      <c r="N59" s="287">
        <f>K59*L59</f>
        <v>51209.727745505901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45"/>
    </row>
    <row r="65" spans="1:15" ht="15.75" thickBot="1">
      <c r="B65" s="916" t="s">
        <v>953</v>
      </c>
      <c r="C65" s="870"/>
      <c r="D65" s="870"/>
      <c r="E65" s="870"/>
      <c r="F65" s="870"/>
      <c r="G65" s="870"/>
      <c r="H65" s="870"/>
      <c r="I65" s="870"/>
      <c r="J65" s="870"/>
      <c r="K65" s="870"/>
      <c r="L65" s="870"/>
      <c r="M65" s="871"/>
      <c r="N65" s="104">
        <f>N59+N60+N61+N62+N63</f>
        <v>51209.727745505901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230493.24648588762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46098.64929717753</v>
      </c>
      <c r="M83" s="863"/>
      <c r="N83" s="51"/>
    </row>
    <row r="84" spans="1:14">
      <c r="B84" s="89" t="s">
        <v>973</v>
      </c>
      <c r="C84" s="90"/>
      <c r="D84" s="90"/>
      <c r="E84" s="90"/>
      <c r="F84" s="90"/>
      <c r="G84" s="90"/>
      <c r="H84" s="90"/>
      <c r="I84" s="87"/>
      <c r="J84" s="88"/>
      <c r="K84" s="304">
        <v>0.05</v>
      </c>
      <c r="L84" s="862">
        <f>N78*K84</f>
        <v>11524.662324294382</v>
      </c>
      <c r="M84" s="863"/>
      <c r="N84" s="51"/>
    </row>
    <row r="85" spans="1:14" ht="15.75" thickBot="1">
      <c r="B85" s="91" t="s">
        <v>974</v>
      </c>
      <c r="C85" s="92"/>
      <c r="D85" s="92"/>
      <c r="E85" s="92"/>
      <c r="F85" s="92"/>
      <c r="G85" s="92"/>
      <c r="H85" s="92"/>
      <c r="I85" s="93"/>
      <c r="J85" s="94"/>
      <c r="K85" s="305">
        <v>0.05</v>
      </c>
      <c r="L85" s="864">
        <f>N78*K85</f>
        <v>11524.662324294382</v>
      </c>
      <c r="M85" s="865"/>
      <c r="N85" s="51"/>
    </row>
    <row r="86" spans="1:14" ht="15.75" thickBot="1">
      <c r="B86" s="827" t="s">
        <v>953</v>
      </c>
      <c r="C86" s="828"/>
      <c r="D86" s="828"/>
      <c r="E86" s="828"/>
      <c r="F86" s="828"/>
      <c r="G86" s="828"/>
      <c r="H86" s="828"/>
      <c r="I86" s="828"/>
      <c r="J86" s="828"/>
      <c r="K86" s="828"/>
      <c r="L86" s="828"/>
      <c r="M86" s="829"/>
      <c r="N86" s="52">
        <f>L83+L84+L85</f>
        <v>69147.973945766294</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188">
        <f>N78+N86</f>
        <v>299641.2204316539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28.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topLeftCell="A67"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t="s">
        <v>150</v>
      </c>
      <c r="B36" s="876" t="str">
        <f>VLOOKUP(A36,EQUIPOS!A6:D154,3,FALSE)</f>
        <v>Cargador : Potencia en el volante 125 hp, Clasificación de RPM del motor 2300.</v>
      </c>
      <c r="C36" s="877"/>
      <c r="D36" s="877"/>
      <c r="E36" s="877"/>
      <c r="F36" s="877"/>
      <c r="G36" s="877"/>
      <c r="H36" s="878"/>
      <c r="I36" s="267"/>
      <c r="J36" s="268"/>
      <c r="K36" s="269">
        <f>VLOOKUP(A36,EQUIPOS!A6:D161,4,FALSE)</f>
        <v>172521.95730913387</v>
      </c>
      <c r="L36" s="270"/>
      <c r="M36" s="271">
        <v>2.375</v>
      </c>
      <c r="N36" s="272">
        <f>K36/M36</f>
        <v>72640.824130161622</v>
      </c>
    </row>
    <row r="37" spans="1:14">
      <c r="A37" t="s">
        <v>180</v>
      </c>
      <c r="B37" s="876" t="str">
        <f>VLOOKUP(A37,EQUIPOS!A7:D154,3,FALSE)</f>
        <v>Compresor 120 HP, con martillo.</v>
      </c>
      <c r="C37" s="877"/>
      <c r="D37" s="877"/>
      <c r="E37" s="877"/>
      <c r="F37" s="877"/>
      <c r="G37" s="877"/>
      <c r="H37" s="878"/>
      <c r="I37" s="267"/>
      <c r="J37" s="268"/>
      <c r="K37" s="269">
        <f>VLOOKUP(A37,EQUIPOS!A7:D162,4,FALSE)</f>
        <v>96884.546263315322</v>
      </c>
      <c r="L37" s="270"/>
      <c r="M37" s="271">
        <v>2.375</v>
      </c>
      <c r="N37" s="272">
        <f>K37/M37</f>
        <v>40793.493163501189</v>
      </c>
    </row>
    <row r="38" spans="1:14">
      <c r="A38" t="s">
        <v>195</v>
      </c>
      <c r="B38" s="876" t="str">
        <f>VLOOKUP(A38,EQUIPOS!A7:D154,3,FALSE)</f>
        <v xml:space="preserve">Equipo de oxicorte, Capacidad de corte: hasta 6´´ (152mm) </v>
      </c>
      <c r="C38" s="877"/>
      <c r="D38" s="877"/>
      <c r="E38" s="877"/>
      <c r="F38" s="877"/>
      <c r="G38" s="877"/>
      <c r="H38" s="878"/>
      <c r="I38" s="267"/>
      <c r="J38" s="268"/>
      <c r="K38" s="269">
        <f>VLOOKUP(A38,EQUIPOS!A7:D162,4,FALSE)</f>
        <v>16755.996510626977</v>
      </c>
      <c r="L38" s="270"/>
      <c r="M38" s="271">
        <v>2.375</v>
      </c>
      <c r="N38" s="273">
        <f>K38/M38</f>
        <v>7055.1564255271487</v>
      </c>
    </row>
    <row r="39" spans="1:14">
      <c r="B39" s="876"/>
      <c r="C39" s="877"/>
      <c r="D39" s="877"/>
      <c r="E39" s="877"/>
      <c r="F39" s="877"/>
      <c r="G39" s="877"/>
      <c r="H39" s="878"/>
      <c r="I39" s="879"/>
      <c r="J39" s="880"/>
      <c r="K39" s="274"/>
      <c r="L39" s="881"/>
      <c r="M39" s="882"/>
      <c r="N39" s="275"/>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0.1</v>
      </c>
      <c r="M42" s="889"/>
      <c r="N42" s="105">
        <f>N76*L42</f>
        <v>1416.2065453389896</v>
      </c>
    </row>
    <row r="43" spans="1:14" ht="15.75" thickBot="1">
      <c r="B43" s="827" t="s">
        <v>953</v>
      </c>
      <c r="C43" s="828"/>
      <c r="D43" s="828"/>
      <c r="E43" s="828"/>
      <c r="F43" s="828"/>
      <c r="G43" s="828"/>
      <c r="H43" s="828"/>
      <c r="I43" s="828"/>
      <c r="J43" s="828"/>
      <c r="K43" s="828"/>
      <c r="L43" s="828"/>
      <c r="M43" s="829"/>
      <c r="N43" s="99">
        <f>SUM(N36:N42)</f>
        <v>121905.68026452896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4">
        <f>'900.2'!N78</f>
        <v>1024.1945549101181</v>
      </c>
      <c r="M59" s="915"/>
      <c r="N59" s="287">
        <f>K59*L59</f>
        <v>1024.1945549101181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45"/>
    </row>
    <row r="65" spans="1:15" ht="15.75" thickBot="1">
      <c r="B65" s="916" t="s">
        <v>953</v>
      </c>
      <c r="C65" s="870"/>
      <c r="D65" s="870"/>
      <c r="E65" s="870"/>
      <c r="F65" s="870"/>
      <c r="G65" s="870"/>
      <c r="H65" s="870"/>
      <c r="I65" s="870"/>
      <c r="J65" s="870"/>
      <c r="K65" s="870"/>
      <c r="L65" s="870"/>
      <c r="M65" s="871"/>
      <c r="N65" s="104">
        <f>N59+N60+N61+N62+N63</f>
        <v>1024.1945549101181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182">
        <f>N43+N54+N65+N76</f>
        <v>137091.94027282897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27418.388054565796</v>
      </c>
      <c r="M83" s="863"/>
      <c r="N83" s="51"/>
    </row>
    <row r="84" spans="1:14">
      <c r="B84" s="89" t="s">
        <v>973</v>
      </c>
      <c r="C84" s="90"/>
      <c r="D84" s="90"/>
      <c r="E84" s="90"/>
      <c r="F84" s="90"/>
      <c r="G84" s="90"/>
      <c r="H84" s="90"/>
      <c r="I84" s="87"/>
      <c r="J84" s="88"/>
      <c r="K84" s="304">
        <v>0.05</v>
      </c>
      <c r="L84" s="862">
        <f>N78*K84</f>
        <v>6854.5970136414489</v>
      </c>
      <c r="M84" s="863"/>
      <c r="N84" s="51"/>
    </row>
    <row r="85" spans="1:14" ht="15.75" thickBot="1">
      <c r="B85" s="91" t="s">
        <v>974</v>
      </c>
      <c r="C85" s="92"/>
      <c r="D85" s="92"/>
      <c r="E85" s="92"/>
      <c r="F85" s="92"/>
      <c r="G85" s="92"/>
      <c r="H85" s="92"/>
      <c r="I85" s="93"/>
      <c r="J85" s="94"/>
      <c r="K85" s="305">
        <v>0.05</v>
      </c>
      <c r="L85" s="864">
        <f>N78*K85</f>
        <v>6854.5970136414489</v>
      </c>
      <c r="M85" s="865"/>
      <c r="N85" s="51"/>
    </row>
    <row r="86" spans="1:14" ht="15.75" thickBot="1">
      <c r="B86" s="827" t="s">
        <v>953</v>
      </c>
      <c r="C86" s="828"/>
      <c r="D86" s="828"/>
      <c r="E86" s="828"/>
      <c r="F86" s="828"/>
      <c r="G86" s="828"/>
      <c r="H86" s="828"/>
      <c r="I86" s="828"/>
      <c r="J86" s="828"/>
      <c r="K86" s="828"/>
      <c r="L86" s="828"/>
      <c r="M86" s="829"/>
      <c r="N86" s="52">
        <f>L83+L84+L85</f>
        <v>41127.58208184869</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52">
        <f>N78+N86</f>
        <v>178219.52235467767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c r="B106" s="830"/>
      <c r="C106" s="831"/>
      <c r="D106" s="831"/>
      <c r="E106" s="831"/>
      <c r="F106" s="831"/>
      <c r="G106" s="831"/>
      <c r="H106" s="831"/>
      <c r="I106" s="831"/>
      <c r="J106" s="831"/>
      <c r="K106" s="831"/>
      <c r="L106" s="831"/>
      <c r="M106" s="831"/>
      <c r="N106" s="832"/>
    </row>
    <row r="107" spans="2:14" ht="27.7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6"/>
      <c r="C1" s="848"/>
      <c r="D1" s="849"/>
      <c r="E1" s="849"/>
      <c r="F1" s="849"/>
      <c r="G1" s="849"/>
      <c r="H1" s="849"/>
      <c r="I1" s="849"/>
      <c r="J1" s="850"/>
      <c r="K1" s="851" t="s">
        <v>933</v>
      </c>
      <c r="L1" s="853" t="s">
        <v>2198</v>
      </c>
      <c r="M1" s="854"/>
      <c r="N1" s="855"/>
    </row>
    <row r="2" spans="2:14">
      <c r="B2" s="837"/>
      <c r="C2" s="814" t="s">
        <v>934</v>
      </c>
      <c r="D2" s="815"/>
      <c r="E2" s="815"/>
      <c r="F2" s="815"/>
      <c r="G2" s="815"/>
      <c r="H2" s="815"/>
      <c r="I2" s="815"/>
      <c r="J2" s="816"/>
      <c r="K2" s="852"/>
      <c r="L2" s="856"/>
      <c r="M2" s="857"/>
      <c r="N2" s="858"/>
    </row>
    <row r="3" spans="2:14">
      <c r="B3" s="837"/>
      <c r="C3" s="814" t="s">
        <v>2199</v>
      </c>
      <c r="D3" s="815"/>
      <c r="E3" s="815"/>
      <c r="F3" s="815"/>
      <c r="G3" s="815"/>
      <c r="H3" s="815"/>
      <c r="I3" s="815"/>
      <c r="J3" s="816"/>
      <c r="K3" s="839" t="s">
        <v>935</v>
      </c>
      <c r="L3" s="808">
        <v>1</v>
      </c>
      <c r="M3" s="809"/>
      <c r="N3" s="810"/>
    </row>
    <row r="4" spans="2:14">
      <c r="B4" s="837"/>
      <c r="C4" s="814" t="s">
        <v>2200</v>
      </c>
      <c r="D4" s="815"/>
      <c r="E4" s="815"/>
      <c r="F4" s="815"/>
      <c r="G4" s="815"/>
      <c r="H4" s="815"/>
      <c r="I4" s="815"/>
      <c r="J4" s="816"/>
      <c r="K4" s="859"/>
      <c r="L4" s="811"/>
      <c r="M4" s="812"/>
      <c r="N4" s="813"/>
    </row>
    <row r="5" spans="2:14">
      <c r="B5" s="837"/>
      <c r="C5" s="814" t="s">
        <v>2201</v>
      </c>
      <c r="D5" s="815"/>
      <c r="E5" s="815"/>
      <c r="F5" s="815"/>
      <c r="G5" s="815"/>
      <c r="H5" s="815"/>
      <c r="I5" s="815"/>
      <c r="J5" s="816"/>
      <c r="K5" s="839" t="s">
        <v>936</v>
      </c>
      <c r="L5" s="841"/>
      <c r="M5" s="841" t="s">
        <v>937</v>
      </c>
      <c r="N5" s="843"/>
    </row>
    <row r="6" spans="2:14" ht="15.75" thickBot="1">
      <c r="B6" s="838"/>
      <c r="C6" s="845"/>
      <c r="D6" s="846"/>
      <c r="E6" s="846"/>
      <c r="F6" s="846"/>
      <c r="G6" s="846"/>
      <c r="H6" s="846"/>
      <c r="I6" s="846"/>
      <c r="J6" s="847"/>
      <c r="K6" s="840"/>
      <c r="L6" s="842"/>
      <c r="M6" s="842"/>
      <c r="N6" s="844"/>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7" t="s">
        <v>2205</v>
      </c>
      <c r="C10" s="818"/>
      <c r="D10" s="818"/>
      <c r="E10" s="818"/>
      <c r="F10" s="391" t="s">
        <v>2206</v>
      </c>
      <c r="G10" s="79"/>
      <c r="H10" s="359"/>
      <c r="I10" s="819" t="s">
        <v>2207</v>
      </c>
      <c r="J10" s="819"/>
      <c r="K10" s="392" t="s">
        <v>2206</v>
      </c>
      <c r="L10" s="356"/>
      <c r="M10" s="356"/>
      <c r="N10" s="35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t="s">
        <v>312</v>
      </c>
      <c r="B36" s="876" t="str">
        <f>VLOOKUP(A36,EQUIPOS!A6:D154,3,FALSE)</f>
        <v>Retroexcavadora sobre oruga, potencia 138 HP, balde de 1,5 m3.</v>
      </c>
      <c r="C36" s="877"/>
      <c r="D36" s="877"/>
      <c r="E36" s="877"/>
      <c r="F36" s="877"/>
      <c r="G36" s="877"/>
      <c r="H36" s="878"/>
      <c r="I36" s="267"/>
      <c r="J36" s="268"/>
      <c r="K36" s="269">
        <f>VLOOKUP(A36,EQUIPOS!A6:D161,4,FALSE)</f>
        <v>206203.95213966368</v>
      </c>
      <c r="L36" s="270"/>
      <c r="M36" s="271">
        <v>2.5</v>
      </c>
      <c r="N36" s="272">
        <f>K36/M36</f>
        <v>82481.580855865468</v>
      </c>
    </row>
    <row r="37" spans="1:14">
      <c r="A37" t="s">
        <v>180</v>
      </c>
      <c r="B37" s="876" t="str">
        <f>VLOOKUP(A37,EQUIPOS!A7:D154,3,FALSE)</f>
        <v>Compresor 120 HP, con martillo.</v>
      </c>
      <c r="C37" s="877"/>
      <c r="D37" s="877"/>
      <c r="E37" s="877"/>
      <c r="F37" s="877"/>
      <c r="G37" s="877"/>
      <c r="H37" s="878"/>
      <c r="I37" s="267"/>
      <c r="J37" s="268"/>
      <c r="K37" s="269">
        <f>VLOOKUP(A37,EQUIPOS!A7:D162,4,FALSE)</f>
        <v>96884.546263315322</v>
      </c>
      <c r="L37" s="270"/>
      <c r="M37" s="271">
        <v>2.5</v>
      </c>
      <c r="N37" s="272">
        <f>K37/M37</f>
        <v>38753.818505326126</v>
      </c>
    </row>
    <row r="38" spans="1:14">
      <c r="A38" t="s">
        <v>195</v>
      </c>
      <c r="B38" s="876" t="str">
        <f>VLOOKUP(A38,EQUIPOS!A8:D154,3,FALSE)</f>
        <v xml:space="preserve">Equipo de oxicorte, Capacidad de corte: hasta 6´´ (152mm) </v>
      </c>
      <c r="C38" s="877"/>
      <c r="D38" s="877"/>
      <c r="E38" s="877"/>
      <c r="F38" s="877"/>
      <c r="G38" s="877"/>
      <c r="H38" s="878"/>
      <c r="I38" s="267"/>
      <c r="J38" s="268"/>
      <c r="K38" s="269">
        <f>VLOOKUP(A38,EQUIPOS!A8:D163,4,FALSE)</f>
        <v>16755.996510626977</v>
      </c>
      <c r="L38" s="270"/>
      <c r="M38" s="271">
        <v>2.5</v>
      </c>
      <c r="N38" s="272">
        <f>K38/M38</f>
        <v>6702.3986042507913</v>
      </c>
    </row>
    <row r="39" spans="1:14">
      <c r="B39" s="876"/>
      <c r="C39" s="877"/>
      <c r="D39" s="877"/>
      <c r="E39" s="877"/>
      <c r="F39" s="877"/>
      <c r="G39" s="877"/>
      <c r="H39" s="878"/>
      <c r="I39" s="879"/>
      <c r="J39" s="880"/>
      <c r="K39" s="274"/>
      <c r="L39" s="881"/>
      <c r="M39" s="882"/>
      <c r="N39" s="275"/>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0.02</v>
      </c>
      <c r="M42" s="889"/>
      <c r="N42" s="105">
        <f>N76*L42</f>
        <v>269.07924361440797</v>
      </c>
    </row>
    <row r="43" spans="1:14" ht="15.75" thickBot="1">
      <c r="B43" s="827" t="s">
        <v>953</v>
      </c>
      <c r="C43" s="828"/>
      <c r="D43" s="828"/>
      <c r="E43" s="828"/>
      <c r="F43" s="828"/>
      <c r="G43" s="828"/>
      <c r="H43" s="828"/>
      <c r="I43" s="828"/>
      <c r="J43" s="828"/>
      <c r="K43" s="828"/>
      <c r="L43" s="828"/>
      <c r="M43" s="829"/>
      <c r="N43" s="99">
        <f>SUM(N36:N42)</f>
        <v>128206.87720905679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4">
        <f>'900.2'!N78</f>
        <v>1024.1945549101181</v>
      </c>
      <c r="M59" s="915"/>
      <c r="N59" s="287">
        <f>K59*L59</f>
        <v>1024.1945549101181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45"/>
    </row>
    <row r="65" spans="1:15" ht="15.75" thickBot="1">
      <c r="B65" s="916" t="s">
        <v>953</v>
      </c>
      <c r="C65" s="870"/>
      <c r="D65" s="870"/>
      <c r="E65" s="870"/>
      <c r="F65" s="870"/>
      <c r="G65" s="870"/>
      <c r="H65" s="870"/>
      <c r="I65" s="870"/>
      <c r="J65" s="870"/>
      <c r="K65" s="870"/>
      <c r="L65" s="870"/>
      <c r="M65" s="871"/>
      <c r="N65" s="104">
        <f>N59+N60+N61+N62+N63</f>
        <v>1024.1945549101181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142685.03394468731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28537.006788937462</v>
      </c>
      <c r="M83" s="863"/>
      <c r="N83" s="51"/>
    </row>
    <row r="84" spans="1:14">
      <c r="B84" s="89" t="s">
        <v>973</v>
      </c>
      <c r="C84" s="90"/>
      <c r="D84" s="90"/>
      <c r="E84" s="90"/>
      <c r="F84" s="90"/>
      <c r="G84" s="90"/>
      <c r="H84" s="90"/>
      <c r="I84" s="87"/>
      <c r="J84" s="88"/>
      <c r="K84" s="304">
        <v>0.05</v>
      </c>
      <c r="L84" s="862">
        <f>N78*K84</f>
        <v>7134.2516972343656</v>
      </c>
      <c r="M84" s="863"/>
      <c r="N84" s="51"/>
    </row>
    <row r="85" spans="1:14" ht="15.75" thickBot="1">
      <c r="B85" s="91" t="s">
        <v>974</v>
      </c>
      <c r="C85" s="92"/>
      <c r="D85" s="92"/>
      <c r="E85" s="92"/>
      <c r="F85" s="92"/>
      <c r="G85" s="92"/>
      <c r="H85" s="92"/>
      <c r="I85" s="93"/>
      <c r="J85" s="94"/>
      <c r="K85" s="305">
        <v>0.05</v>
      </c>
      <c r="L85" s="864">
        <f>N78*K85</f>
        <v>7134.2516972343656</v>
      </c>
      <c r="M85" s="865"/>
      <c r="N85" s="51"/>
    </row>
    <row r="86" spans="1:14" ht="15.75" thickBot="1">
      <c r="B86" s="827" t="s">
        <v>953</v>
      </c>
      <c r="C86" s="828"/>
      <c r="D86" s="828"/>
      <c r="E86" s="828"/>
      <c r="F86" s="828"/>
      <c r="G86" s="828"/>
      <c r="H86" s="828"/>
      <c r="I86" s="828"/>
      <c r="J86" s="828"/>
      <c r="K86" s="828"/>
      <c r="L86" s="828"/>
      <c r="M86" s="829"/>
      <c r="N86" s="52">
        <f>L83+L84+L85</f>
        <v>42805.510183406193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185490.54412809352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28.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6"/>
      <c r="C1" s="848"/>
      <c r="D1" s="849"/>
      <c r="E1" s="849"/>
      <c r="F1" s="849"/>
      <c r="G1" s="849"/>
      <c r="H1" s="849"/>
      <c r="I1" s="849"/>
      <c r="J1" s="850"/>
      <c r="K1" s="851" t="s">
        <v>933</v>
      </c>
      <c r="L1" s="853" t="s">
        <v>2198</v>
      </c>
      <c r="M1" s="854"/>
      <c r="N1" s="855"/>
    </row>
    <row r="2" spans="2:14">
      <c r="B2" s="837"/>
      <c r="C2" s="814" t="s">
        <v>934</v>
      </c>
      <c r="D2" s="815"/>
      <c r="E2" s="815"/>
      <c r="F2" s="815"/>
      <c r="G2" s="815"/>
      <c r="H2" s="815"/>
      <c r="I2" s="815"/>
      <c r="J2" s="816"/>
      <c r="K2" s="852"/>
      <c r="L2" s="856"/>
      <c r="M2" s="857"/>
      <c r="N2" s="858"/>
    </row>
    <row r="3" spans="2:14">
      <c r="B3" s="837"/>
      <c r="C3" s="814" t="s">
        <v>2199</v>
      </c>
      <c r="D3" s="815"/>
      <c r="E3" s="815"/>
      <c r="F3" s="815"/>
      <c r="G3" s="815"/>
      <c r="H3" s="815"/>
      <c r="I3" s="815"/>
      <c r="J3" s="816"/>
      <c r="K3" s="839" t="s">
        <v>935</v>
      </c>
      <c r="L3" s="808">
        <v>1</v>
      </c>
      <c r="M3" s="809"/>
      <c r="N3" s="810"/>
    </row>
    <row r="4" spans="2:14">
      <c r="B4" s="837"/>
      <c r="C4" s="814" t="s">
        <v>2200</v>
      </c>
      <c r="D4" s="815"/>
      <c r="E4" s="815"/>
      <c r="F4" s="815"/>
      <c r="G4" s="815"/>
      <c r="H4" s="815"/>
      <c r="I4" s="815"/>
      <c r="J4" s="816"/>
      <c r="K4" s="859"/>
      <c r="L4" s="811"/>
      <c r="M4" s="812"/>
      <c r="N4" s="813"/>
    </row>
    <row r="5" spans="2:14">
      <c r="B5" s="837"/>
      <c r="C5" s="814" t="s">
        <v>2201</v>
      </c>
      <c r="D5" s="815"/>
      <c r="E5" s="815"/>
      <c r="F5" s="815"/>
      <c r="G5" s="815"/>
      <c r="H5" s="815"/>
      <c r="I5" s="815"/>
      <c r="J5" s="816"/>
      <c r="K5" s="839" t="s">
        <v>936</v>
      </c>
      <c r="L5" s="841"/>
      <c r="M5" s="841" t="s">
        <v>937</v>
      </c>
      <c r="N5" s="843"/>
    </row>
    <row r="6" spans="2:14" ht="15.75" thickBot="1">
      <c r="B6" s="838"/>
      <c r="C6" s="845"/>
      <c r="D6" s="846"/>
      <c r="E6" s="846"/>
      <c r="F6" s="846"/>
      <c r="G6" s="846"/>
      <c r="H6" s="846"/>
      <c r="I6" s="846"/>
      <c r="J6" s="847"/>
      <c r="K6" s="840"/>
      <c r="L6" s="842"/>
      <c r="M6" s="842"/>
      <c r="N6" s="844"/>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7" t="s">
        <v>2205</v>
      </c>
      <c r="C10" s="818"/>
      <c r="D10" s="818"/>
      <c r="E10" s="818"/>
      <c r="F10" s="391" t="s">
        <v>2206</v>
      </c>
      <c r="G10" s="79"/>
      <c r="H10" s="359"/>
      <c r="I10" s="819" t="s">
        <v>2207</v>
      </c>
      <c r="J10" s="819"/>
      <c r="K10" s="392" t="s">
        <v>2206</v>
      </c>
      <c r="L10" s="356"/>
      <c r="M10" s="356"/>
      <c r="N10" s="35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t="s">
        <v>150</v>
      </c>
      <c r="B36" s="876" t="str">
        <f>VLOOKUP(A36,EQUIPOS!A6:D154,3,FALSE)</f>
        <v>Cargador : Potencia en el volante 125 hp, Clasificación de RPM del motor 2300.</v>
      </c>
      <c r="C36" s="877"/>
      <c r="D36" s="877"/>
      <c r="E36" s="877"/>
      <c r="F36" s="877"/>
      <c r="G36" s="877"/>
      <c r="H36" s="878"/>
      <c r="I36" s="267"/>
      <c r="J36" s="268"/>
      <c r="K36" s="269">
        <f>VLOOKUP(A36,EQUIPOS!A6:D161,4,FALSE)</f>
        <v>172521.95730913387</v>
      </c>
      <c r="L36" s="270"/>
      <c r="M36" s="271">
        <v>9.25</v>
      </c>
      <c r="N36" s="272">
        <f>K36/M36</f>
        <v>18651.022411798254</v>
      </c>
    </row>
    <row r="37" spans="1:14">
      <c r="A37" t="s">
        <v>180</v>
      </c>
      <c r="B37" s="876" t="str">
        <f>VLOOKUP(A37,EQUIPOS!A7:D154,3,FALSE)</f>
        <v>Compresor 120 HP, con martillo.</v>
      </c>
      <c r="C37" s="877"/>
      <c r="D37" s="877"/>
      <c r="E37" s="877"/>
      <c r="F37" s="877"/>
      <c r="G37" s="877"/>
      <c r="H37" s="878"/>
      <c r="I37" s="267"/>
      <c r="J37" s="268"/>
      <c r="K37" s="269">
        <f>VLOOKUP(A37,EQUIPOS!A7:D162,4,FALSE)</f>
        <v>96884.546263315322</v>
      </c>
      <c r="L37" s="270"/>
      <c r="M37" s="271">
        <v>9.25</v>
      </c>
      <c r="N37" s="272">
        <f>K37/M37</f>
        <v>10474.005001439495</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5"/>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0.02</v>
      </c>
      <c r="M42" s="889"/>
      <c r="N42" s="105">
        <f>N76*L42</f>
        <v>58.094119895785944</v>
      </c>
    </row>
    <row r="43" spans="1:14" ht="15.75" thickBot="1">
      <c r="B43" s="827" t="s">
        <v>953</v>
      </c>
      <c r="C43" s="828"/>
      <c r="D43" s="828"/>
      <c r="E43" s="828"/>
      <c r="F43" s="828"/>
      <c r="G43" s="828"/>
      <c r="H43" s="828"/>
      <c r="I43" s="828"/>
      <c r="J43" s="828"/>
      <c r="K43" s="828"/>
      <c r="L43" s="828"/>
      <c r="M43" s="829"/>
      <c r="N43" s="99">
        <f>SUM(N36:N42)</f>
        <v>29183.121533133533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4">
        <f>'900.2'!N78</f>
        <v>1024.1945549101181</v>
      </c>
      <c r="M59" s="915"/>
      <c r="N59" s="287">
        <f>K59*L59</f>
        <v>1024.1945549101181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45"/>
    </row>
    <row r="65" spans="1:15" ht="15.75" thickBot="1">
      <c r="B65" s="916" t="s">
        <v>953</v>
      </c>
      <c r="C65" s="870"/>
      <c r="D65" s="870"/>
      <c r="E65" s="870"/>
      <c r="F65" s="870"/>
      <c r="G65" s="870"/>
      <c r="H65" s="870"/>
      <c r="I65" s="870"/>
      <c r="J65" s="870"/>
      <c r="K65" s="870"/>
      <c r="L65" s="870"/>
      <c r="M65" s="871"/>
      <c r="N65" s="104">
        <f>N59+N60+N61+N62+N63</f>
        <v>1024.1945549101181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33112.022082832947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6622.40441656659</v>
      </c>
      <c r="M83" s="863"/>
      <c r="N83" s="51"/>
    </row>
    <row r="84" spans="1:14">
      <c r="B84" s="89" t="s">
        <v>973</v>
      </c>
      <c r="C84" s="90"/>
      <c r="D84" s="90"/>
      <c r="E84" s="90"/>
      <c r="F84" s="90"/>
      <c r="G84" s="90"/>
      <c r="H84" s="90"/>
      <c r="I84" s="87"/>
      <c r="J84" s="88"/>
      <c r="K84" s="304">
        <v>0.05</v>
      </c>
      <c r="L84" s="862">
        <f>N78*K84</f>
        <v>1655.6011041416475</v>
      </c>
      <c r="M84" s="863"/>
      <c r="N84" s="51"/>
    </row>
    <row r="85" spans="1:14" ht="15.75" thickBot="1">
      <c r="B85" s="91" t="s">
        <v>974</v>
      </c>
      <c r="C85" s="92"/>
      <c r="D85" s="92"/>
      <c r="E85" s="92"/>
      <c r="F85" s="92"/>
      <c r="G85" s="92"/>
      <c r="H85" s="92"/>
      <c r="I85" s="93"/>
      <c r="J85" s="94"/>
      <c r="K85" s="305">
        <v>0.05</v>
      </c>
      <c r="L85" s="864">
        <f>N78*K85</f>
        <v>1655.6011041416475</v>
      </c>
      <c r="M85" s="865"/>
      <c r="N85" s="51"/>
    </row>
    <row r="86" spans="1:14" ht="15.75" thickBot="1">
      <c r="B86" s="827" t="s">
        <v>953</v>
      </c>
      <c r="C86" s="828"/>
      <c r="D86" s="828"/>
      <c r="E86" s="828"/>
      <c r="F86" s="828"/>
      <c r="G86" s="828"/>
      <c r="H86" s="828"/>
      <c r="I86" s="828"/>
      <c r="J86" s="828"/>
      <c r="K86" s="828"/>
      <c r="L86" s="828"/>
      <c r="M86" s="829"/>
      <c r="N86" s="52">
        <f>L83+L84+L85</f>
        <v>9933.6066248498846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43045.62870768283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22.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t="s">
        <v>180</v>
      </c>
      <c r="B36" s="876" t="str">
        <f>VLOOKUP(A36,EQUIPOS!A6:D154,3,FALSE)</f>
        <v>Compresor 120 HP, con martillo.</v>
      </c>
      <c r="C36" s="877"/>
      <c r="D36" s="877"/>
      <c r="E36" s="877"/>
      <c r="F36" s="877"/>
      <c r="G36" s="877"/>
      <c r="H36" s="878"/>
      <c r="I36" s="267"/>
      <c r="J36" s="268"/>
      <c r="K36" s="269">
        <f>VLOOKUP(A36,EQUIPOS!A6:D161,4,FALSE)</f>
        <v>96884.546263315322</v>
      </c>
      <c r="L36" s="270"/>
      <c r="M36" s="271">
        <v>2.5</v>
      </c>
      <c r="N36" s="272">
        <f>K36/M36</f>
        <v>38753.818505326126</v>
      </c>
    </row>
    <row r="37" spans="1:14">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5"/>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0.1</v>
      </c>
      <c r="M42" s="889"/>
      <c r="N42" s="105">
        <f>N76*L42</f>
        <v>1082.6200000000001</v>
      </c>
    </row>
    <row r="43" spans="1:14" ht="15.75" thickBot="1">
      <c r="B43" s="827" t="s">
        <v>953</v>
      </c>
      <c r="C43" s="828"/>
      <c r="D43" s="828"/>
      <c r="E43" s="828"/>
      <c r="F43" s="828"/>
      <c r="G43" s="828"/>
      <c r="H43" s="828"/>
      <c r="I43" s="828"/>
      <c r="J43" s="828"/>
      <c r="K43" s="828"/>
      <c r="L43" s="828"/>
      <c r="M43" s="829"/>
      <c r="N43" s="99">
        <f>SUM(N36:N42)</f>
        <v>39836.438505326129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4">
        <f>'900.2'!N78</f>
        <v>1024.1945549101181</v>
      </c>
      <c r="M59" s="915"/>
      <c r="N59" s="287">
        <f>K59*L59</f>
        <v>1024.1945549101181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5"/>
      <c r="M64" s="906"/>
      <c r="N64" s="45"/>
    </row>
    <row r="65" spans="1:15" ht="15.75" thickBot="1">
      <c r="B65" s="916" t="s">
        <v>953</v>
      </c>
      <c r="C65" s="870"/>
      <c r="D65" s="870"/>
      <c r="E65" s="870"/>
      <c r="F65" s="870"/>
      <c r="G65" s="870"/>
      <c r="H65" s="870"/>
      <c r="I65" s="870"/>
      <c r="J65" s="870"/>
      <c r="K65" s="870"/>
      <c r="L65" s="870"/>
      <c r="M65" s="871"/>
      <c r="N65" s="104">
        <f>N59+N60+N61+N62+N63</f>
        <v>1024.1945549101181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N70+N71+N72+N73+N74</f>
        <v>10826.2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51686.83306023624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10337.366612047248</v>
      </c>
      <c r="M83" s="863"/>
      <c r="N83" s="51"/>
    </row>
    <row r="84" spans="1:14">
      <c r="B84" s="89" t="s">
        <v>973</v>
      </c>
      <c r="C84" s="90"/>
      <c r="D84" s="90"/>
      <c r="E84" s="90"/>
      <c r="F84" s="90"/>
      <c r="G84" s="90"/>
      <c r="H84" s="90"/>
      <c r="I84" s="87"/>
      <c r="J84" s="88"/>
      <c r="K84" s="304">
        <v>0.05</v>
      </c>
      <c r="L84" s="862">
        <f>N78*K84</f>
        <v>2584.341653011812</v>
      </c>
      <c r="M84" s="863"/>
      <c r="N84" s="51"/>
    </row>
    <row r="85" spans="1:14" ht="15.75" thickBot="1">
      <c r="B85" s="91" t="s">
        <v>974</v>
      </c>
      <c r="C85" s="92"/>
      <c r="D85" s="92"/>
      <c r="E85" s="92"/>
      <c r="F85" s="92"/>
      <c r="G85" s="92"/>
      <c r="H85" s="92"/>
      <c r="I85" s="93"/>
      <c r="J85" s="94"/>
      <c r="K85" s="305">
        <v>0.05</v>
      </c>
      <c r="L85" s="864">
        <f>N78*K85</f>
        <v>2584.341653011812</v>
      </c>
      <c r="M85" s="865"/>
      <c r="N85" s="51"/>
    </row>
    <row r="86" spans="1:14" ht="15.75" thickBot="1">
      <c r="B86" s="827" t="s">
        <v>953</v>
      </c>
      <c r="C86" s="828"/>
      <c r="D86" s="828"/>
      <c r="E86" s="828"/>
      <c r="F86" s="828"/>
      <c r="G86" s="828"/>
      <c r="H86" s="828"/>
      <c r="I86" s="828"/>
      <c r="J86" s="828"/>
      <c r="K86" s="828"/>
      <c r="L86" s="828"/>
      <c r="M86" s="829"/>
      <c r="N86" s="52">
        <f>L83+L84+L85</f>
        <v>15506.049918070872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67192.882978307112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t="s">
        <v>150</v>
      </c>
      <c r="B36" s="876" t="str">
        <f>VLOOKUP(A36,EQUIPOS!A6:D154,3,FALSE)</f>
        <v>Cargador : Potencia en el volante 125 hp, Clasificación de RPM del motor 2300.</v>
      </c>
      <c r="C36" s="877"/>
      <c r="D36" s="877"/>
      <c r="E36" s="877"/>
      <c r="F36" s="877"/>
      <c r="G36" s="877"/>
      <c r="H36" s="878"/>
      <c r="I36" s="267"/>
      <c r="J36" s="268"/>
      <c r="K36" s="269">
        <f>VLOOKUP(A36,EQUIPOS!A6:D161,4,FALSE)</f>
        <v>172521.95730913387</v>
      </c>
      <c r="L36" s="270"/>
      <c r="M36" s="271">
        <v>2.375</v>
      </c>
      <c r="N36" s="272">
        <f>K36/M36</f>
        <v>72640.824130161622</v>
      </c>
    </row>
    <row r="37" spans="1:14">
      <c r="A37" t="s">
        <v>180</v>
      </c>
      <c r="B37" s="876" t="str">
        <f>VLOOKUP(A37,EQUIPOS!A7:D154,3,FALSE)</f>
        <v>Compresor 120 HP, con martillo.</v>
      </c>
      <c r="C37" s="877"/>
      <c r="D37" s="877"/>
      <c r="E37" s="877"/>
      <c r="F37" s="877"/>
      <c r="G37" s="877"/>
      <c r="H37" s="878"/>
      <c r="I37" s="267"/>
      <c r="J37" s="268"/>
      <c r="K37" s="269">
        <f>VLOOKUP(A37,EQUIPOS!A7:D162,4,FALSE)</f>
        <v>96884.546263315322</v>
      </c>
      <c r="L37" s="270"/>
      <c r="M37" s="271">
        <v>2.375</v>
      </c>
      <c r="N37" s="272">
        <f>K37/M37</f>
        <v>40793.493163501189</v>
      </c>
    </row>
    <row r="38" spans="1:14">
      <c r="A38" t="s">
        <v>195</v>
      </c>
      <c r="B38" s="876" t="str">
        <f>VLOOKUP(A38,EQUIPOS!A8:D154,3,FALSE)</f>
        <v xml:space="preserve">Equipo de oxicorte, Capacidad de corte: hasta 6´´ (152mm) </v>
      </c>
      <c r="C38" s="877"/>
      <c r="D38" s="877"/>
      <c r="E38" s="877"/>
      <c r="F38" s="877"/>
      <c r="G38" s="877"/>
      <c r="H38" s="878"/>
      <c r="I38" s="267"/>
      <c r="J38" s="268"/>
      <c r="K38" s="269">
        <f>VLOOKUP(A38,EQUIPOS!A8:D163,4,FALSE)</f>
        <v>16755.996510626977</v>
      </c>
      <c r="L38" s="270"/>
      <c r="M38" s="271">
        <v>2.375</v>
      </c>
      <c r="N38" s="272">
        <f>K38/M38</f>
        <v>7055.1564255271487</v>
      </c>
    </row>
    <row r="39" spans="1:14">
      <c r="B39" s="876"/>
      <c r="C39" s="877"/>
      <c r="D39" s="877"/>
      <c r="E39" s="877"/>
      <c r="F39" s="877"/>
      <c r="G39" s="877"/>
      <c r="H39" s="878"/>
      <c r="I39" s="879"/>
      <c r="J39" s="880"/>
      <c r="K39" s="274"/>
      <c r="L39" s="881"/>
      <c r="M39" s="882"/>
      <c r="N39" s="275"/>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0.1</v>
      </c>
      <c r="M42" s="889"/>
      <c r="N42" s="105">
        <f>N76*L42</f>
        <v>1416.2065453389896</v>
      </c>
    </row>
    <row r="43" spans="1:14" ht="15.75" thickBot="1">
      <c r="B43" s="827" t="s">
        <v>953</v>
      </c>
      <c r="C43" s="828"/>
      <c r="D43" s="828"/>
      <c r="E43" s="828"/>
      <c r="F43" s="828"/>
      <c r="G43" s="828"/>
      <c r="H43" s="828"/>
      <c r="I43" s="828"/>
      <c r="J43" s="828"/>
      <c r="K43" s="828"/>
      <c r="L43" s="828"/>
      <c r="M43" s="829"/>
      <c r="N43" s="99">
        <f>SUM(N36:N42)</f>
        <v>121905.68026452896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4">
        <f>'900.2'!N78</f>
        <v>1024.1945549101181</v>
      </c>
      <c r="M59" s="915"/>
      <c r="N59" s="287">
        <f>K59*L59</f>
        <v>1024.1945549101181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45"/>
    </row>
    <row r="65" spans="1:15" ht="15.75" thickBot="1">
      <c r="B65" s="916" t="s">
        <v>953</v>
      </c>
      <c r="C65" s="870"/>
      <c r="D65" s="870"/>
      <c r="E65" s="870"/>
      <c r="F65" s="870"/>
      <c r="G65" s="870"/>
      <c r="H65" s="870"/>
      <c r="I65" s="870"/>
      <c r="J65" s="870"/>
      <c r="K65" s="870"/>
      <c r="L65" s="870"/>
      <c r="M65" s="871"/>
      <c r="N65" s="104">
        <f>N59+N60+N61+N62+N63</f>
        <v>1024.1945549101181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137091.94027282897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27418.388054565796</v>
      </c>
      <c r="M83" s="863"/>
      <c r="N83" s="51"/>
    </row>
    <row r="84" spans="1:14">
      <c r="B84" s="89" t="s">
        <v>973</v>
      </c>
      <c r="C84" s="90"/>
      <c r="D84" s="90"/>
      <c r="E84" s="90"/>
      <c r="F84" s="90"/>
      <c r="G84" s="90"/>
      <c r="H84" s="90"/>
      <c r="I84" s="87"/>
      <c r="J84" s="88"/>
      <c r="K84" s="304">
        <v>0.05</v>
      </c>
      <c r="L84" s="862">
        <f>N78*K84</f>
        <v>6854.5970136414489</v>
      </c>
      <c r="M84" s="863"/>
      <c r="N84" s="51"/>
    </row>
    <row r="85" spans="1:14" ht="15.75" thickBot="1">
      <c r="B85" s="91" t="s">
        <v>974</v>
      </c>
      <c r="C85" s="92"/>
      <c r="D85" s="92"/>
      <c r="E85" s="92"/>
      <c r="F85" s="92"/>
      <c r="G85" s="92"/>
      <c r="H85" s="92"/>
      <c r="I85" s="93"/>
      <c r="J85" s="94"/>
      <c r="K85" s="305">
        <v>0.05</v>
      </c>
      <c r="L85" s="864">
        <f>N78*K85</f>
        <v>6854.5970136414489</v>
      </c>
      <c r="M85" s="865"/>
      <c r="N85" s="51"/>
    </row>
    <row r="86" spans="1:14" ht="15.75" thickBot="1">
      <c r="B86" s="827" t="s">
        <v>953</v>
      </c>
      <c r="C86" s="828"/>
      <c r="D86" s="828"/>
      <c r="E86" s="828"/>
      <c r="F86" s="828"/>
      <c r="G86" s="828"/>
      <c r="H86" s="828"/>
      <c r="I86" s="828"/>
      <c r="J86" s="828"/>
      <c r="K86" s="828"/>
      <c r="L86" s="828"/>
      <c r="M86" s="829"/>
      <c r="N86" s="52">
        <f>L83+L84+L85</f>
        <v>41127.58208184869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178219.52235467767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t="s">
        <v>312</v>
      </c>
      <c r="B36" s="876" t="str">
        <f>VLOOKUP(A36,EQUIPOS!A6:D154,3,FALSE)</f>
        <v>Retroexcavadora sobre oruga, potencia 138 HP, balde de 1,5 m3.</v>
      </c>
      <c r="C36" s="877"/>
      <c r="D36" s="877"/>
      <c r="E36" s="877"/>
      <c r="F36" s="877"/>
      <c r="G36" s="877"/>
      <c r="H36" s="878"/>
      <c r="I36" s="267"/>
      <c r="J36" s="268"/>
      <c r="K36" s="269">
        <f>VLOOKUP(A36,EQUIPOS!A6:D161,4,FALSE)</f>
        <v>206203.95213966368</v>
      </c>
      <c r="L36" s="270"/>
      <c r="M36" s="271">
        <v>2.5</v>
      </c>
      <c r="N36" s="272">
        <f>K36/M36</f>
        <v>82481.580855865468</v>
      </c>
    </row>
    <row r="37" spans="1:14">
      <c r="A37" t="s">
        <v>180</v>
      </c>
      <c r="B37" s="876" t="str">
        <f>VLOOKUP(A37,EQUIPOS!A7:D154,3,FALSE)</f>
        <v>Compresor 120 HP, con martillo.</v>
      </c>
      <c r="C37" s="877"/>
      <c r="D37" s="877"/>
      <c r="E37" s="877"/>
      <c r="F37" s="877"/>
      <c r="G37" s="877"/>
      <c r="H37" s="878"/>
      <c r="I37" s="267"/>
      <c r="J37" s="268"/>
      <c r="K37" s="269">
        <f>VLOOKUP(A37,EQUIPOS!A7:D162,4,FALSE)</f>
        <v>96884.546263315322</v>
      </c>
      <c r="L37" s="270"/>
      <c r="M37" s="271">
        <v>2.5</v>
      </c>
      <c r="N37" s="272">
        <f>K37/M37</f>
        <v>38753.818505326126</v>
      </c>
    </row>
    <row r="38" spans="1:14">
      <c r="A38" t="s">
        <v>195</v>
      </c>
      <c r="B38" s="876" t="str">
        <f>VLOOKUP(A38,EQUIPOS!A8:D154,3,FALSE)</f>
        <v xml:space="preserve">Equipo de oxicorte, Capacidad de corte: hasta 6´´ (152mm) </v>
      </c>
      <c r="C38" s="877"/>
      <c r="D38" s="877"/>
      <c r="E38" s="877"/>
      <c r="F38" s="877"/>
      <c r="G38" s="877"/>
      <c r="H38" s="878"/>
      <c r="I38" s="267"/>
      <c r="J38" s="268"/>
      <c r="K38" s="269">
        <f>VLOOKUP(A38,EQUIPOS!A8:D163,4,FALSE)</f>
        <v>16755.996510626977</v>
      </c>
      <c r="L38" s="270"/>
      <c r="M38" s="271">
        <v>2.5</v>
      </c>
      <c r="N38" s="272">
        <f>K38/M38</f>
        <v>6702.3986042507913</v>
      </c>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0.02</v>
      </c>
      <c r="M42" s="889"/>
      <c r="N42" s="105">
        <f>N76*L42</f>
        <v>269.07924361440797</v>
      </c>
    </row>
    <row r="43" spans="1:14" ht="15.75" thickBot="1">
      <c r="B43" s="827" t="s">
        <v>953</v>
      </c>
      <c r="C43" s="828"/>
      <c r="D43" s="828"/>
      <c r="E43" s="828"/>
      <c r="F43" s="828"/>
      <c r="G43" s="828"/>
      <c r="H43" s="828"/>
      <c r="I43" s="828"/>
      <c r="J43" s="828"/>
      <c r="K43" s="828"/>
      <c r="L43" s="828"/>
      <c r="M43" s="829"/>
      <c r="N43" s="99">
        <f>SUM(N36:N42)</f>
        <v>128206.87720905679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4">
        <f>'900.2'!N78</f>
        <v>1024.1945549101181</v>
      </c>
      <c r="M59" s="915"/>
      <c r="N59" s="287">
        <f>K59*L59</f>
        <v>1024.1945549101181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45"/>
    </row>
    <row r="65" spans="1:15" ht="15.75" thickBot="1">
      <c r="B65" s="916" t="s">
        <v>953</v>
      </c>
      <c r="C65" s="870"/>
      <c r="D65" s="870"/>
      <c r="E65" s="870"/>
      <c r="F65" s="870"/>
      <c r="G65" s="870"/>
      <c r="H65" s="870"/>
      <c r="I65" s="870"/>
      <c r="J65" s="870"/>
      <c r="K65" s="870"/>
      <c r="L65" s="870"/>
      <c r="M65" s="871"/>
      <c r="N65" s="104">
        <f>N59+N60+N61+N62+N63</f>
        <v>1024.1945549101181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916" t="s">
        <v>953</v>
      </c>
      <c r="C76" s="870"/>
      <c r="D76" s="870"/>
      <c r="E76" s="870"/>
      <c r="F76" s="870"/>
      <c r="G76" s="870"/>
      <c r="H76" s="870"/>
      <c r="I76" s="870"/>
      <c r="J76" s="870"/>
      <c r="K76" s="870"/>
      <c r="L76" s="870"/>
      <c r="M76" s="871"/>
      <c r="N76" s="460">
        <f>SUM(N70:N75)</f>
        <v>13453.962180720398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142685.03394468731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28537.006788937462</v>
      </c>
      <c r="M83" s="863"/>
      <c r="N83" s="51"/>
    </row>
    <row r="84" spans="1:14">
      <c r="B84" s="89" t="s">
        <v>973</v>
      </c>
      <c r="C84" s="90"/>
      <c r="D84" s="90"/>
      <c r="E84" s="90"/>
      <c r="F84" s="90"/>
      <c r="G84" s="90"/>
      <c r="H84" s="90"/>
      <c r="I84" s="87"/>
      <c r="J84" s="88"/>
      <c r="K84" s="304">
        <v>0.05</v>
      </c>
      <c r="L84" s="862">
        <f>N78*K84</f>
        <v>7134.2516972343656</v>
      </c>
      <c r="M84" s="863"/>
      <c r="N84" s="51"/>
    </row>
    <row r="85" spans="1:14" ht="15.75" thickBot="1">
      <c r="B85" s="91" t="s">
        <v>974</v>
      </c>
      <c r="C85" s="92"/>
      <c r="D85" s="92"/>
      <c r="E85" s="92"/>
      <c r="F85" s="92"/>
      <c r="G85" s="92"/>
      <c r="H85" s="92"/>
      <c r="I85" s="93"/>
      <c r="J85" s="94"/>
      <c r="K85" s="305">
        <v>0.05</v>
      </c>
      <c r="L85" s="864">
        <f>N78*K85</f>
        <v>7134.2516972343656</v>
      </c>
      <c r="M85" s="865"/>
      <c r="N85" s="51"/>
    </row>
    <row r="86" spans="1:14" ht="15.75" thickBot="1">
      <c r="B86" s="827" t="s">
        <v>953</v>
      </c>
      <c r="C86" s="828"/>
      <c r="D86" s="828"/>
      <c r="E86" s="828"/>
      <c r="F86" s="828"/>
      <c r="G86" s="828"/>
      <c r="H86" s="828"/>
      <c r="I86" s="828"/>
      <c r="J86" s="828"/>
      <c r="K86" s="828"/>
      <c r="L86" s="828"/>
      <c r="M86" s="829"/>
      <c r="N86" s="52">
        <f>L83+L84+L85</f>
        <v>42805.510183406193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185490.54412809352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t="s">
        <v>312</v>
      </c>
      <c r="B36" s="876" t="str">
        <f>VLOOKUP(A36,EQUIPOS!A6:D154,3,FALSE)</f>
        <v>Retroexcavadora sobre oruga, potencia 138 HP, balde de 1,5 m3.</v>
      </c>
      <c r="C36" s="877"/>
      <c r="D36" s="877"/>
      <c r="E36" s="877"/>
      <c r="F36" s="877"/>
      <c r="G36" s="877"/>
      <c r="H36" s="878"/>
      <c r="I36" s="267"/>
      <c r="J36" s="268"/>
      <c r="K36" s="269">
        <f>VLOOKUP(A36,EQUIPOS!A6:D161,4,FALSE)</f>
        <v>206203.95213966368</v>
      </c>
      <c r="L36" s="270"/>
      <c r="M36" s="271">
        <v>2.5</v>
      </c>
      <c r="N36" s="272">
        <f>K36/M36</f>
        <v>82481.580855865468</v>
      </c>
    </row>
    <row r="37" spans="1:14">
      <c r="A37" t="s">
        <v>180</v>
      </c>
      <c r="B37" s="876" t="str">
        <f>VLOOKUP(A37,EQUIPOS!A7:D154,3,FALSE)</f>
        <v>Compresor 120 HP, con martillo.</v>
      </c>
      <c r="C37" s="877"/>
      <c r="D37" s="877"/>
      <c r="E37" s="877"/>
      <c r="F37" s="877"/>
      <c r="G37" s="877"/>
      <c r="H37" s="878"/>
      <c r="I37" s="267"/>
      <c r="J37" s="268"/>
      <c r="K37" s="269">
        <f>VLOOKUP(A37,EQUIPOS!A7:D162,4,FALSE)</f>
        <v>96884.546263315322</v>
      </c>
      <c r="L37" s="270"/>
      <c r="M37" s="271">
        <v>2.5</v>
      </c>
      <c r="N37" s="272">
        <f>K37/M37</f>
        <v>38753.818505326126</v>
      </c>
    </row>
    <row r="38" spans="1:14">
      <c r="A38" t="s">
        <v>195</v>
      </c>
      <c r="B38" s="876" t="str">
        <f>VLOOKUP(A38,EQUIPOS!A8:D154,3,FALSE)</f>
        <v xml:space="preserve">Equipo de oxicorte, Capacidad de corte: hasta 6´´ (152mm) </v>
      </c>
      <c r="C38" s="877"/>
      <c r="D38" s="877"/>
      <c r="E38" s="877"/>
      <c r="F38" s="877"/>
      <c r="G38" s="877"/>
      <c r="H38" s="878"/>
      <c r="I38" s="267"/>
      <c r="J38" s="268"/>
      <c r="K38" s="269">
        <f>VLOOKUP(A38,EQUIPOS!A8:D163,4,FALSE)</f>
        <v>16755.996510626977</v>
      </c>
      <c r="L38" s="270"/>
      <c r="M38" s="271">
        <v>2.5</v>
      </c>
      <c r="N38" s="272">
        <f>K38/M38</f>
        <v>6702.3986042507913</v>
      </c>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0.02</v>
      </c>
      <c r="M42" s="889"/>
      <c r="N42" s="105">
        <f>N76*L42</f>
        <v>214.948243614408</v>
      </c>
    </row>
    <row r="43" spans="1:14" ht="15.75" thickBot="1">
      <c r="B43" s="827" t="s">
        <v>953</v>
      </c>
      <c r="C43" s="828"/>
      <c r="D43" s="828"/>
      <c r="E43" s="828"/>
      <c r="F43" s="828"/>
      <c r="G43" s="828"/>
      <c r="H43" s="828"/>
      <c r="I43" s="828"/>
      <c r="J43" s="828"/>
      <c r="K43" s="828"/>
      <c r="L43" s="828"/>
      <c r="M43" s="829"/>
      <c r="N43" s="99">
        <f>SUM(N36:N42)</f>
        <v>128152.74620905679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914">
        <f>'900.2'!N78</f>
        <v>1024.1945549101181</v>
      </c>
      <c r="M59" s="915"/>
      <c r="N59" s="287">
        <f>K59*L59</f>
        <v>1433.8723768741652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45"/>
    </row>
    <row r="65" spans="1:15" ht="15.75" thickBot="1">
      <c r="B65" s="916" t="s">
        <v>953</v>
      </c>
      <c r="C65" s="870"/>
      <c r="D65" s="870"/>
      <c r="E65" s="870"/>
      <c r="F65" s="870"/>
      <c r="G65" s="870"/>
      <c r="H65" s="870"/>
      <c r="I65" s="870"/>
      <c r="J65" s="870"/>
      <c r="K65" s="870"/>
      <c r="L65" s="870"/>
      <c r="M65" s="871"/>
      <c r="N65" s="104">
        <f>N59+N60+N61+N62+N63</f>
        <v>1433.8723768741652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827" t="s">
        <v>953</v>
      </c>
      <c r="C76" s="828"/>
      <c r="D76" s="828"/>
      <c r="E76" s="828"/>
      <c r="F76" s="828"/>
      <c r="G76" s="828"/>
      <c r="H76" s="828"/>
      <c r="I76" s="870"/>
      <c r="J76" s="870"/>
      <c r="K76" s="870"/>
      <c r="L76" s="870"/>
      <c r="M76" s="871"/>
      <c r="N76" s="460">
        <f>SUM(N70:N75)</f>
        <v>10747.412180720399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140334.03076665135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28066.806153330272</v>
      </c>
      <c r="M83" s="863"/>
      <c r="N83" s="51"/>
    </row>
    <row r="84" spans="1:14">
      <c r="B84" s="89" t="s">
        <v>973</v>
      </c>
      <c r="C84" s="90"/>
      <c r="D84" s="90"/>
      <c r="E84" s="90"/>
      <c r="F84" s="90"/>
      <c r="G84" s="90"/>
      <c r="H84" s="90"/>
      <c r="I84" s="87"/>
      <c r="J84" s="88"/>
      <c r="K84" s="304">
        <v>0.05</v>
      </c>
      <c r="L84" s="862">
        <f>N78*K84</f>
        <v>7016.7015383325679</v>
      </c>
      <c r="M84" s="863"/>
      <c r="N84" s="51"/>
    </row>
    <row r="85" spans="1:14" ht="15.75" thickBot="1">
      <c r="B85" s="91" t="s">
        <v>974</v>
      </c>
      <c r="C85" s="92"/>
      <c r="D85" s="92"/>
      <c r="E85" s="92"/>
      <c r="F85" s="92"/>
      <c r="G85" s="92"/>
      <c r="H85" s="92"/>
      <c r="I85" s="93"/>
      <c r="J85" s="94"/>
      <c r="K85" s="305">
        <v>0.05</v>
      </c>
      <c r="L85" s="864">
        <f>N78*K85</f>
        <v>7016.7015383325679</v>
      </c>
      <c r="M85" s="865"/>
      <c r="N85" s="51"/>
    </row>
    <row r="86" spans="1:14" ht="15.75" thickBot="1">
      <c r="B86" s="827" t="s">
        <v>953</v>
      </c>
      <c r="C86" s="828"/>
      <c r="D86" s="828"/>
      <c r="E86" s="828"/>
      <c r="F86" s="828"/>
      <c r="G86" s="828"/>
      <c r="H86" s="828"/>
      <c r="I86" s="828"/>
      <c r="J86" s="828"/>
      <c r="K86" s="828"/>
      <c r="L86" s="828"/>
      <c r="M86" s="829"/>
      <c r="N86" s="52">
        <f>L83+L84+L85</f>
        <v>42100.209229995409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182434.23999664676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t="s">
        <v>150</v>
      </c>
      <c r="B36" s="876" t="str">
        <f>VLOOKUP(A36,EQUIPOS!A6:D154,3,FALSE)</f>
        <v>Cargador : Potencia en el volante 125 hp, Clasificación de RPM del motor 2300.</v>
      </c>
      <c r="C36" s="877"/>
      <c r="D36" s="877"/>
      <c r="E36" s="877"/>
      <c r="F36" s="877"/>
      <c r="G36" s="877"/>
      <c r="H36" s="878"/>
      <c r="I36" s="267"/>
      <c r="J36" s="268"/>
      <c r="K36" s="269">
        <f>VLOOKUP(A36,EQUIPOS!A6:D161,4,FALSE)</f>
        <v>172521.95730913387</v>
      </c>
      <c r="L36" s="270"/>
      <c r="M36" s="271">
        <v>22</v>
      </c>
      <c r="N36" s="272">
        <f>K36/M36</f>
        <v>7841.9071504151761</v>
      </c>
    </row>
    <row r="37" spans="1:14">
      <c r="A37" t="s">
        <v>180</v>
      </c>
      <c r="B37" s="876" t="str">
        <f>VLOOKUP(A37,EQUIPOS!A7:D154,3,FALSE)</f>
        <v>Compresor 120 HP, con martillo.</v>
      </c>
      <c r="C37" s="877"/>
      <c r="D37" s="877"/>
      <c r="E37" s="877"/>
      <c r="F37" s="877"/>
      <c r="G37" s="877"/>
      <c r="H37" s="878"/>
      <c r="I37" s="267"/>
      <c r="J37" s="268"/>
      <c r="K37" s="269">
        <f>VLOOKUP(A37,EQUIPOS!A7:D162,4,FALSE)</f>
        <v>96884.546263315322</v>
      </c>
      <c r="L37" s="270"/>
      <c r="M37" s="271">
        <v>22</v>
      </c>
      <c r="N37" s="272">
        <f>K37/M37</f>
        <v>4403.8430119688783</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0.02</v>
      </c>
      <c r="M42" s="889"/>
      <c r="N42" s="105">
        <f>N76*L42</f>
        <v>24.425936774364544</v>
      </c>
    </row>
    <row r="43" spans="1:14" ht="15.75" thickBot="1">
      <c r="B43" s="827" t="s">
        <v>953</v>
      </c>
      <c r="C43" s="828"/>
      <c r="D43" s="828"/>
      <c r="E43" s="828"/>
      <c r="F43" s="828"/>
      <c r="G43" s="828"/>
      <c r="H43" s="828"/>
      <c r="I43" s="828"/>
      <c r="J43" s="828"/>
      <c r="K43" s="828"/>
      <c r="L43" s="828"/>
      <c r="M43" s="829"/>
      <c r="N43" s="99">
        <f>SUM(N36:N42)</f>
        <v>12270.17609915842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914">
        <f>'900.2'!N78</f>
        <v>1024.1945549101181</v>
      </c>
      <c r="M59" s="915"/>
      <c r="N59" s="287">
        <f>K59*L59</f>
        <v>430.16171306224959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45"/>
    </row>
    <row r="65" spans="1:15" ht="15.75" thickBot="1">
      <c r="B65" s="916" t="s">
        <v>953</v>
      </c>
      <c r="C65" s="870"/>
      <c r="D65" s="870"/>
      <c r="E65" s="870"/>
      <c r="F65" s="870"/>
      <c r="G65" s="870"/>
      <c r="H65" s="870"/>
      <c r="I65" s="870"/>
      <c r="J65" s="870"/>
      <c r="K65" s="870"/>
      <c r="L65" s="870"/>
      <c r="M65" s="871"/>
      <c r="N65" s="104">
        <f>N59+N60+N61+N62+N63</f>
        <v>430.16171306224959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827" t="s">
        <v>953</v>
      </c>
      <c r="C76" s="828"/>
      <c r="D76" s="828"/>
      <c r="E76" s="828"/>
      <c r="F76" s="828"/>
      <c r="G76" s="828"/>
      <c r="H76" s="828"/>
      <c r="I76" s="870"/>
      <c r="J76" s="870"/>
      <c r="K76" s="870"/>
      <c r="L76" s="870"/>
      <c r="M76" s="871"/>
      <c r="N76" s="460">
        <f>SUM(N70:N75)</f>
        <v>1221.2968387182273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13921.634650938897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2784.3269301877795</v>
      </c>
      <c r="M83" s="863"/>
      <c r="N83" s="51"/>
    </row>
    <row r="84" spans="1:14">
      <c r="B84" s="89" t="s">
        <v>973</v>
      </c>
      <c r="C84" s="90"/>
      <c r="D84" s="90"/>
      <c r="E84" s="90"/>
      <c r="F84" s="90"/>
      <c r="G84" s="90"/>
      <c r="H84" s="90"/>
      <c r="I84" s="87"/>
      <c r="J84" s="88"/>
      <c r="K84" s="304">
        <v>0.05</v>
      </c>
      <c r="L84" s="862">
        <f>N78*K84</f>
        <v>696.08173254694486</v>
      </c>
      <c r="M84" s="863"/>
      <c r="N84" s="51"/>
    </row>
    <row r="85" spans="1:14" ht="15.75" thickBot="1">
      <c r="B85" s="91" t="s">
        <v>974</v>
      </c>
      <c r="C85" s="92"/>
      <c r="D85" s="92"/>
      <c r="E85" s="92"/>
      <c r="F85" s="92"/>
      <c r="G85" s="92"/>
      <c r="H85" s="92"/>
      <c r="I85" s="93"/>
      <c r="J85" s="94"/>
      <c r="K85" s="305">
        <v>0.05</v>
      </c>
      <c r="L85" s="864">
        <f>N78*K85</f>
        <v>696.08173254694486</v>
      </c>
      <c r="M85" s="865"/>
      <c r="N85" s="51"/>
    </row>
    <row r="86" spans="1:14" ht="15.75" thickBot="1">
      <c r="B86" s="827" t="s">
        <v>953</v>
      </c>
      <c r="C86" s="828"/>
      <c r="D86" s="828"/>
      <c r="E86" s="828"/>
      <c r="F86" s="828"/>
      <c r="G86" s="828"/>
      <c r="H86" s="828"/>
      <c r="I86" s="828"/>
      <c r="J86" s="828"/>
      <c r="K86" s="828"/>
      <c r="L86" s="828"/>
      <c r="M86" s="829"/>
      <c r="N86" s="52">
        <f>L83+L84+L85</f>
        <v>4176.4903952816694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18098.125046220564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t="s">
        <v>150</v>
      </c>
      <c r="B36" s="876" t="str">
        <f>VLOOKUP(A36,EQUIPOS!A6:D154,3,FALSE)</f>
        <v>Cargador : Potencia en el volante 125 hp, Clasificación de RPM del motor 2300.</v>
      </c>
      <c r="C36" s="877"/>
      <c r="D36" s="877"/>
      <c r="E36" s="877"/>
      <c r="F36" s="877"/>
      <c r="G36" s="877"/>
      <c r="H36" s="878"/>
      <c r="I36" s="267"/>
      <c r="J36" s="268"/>
      <c r="K36" s="269">
        <f>VLOOKUP(A36,EQUIPOS!A6:D161,4,FALSE)</f>
        <v>172521.95730913387</v>
      </c>
      <c r="L36" s="270"/>
      <c r="M36" s="271">
        <v>22</v>
      </c>
      <c r="N36" s="272">
        <f>K36/M36</f>
        <v>7841.9071504151761</v>
      </c>
    </row>
    <row r="37" spans="1:14">
      <c r="A37" t="s">
        <v>180</v>
      </c>
      <c r="B37" s="876" t="str">
        <f>VLOOKUP(A37,EQUIPOS!A7:D154,3,FALSE)</f>
        <v>Compresor 120 HP, con martillo.</v>
      </c>
      <c r="C37" s="877"/>
      <c r="D37" s="877"/>
      <c r="E37" s="877"/>
      <c r="F37" s="877"/>
      <c r="G37" s="877"/>
      <c r="H37" s="878"/>
      <c r="I37" s="267"/>
      <c r="J37" s="268"/>
      <c r="K37" s="269">
        <f>VLOOKUP(A37,EQUIPOS!A7:D162,4,FALSE)</f>
        <v>96884.546263315322</v>
      </c>
      <c r="L37" s="270"/>
      <c r="M37" s="271">
        <v>22</v>
      </c>
      <c r="N37" s="272">
        <f>K37/M37</f>
        <v>4403.8430119688783</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0.02</v>
      </c>
      <c r="M42" s="889"/>
      <c r="N42" s="105">
        <f>N76*L42</f>
        <v>24.425936774364544</v>
      </c>
    </row>
    <row r="43" spans="1:14" ht="15.75" thickBot="1">
      <c r="B43" s="827" t="s">
        <v>953</v>
      </c>
      <c r="C43" s="828"/>
      <c r="D43" s="828"/>
      <c r="E43" s="828"/>
      <c r="F43" s="828"/>
      <c r="G43" s="828"/>
      <c r="H43" s="828"/>
      <c r="I43" s="828"/>
      <c r="J43" s="828"/>
      <c r="K43" s="828"/>
      <c r="L43" s="828"/>
      <c r="M43" s="829"/>
      <c r="N43" s="99">
        <f>SUM(N36:N42)</f>
        <v>12270.17609915842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914">
        <f>'900.2'!N78</f>
        <v>1024.1945549101181</v>
      </c>
      <c r="M59" s="915"/>
      <c r="N59" s="287">
        <f>K59*L59</f>
        <v>215.08085653112479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45"/>
    </row>
    <row r="65" spans="1:15" ht="15.75" thickBot="1">
      <c r="B65" s="916" t="s">
        <v>953</v>
      </c>
      <c r="C65" s="870"/>
      <c r="D65" s="870"/>
      <c r="E65" s="870"/>
      <c r="F65" s="870"/>
      <c r="G65" s="870"/>
      <c r="H65" s="870"/>
      <c r="I65" s="870"/>
      <c r="J65" s="870"/>
      <c r="K65" s="870"/>
      <c r="L65" s="870"/>
      <c r="M65" s="871"/>
      <c r="N65" s="104">
        <f>N59+N60+N61+N62+N63</f>
        <v>215.08085653112479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1221.2968387182273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13706.553794407773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2741.3107588815546</v>
      </c>
      <c r="M83" s="863"/>
      <c r="N83" s="51"/>
    </row>
    <row r="84" spans="1:14">
      <c r="B84" s="89" t="s">
        <v>973</v>
      </c>
      <c r="C84" s="90"/>
      <c r="D84" s="90"/>
      <c r="E84" s="90"/>
      <c r="F84" s="90"/>
      <c r="G84" s="90"/>
      <c r="H84" s="90"/>
      <c r="I84" s="87"/>
      <c r="J84" s="88"/>
      <c r="K84" s="304">
        <v>0.05</v>
      </c>
      <c r="L84" s="862">
        <f>N78*K84</f>
        <v>685.32768972038866</v>
      </c>
      <c r="M84" s="863"/>
      <c r="N84" s="51"/>
    </row>
    <row r="85" spans="1:14" ht="15.75" thickBot="1">
      <c r="B85" s="91" t="s">
        <v>974</v>
      </c>
      <c r="C85" s="92"/>
      <c r="D85" s="92"/>
      <c r="E85" s="92"/>
      <c r="F85" s="92"/>
      <c r="G85" s="92"/>
      <c r="H85" s="92"/>
      <c r="I85" s="93"/>
      <c r="J85" s="94"/>
      <c r="K85" s="305">
        <v>0.05</v>
      </c>
      <c r="L85" s="864">
        <f>N78*K85</f>
        <v>685.32768972038866</v>
      </c>
      <c r="M85" s="865"/>
      <c r="N85" s="51"/>
    </row>
    <row r="86" spans="1:14" ht="15.75" thickBot="1">
      <c r="B86" s="827" t="s">
        <v>953</v>
      </c>
      <c r="C86" s="828"/>
      <c r="D86" s="828"/>
      <c r="E86" s="828"/>
      <c r="F86" s="828"/>
      <c r="G86" s="828"/>
      <c r="H86" s="828"/>
      <c r="I86" s="828"/>
      <c r="J86" s="828"/>
      <c r="K86" s="828"/>
      <c r="L86" s="828"/>
      <c r="M86" s="829"/>
      <c r="N86" s="52">
        <f>L83+L84+L85</f>
        <v>4111.966138322332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17818.519932730105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t="s">
        <v>180</v>
      </c>
      <c r="B36" s="876" t="str">
        <f>VLOOKUP(A36,EQUIPOS!A6:D154,3,FALSE)</f>
        <v>Compresor 120 HP, con martillo.</v>
      </c>
      <c r="C36" s="877"/>
      <c r="D36" s="877"/>
      <c r="E36" s="877"/>
      <c r="F36" s="877"/>
      <c r="G36" s="877"/>
      <c r="H36" s="878"/>
      <c r="I36" s="267"/>
      <c r="J36" s="268"/>
      <c r="K36" s="269">
        <f>VLOOKUP(A36,EQUIPOS!A6:D161,4,FALSE)</f>
        <v>96884.546263315322</v>
      </c>
      <c r="L36" s="270"/>
      <c r="M36" s="271">
        <v>20</v>
      </c>
      <c r="N36" s="272">
        <f>K36/M36</f>
        <v>4844.2273131657657</v>
      </c>
    </row>
    <row r="37" spans="1:14">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0.1</v>
      </c>
      <c r="M42" s="889"/>
      <c r="N42" s="105">
        <f>N76*L42</f>
        <v>67.663750000000007</v>
      </c>
    </row>
    <row r="43" spans="1:14" ht="15.75" thickBot="1">
      <c r="B43" s="827" t="s">
        <v>953</v>
      </c>
      <c r="C43" s="828"/>
      <c r="D43" s="828"/>
      <c r="E43" s="828"/>
      <c r="F43" s="828"/>
      <c r="G43" s="828"/>
      <c r="H43" s="828"/>
      <c r="I43" s="828"/>
      <c r="J43" s="828"/>
      <c r="K43" s="828"/>
      <c r="L43" s="828"/>
      <c r="M43" s="829"/>
      <c r="N43" s="99">
        <f>SUM(N36:N42)</f>
        <v>4911.8910631657654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914">
        <f>'900.2'!N78</f>
        <v>1024.1945549101181</v>
      </c>
      <c r="M59" s="915"/>
      <c r="N59" s="287">
        <f>K59*L59</f>
        <v>81.935564392809454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81.935564392809454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827" t="s">
        <v>953</v>
      </c>
      <c r="C76" s="828"/>
      <c r="D76" s="828"/>
      <c r="E76" s="828"/>
      <c r="F76" s="828"/>
      <c r="G76" s="828"/>
      <c r="H76" s="828"/>
      <c r="I76" s="870"/>
      <c r="J76" s="870"/>
      <c r="K76" s="870"/>
      <c r="L76" s="870"/>
      <c r="M76" s="871"/>
      <c r="N76" s="460">
        <f>SUM(N70:N75)</f>
        <v>676.63750000000005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5670.4641275585745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1134.0928255117149</v>
      </c>
      <c r="M83" s="863"/>
      <c r="N83" s="51"/>
    </row>
    <row r="84" spans="1:14">
      <c r="B84" s="89" t="s">
        <v>973</v>
      </c>
      <c r="C84" s="90"/>
      <c r="D84" s="90"/>
      <c r="E84" s="90"/>
      <c r="F84" s="90"/>
      <c r="G84" s="90"/>
      <c r="H84" s="90"/>
      <c r="I84" s="87"/>
      <c r="J84" s="88"/>
      <c r="K84" s="304">
        <v>0.05</v>
      </c>
      <c r="L84" s="862">
        <f>N78*K84</f>
        <v>283.52320637792872</v>
      </c>
      <c r="M84" s="863"/>
      <c r="N84" s="51"/>
    </row>
    <row r="85" spans="1:14" ht="15.75" thickBot="1">
      <c r="B85" s="91" t="s">
        <v>974</v>
      </c>
      <c r="C85" s="92"/>
      <c r="D85" s="92"/>
      <c r="E85" s="92"/>
      <c r="F85" s="92"/>
      <c r="G85" s="92"/>
      <c r="H85" s="92"/>
      <c r="I85" s="93"/>
      <c r="J85" s="94"/>
      <c r="K85" s="305">
        <v>0.05</v>
      </c>
      <c r="L85" s="864">
        <f>N78*K85</f>
        <v>283.52320637792872</v>
      </c>
      <c r="M85" s="865"/>
      <c r="N85" s="51"/>
    </row>
    <row r="86" spans="1:14" ht="15.75" thickBot="1">
      <c r="B86" s="827" t="s">
        <v>953</v>
      </c>
      <c r="C86" s="828"/>
      <c r="D86" s="828"/>
      <c r="E86" s="828"/>
      <c r="F86" s="828"/>
      <c r="G86" s="828"/>
      <c r="H86" s="828"/>
      <c r="I86" s="828"/>
      <c r="J86" s="828"/>
      <c r="K86" s="828"/>
      <c r="L86" s="828"/>
      <c r="M86" s="829"/>
      <c r="N86" s="52">
        <f>L83+L84+L85</f>
        <v>1701.1392382675724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7371.6033658261467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t="s">
        <v>195</v>
      </c>
      <c r="B36" s="876" t="str">
        <f>VLOOKUP(A36,EQUIPOS!A6:D154,3,FALSE)</f>
        <v xml:space="preserve">Equipo de oxicorte, Capacidad de corte: hasta 6´´ (152mm) </v>
      </c>
      <c r="C36" s="877"/>
      <c r="D36" s="877"/>
      <c r="E36" s="877"/>
      <c r="F36" s="877"/>
      <c r="G36" s="877"/>
      <c r="H36" s="878"/>
      <c r="I36" s="267"/>
      <c r="J36" s="268"/>
      <c r="K36" s="269">
        <f>VLOOKUP(A36,EQUIPOS!A6:D161,4,FALSE)</f>
        <v>16755.996510626977</v>
      </c>
      <c r="L36" s="270"/>
      <c r="M36" s="271">
        <v>321</v>
      </c>
      <c r="N36" s="272">
        <f>K36/M36</f>
        <v>52.199366076719556</v>
      </c>
    </row>
    <row r="37" spans="1:14">
      <c r="A37" t="s">
        <v>248</v>
      </c>
      <c r="B37" s="876" t="str">
        <f>VLOOKUP(A37,EQUIPOS!A7:D154,3,FALSE)</f>
        <v>Grúa telescópica de 50 Ton.</v>
      </c>
      <c r="C37" s="877"/>
      <c r="D37" s="877"/>
      <c r="E37" s="877"/>
      <c r="F37" s="877"/>
      <c r="G37" s="877"/>
      <c r="H37" s="878"/>
      <c r="I37" s="267"/>
      <c r="J37" s="268"/>
      <c r="K37" s="269">
        <f>VLOOKUP(A37,EQUIPOS!A7:D162,4,FALSE)</f>
        <v>299642.09808765911</v>
      </c>
      <c r="L37" s="270"/>
      <c r="M37" s="271">
        <v>321</v>
      </c>
      <c r="N37" s="272">
        <f>K37/M37</f>
        <v>933.46448002386012</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0.1</v>
      </c>
      <c r="M42" s="889"/>
      <c r="N42" s="105">
        <f>N76*L42</f>
        <v>16.863239875389407</v>
      </c>
    </row>
    <row r="43" spans="1:14" ht="15.75" thickBot="1">
      <c r="B43" s="827" t="s">
        <v>953</v>
      </c>
      <c r="C43" s="828"/>
      <c r="D43" s="828"/>
      <c r="E43" s="828"/>
      <c r="F43" s="828"/>
      <c r="G43" s="828"/>
      <c r="H43" s="828"/>
      <c r="I43" s="828"/>
      <c r="J43" s="828"/>
      <c r="K43" s="828"/>
      <c r="L43" s="828"/>
      <c r="M43" s="829"/>
      <c r="N43" s="99">
        <f>SUM(N36:N42)</f>
        <v>1002.527085975969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914">
        <f>VLOOKUP(A59,TRANSPORTE!A5:D120,4,FALSE)</f>
        <v>0.41142513523921342</v>
      </c>
      <c r="M59" s="915"/>
      <c r="N59" s="287">
        <f>K59*L59</f>
        <v>0.41142513523921342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0.41142513523921342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827" t="s">
        <v>953</v>
      </c>
      <c r="C76" s="828"/>
      <c r="D76" s="828"/>
      <c r="E76" s="828"/>
      <c r="F76" s="828"/>
      <c r="G76" s="828"/>
      <c r="H76" s="828"/>
      <c r="I76" s="870"/>
      <c r="J76" s="870"/>
      <c r="K76" s="870"/>
      <c r="L76" s="870"/>
      <c r="M76" s="871"/>
      <c r="N76" s="460">
        <f>SUM(N70:N75)</f>
        <v>168.63239875389408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1171.5709098651023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234.31418197302048</v>
      </c>
      <c r="M83" s="863"/>
      <c r="N83" s="51"/>
    </row>
    <row r="84" spans="1:14">
      <c r="B84" s="89" t="s">
        <v>973</v>
      </c>
      <c r="C84" s="90"/>
      <c r="D84" s="90"/>
      <c r="E84" s="90"/>
      <c r="F84" s="90"/>
      <c r="G84" s="90"/>
      <c r="H84" s="90"/>
      <c r="I84" s="87"/>
      <c r="J84" s="88"/>
      <c r="K84" s="304">
        <v>0.05</v>
      </c>
      <c r="L84" s="862">
        <f>N78*K84</f>
        <v>58.57854549325512</v>
      </c>
      <c r="M84" s="863"/>
      <c r="N84" s="51"/>
    </row>
    <row r="85" spans="1:14" ht="15.75" thickBot="1">
      <c r="B85" s="91" t="s">
        <v>974</v>
      </c>
      <c r="C85" s="92"/>
      <c r="D85" s="92"/>
      <c r="E85" s="92"/>
      <c r="F85" s="92"/>
      <c r="G85" s="92"/>
      <c r="H85" s="92"/>
      <c r="I85" s="93"/>
      <c r="J85" s="94"/>
      <c r="K85" s="305">
        <v>0.05</v>
      </c>
      <c r="L85" s="864">
        <f>N78*K85</f>
        <v>58.57854549325512</v>
      </c>
      <c r="M85" s="865"/>
      <c r="N85" s="51"/>
    </row>
    <row r="86" spans="1:14" ht="15.75" thickBot="1">
      <c r="B86" s="827" t="s">
        <v>953</v>
      </c>
      <c r="C86" s="828"/>
      <c r="D86" s="828"/>
      <c r="E86" s="828"/>
      <c r="F86" s="828"/>
      <c r="G86" s="828"/>
      <c r="H86" s="828"/>
      <c r="I86" s="828"/>
      <c r="J86" s="828"/>
      <c r="K86" s="828"/>
      <c r="L86" s="828"/>
      <c r="M86" s="829"/>
      <c r="N86" s="52">
        <f>L83+L84+L85</f>
        <v>351.47127295953067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1523.0421828246331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08" t="s">
        <v>273</v>
      </c>
      <c r="B36" s="876" t="str">
        <f>VLOOKUP(A36,EQUIPOS!A6:D154,3,FALSE)</f>
        <v>Motosierra, 93.6 cm3 - 7.1 HP, 45-90 cm - 7.9 kg</v>
      </c>
      <c r="C36" s="877"/>
      <c r="D36" s="877"/>
      <c r="E36" s="877"/>
      <c r="F36" s="877"/>
      <c r="G36" s="877"/>
      <c r="H36" s="878"/>
      <c r="I36" s="267"/>
      <c r="J36" s="268"/>
      <c r="K36" s="269">
        <f>VLOOKUP(A36,EQUIPOS!A6:D161,4,FALSE)</f>
        <v>11824.913727631174</v>
      </c>
      <c r="L36" s="270"/>
      <c r="M36" s="271">
        <v>3</v>
      </c>
      <c r="N36" s="272">
        <f>K36/M36</f>
        <v>3941.6379092103912</v>
      </c>
    </row>
    <row r="37" spans="1:14">
      <c r="A37" s="205" t="s">
        <v>312</v>
      </c>
      <c r="B37" s="876" t="str">
        <f>VLOOKUP(A37,EQUIPOS!A7:D154,3,FALSE)</f>
        <v>Retroexcavadora sobre oruga, potencia 138 HP, balde de 1,5 m3.</v>
      </c>
      <c r="C37" s="877"/>
      <c r="D37" s="877"/>
      <c r="E37" s="877"/>
      <c r="F37" s="877"/>
      <c r="G37" s="877"/>
      <c r="H37" s="878"/>
      <c r="I37" s="267"/>
      <c r="J37" s="268"/>
      <c r="K37" s="269">
        <f>VLOOKUP(A37,EQUIPOS!A7:D162,4,FALSE)</f>
        <v>206203.95213966368</v>
      </c>
      <c r="L37" s="270"/>
      <c r="M37" s="271">
        <v>3</v>
      </c>
      <c r="N37" s="272">
        <f>K37/M37</f>
        <v>68734.650713221228</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0.05</v>
      </c>
      <c r="M42" s="889"/>
      <c r="N42" s="105">
        <f>N76*L42</f>
        <v>673.35467419668339</v>
      </c>
    </row>
    <row r="43" spans="1:14" ht="15.75" thickBot="1">
      <c r="B43" s="827" t="s">
        <v>953</v>
      </c>
      <c r="C43" s="828"/>
      <c r="D43" s="828"/>
      <c r="E43" s="828"/>
      <c r="F43" s="828"/>
      <c r="G43" s="828"/>
      <c r="H43" s="828"/>
      <c r="I43" s="828"/>
      <c r="J43" s="828"/>
      <c r="K43" s="828"/>
      <c r="L43" s="828"/>
      <c r="M43" s="829"/>
      <c r="N43" s="99">
        <f>SUM(N36:N42)</f>
        <v>73349.643296628303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914">
        <f>VLOOKUP(A59,TRANSPORTE!A5:D94,4,FALSE)</f>
        <v>1147.8761273174055</v>
      </c>
      <c r="M59" s="915"/>
      <c r="N59" s="287">
        <f>K59*L59</f>
        <v>6887.2567639044328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6887.2567639044328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827" t="s">
        <v>953</v>
      </c>
      <c r="C76" s="828"/>
      <c r="D76" s="828"/>
      <c r="E76" s="828"/>
      <c r="F76" s="828"/>
      <c r="G76" s="828"/>
      <c r="H76" s="828"/>
      <c r="I76" s="870"/>
      <c r="J76" s="870"/>
      <c r="K76" s="870"/>
      <c r="L76" s="870"/>
      <c r="M76" s="871"/>
      <c r="N76" s="460">
        <f>SUM(N70:N75)</f>
        <v>13467.093483933666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93703.993544466401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18740.798708893282</v>
      </c>
      <c r="M83" s="863"/>
      <c r="N83" s="51"/>
    </row>
    <row r="84" spans="1:14">
      <c r="B84" s="89" t="s">
        <v>973</v>
      </c>
      <c r="C84" s="90"/>
      <c r="D84" s="90"/>
      <c r="E84" s="90"/>
      <c r="F84" s="90"/>
      <c r="G84" s="90"/>
      <c r="H84" s="90"/>
      <c r="I84" s="87"/>
      <c r="J84" s="88"/>
      <c r="K84" s="304">
        <v>0.05</v>
      </c>
      <c r="L84" s="862">
        <f>N78*K84</f>
        <v>4685.1996772233206</v>
      </c>
      <c r="M84" s="863"/>
      <c r="N84" s="51"/>
    </row>
    <row r="85" spans="1:14" ht="15.75" thickBot="1">
      <c r="B85" s="91" t="s">
        <v>974</v>
      </c>
      <c r="C85" s="92"/>
      <c r="D85" s="92"/>
      <c r="E85" s="92"/>
      <c r="F85" s="92"/>
      <c r="G85" s="92"/>
      <c r="H85" s="92"/>
      <c r="I85" s="93"/>
      <c r="J85" s="94"/>
      <c r="K85" s="305">
        <v>0.05</v>
      </c>
      <c r="L85" s="864">
        <f>N78*K85</f>
        <v>4685.1996772233206</v>
      </c>
      <c r="M85" s="865"/>
      <c r="N85" s="51"/>
    </row>
    <row r="86" spans="1:14" ht="15.75" thickBot="1">
      <c r="B86" s="827" t="s">
        <v>953</v>
      </c>
      <c r="C86" s="828"/>
      <c r="D86" s="828"/>
      <c r="E86" s="828"/>
      <c r="F86" s="828"/>
      <c r="G86" s="828"/>
      <c r="H86" s="828"/>
      <c r="I86" s="828"/>
      <c r="J86" s="828"/>
      <c r="K86" s="828"/>
      <c r="L86" s="828"/>
      <c r="M86" s="829"/>
      <c r="N86" s="52">
        <f>L83+L84+L85</f>
        <v>28111.198063339925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121815.19160780632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27.7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topLeftCell="A19" zoomScale="78" zoomScaleNormal="78" workbookViewId="0">
      <selection activeCell="G21" sqref="G21:G2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08" t="s">
        <v>195</v>
      </c>
      <c r="B36" s="876" t="str">
        <f>VLOOKUP(A36,EQUIPOS!A6:D154,3,FALSE)</f>
        <v xml:space="preserve">Equipo de oxicorte, Capacidad de corte: hasta 6´´ (152mm) </v>
      </c>
      <c r="C36" s="877"/>
      <c r="D36" s="877"/>
      <c r="E36" s="877"/>
      <c r="F36" s="877"/>
      <c r="G36" s="877"/>
      <c r="H36" s="878"/>
      <c r="I36" s="267"/>
      <c r="J36" s="268"/>
      <c r="K36" s="269">
        <f>VLOOKUP(A36,EQUIPOS!A6:D161,4,FALSE)</f>
        <v>16755.996510626977</v>
      </c>
      <c r="L36" s="270"/>
      <c r="M36" s="271">
        <v>4</v>
      </c>
      <c r="N36" s="272">
        <f>K36/M36</f>
        <v>4188.9991276567443</v>
      </c>
    </row>
    <row r="37" spans="1:14">
      <c r="A37" s="108" t="s">
        <v>248</v>
      </c>
      <c r="B37" s="876" t="str">
        <f>VLOOKUP(A37,EQUIPOS!A7:D154,3,FALSE)</f>
        <v>Grúa telescópica de 50 Ton.</v>
      </c>
      <c r="C37" s="877"/>
      <c r="D37" s="877"/>
      <c r="E37" s="877"/>
      <c r="F37" s="877"/>
      <c r="G37" s="877"/>
      <c r="H37" s="878"/>
      <c r="I37" s="267"/>
      <c r="J37" s="268"/>
      <c r="K37" s="269">
        <f>VLOOKUP(A37,EQUIPOS!A7:D162,4,FALSE)</f>
        <v>299642.09808765911</v>
      </c>
      <c r="L37" s="270"/>
      <c r="M37" s="271">
        <v>4</v>
      </c>
      <c r="N37" s="272">
        <f>K37/M37</f>
        <v>74910.524521914776</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0.1</v>
      </c>
      <c r="M42" s="889"/>
      <c r="N42" s="105">
        <f>N76*L42</f>
        <v>1010.0320112950249</v>
      </c>
    </row>
    <row r="43" spans="1:14" ht="15.75" thickBot="1">
      <c r="B43" s="827" t="s">
        <v>953</v>
      </c>
      <c r="C43" s="828"/>
      <c r="D43" s="828"/>
      <c r="E43" s="828"/>
      <c r="F43" s="828"/>
      <c r="G43" s="828"/>
      <c r="H43" s="828"/>
      <c r="I43" s="828"/>
      <c r="J43" s="828"/>
      <c r="K43" s="828"/>
      <c r="L43" s="828"/>
      <c r="M43" s="829"/>
      <c r="N43" s="99">
        <f>SUM(N36:N42)</f>
        <v>80109.55566086655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914">
        <f>VLOOKUP(A59,TRANSPORTE!A5:D117,4,FALSE)</f>
        <v>0.42248555801920268</v>
      </c>
      <c r="M59" s="915"/>
      <c r="N59" s="287">
        <f>K59*L59</f>
        <v>0.42248555801920268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0.42248555801920268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916" t="s">
        <v>953</v>
      </c>
      <c r="C76" s="870"/>
      <c r="D76" s="870"/>
      <c r="E76" s="870"/>
      <c r="F76" s="870"/>
      <c r="G76" s="870"/>
      <c r="H76" s="870"/>
      <c r="I76" s="870"/>
      <c r="J76" s="870"/>
      <c r="K76" s="870"/>
      <c r="L76" s="870"/>
      <c r="M76" s="871"/>
      <c r="N76" s="460">
        <f>SUM(N70:N75)</f>
        <v>10100.320112950249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90210.298259374831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18042.059651874966</v>
      </c>
      <c r="M83" s="863"/>
      <c r="N83" s="51"/>
    </row>
    <row r="84" spans="1:14">
      <c r="B84" s="89" t="s">
        <v>973</v>
      </c>
      <c r="C84" s="90"/>
      <c r="D84" s="90"/>
      <c r="E84" s="90"/>
      <c r="F84" s="90"/>
      <c r="G84" s="90"/>
      <c r="H84" s="90"/>
      <c r="I84" s="87"/>
      <c r="J84" s="88"/>
      <c r="K84" s="304">
        <v>0.05</v>
      </c>
      <c r="L84" s="862">
        <f>N78*K84</f>
        <v>4510.5149129687416</v>
      </c>
      <c r="M84" s="863"/>
      <c r="N84" s="51"/>
    </row>
    <row r="85" spans="1:14" ht="15.75" thickBot="1">
      <c r="B85" s="91" t="s">
        <v>974</v>
      </c>
      <c r="C85" s="92"/>
      <c r="D85" s="92"/>
      <c r="E85" s="92"/>
      <c r="F85" s="92"/>
      <c r="G85" s="92"/>
      <c r="H85" s="92"/>
      <c r="I85" s="93"/>
      <c r="J85" s="94"/>
      <c r="K85" s="305">
        <v>0.05</v>
      </c>
      <c r="L85" s="864">
        <f>N78*K85</f>
        <v>4510.5149129687416</v>
      </c>
      <c r="M85" s="865"/>
      <c r="N85" s="51"/>
    </row>
    <row r="86" spans="1:14" ht="15.75" thickBot="1">
      <c r="B86" s="827" t="s">
        <v>953</v>
      </c>
      <c r="C86" s="828"/>
      <c r="D86" s="828"/>
      <c r="E86" s="828"/>
      <c r="F86" s="828"/>
      <c r="G86" s="828"/>
      <c r="H86" s="828"/>
      <c r="I86" s="828"/>
      <c r="J86" s="828"/>
      <c r="K86" s="828"/>
      <c r="L86" s="828"/>
      <c r="M86" s="829"/>
      <c r="N86" s="52">
        <f>L83+L84+L85</f>
        <v>27063.089477812449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117273.38773718728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1.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08" t="s">
        <v>307</v>
      </c>
      <c r="B36" s="876" t="str">
        <f>VLOOKUP(A36,EQUIPOS!A6:D154,3,FALSE)</f>
        <v>Retroexcavadora, Potencia en el Volante 78 HP 2200 RPM</v>
      </c>
      <c r="C36" s="877"/>
      <c r="D36" s="877"/>
      <c r="E36" s="877"/>
      <c r="F36" s="877"/>
      <c r="G36" s="877"/>
      <c r="H36" s="878"/>
      <c r="I36" s="267"/>
      <c r="J36" s="268"/>
      <c r="K36" s="269">
        <f>VLOOKUP(A36,EQUIPOS!A6:D161,4,FALSE)</f>
        <v>100262.94585492485</v>
      </c>
      <c r="L36" s="270"/>
      <c r="M36" s="271">
        <v>5</v>
      </c>
      <c r="N36" s="272">
        <f>K36/M36</f>
        <v>20052.589170984971</v>
      </c>
    </row>
    <row r="37" spans="1:14">
      <c r="A37" s="108"/>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0.02</v>
      </c>
      <c r="M42" s="889"/>
      <c r="N42" s="105">
        <f>N76*L42</f>
        <v>107.474121807204</v>
      </c>
    </row>
    <row r="43" spans="1:14" ht="15.75" thickBot="1">
      <c r="B43" s="827" t="s">
        <v>953</v>
      </c>
      <c r="C43" s="828"/>
      <c r="D43" s="828"/>
      <c r="E43" s="828"/>
      <c r="F43" s="828"/>
      <c r="G43" s="828"/>
      <c r="H43" s="828"/>
      <c r="I43" s="828"/>
      <c r="J43" s="828"/>
      <c r="K43" s="828"/>
      <c r="L43" s="828"/>
      <c r="M43" s="829"/>
      <c r="N43" s="99">
        <f>SUM(N36:N42)</f>
        <v>20160.063292792176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914">
        <f>VLOOKUP(A59,TRANSPORTE!A5:D94,4,FALSE)</f>
        <v>1147.8761273174055</v>
      </c>
      <c r="M59" s="915"/>
      <c r="N59" s="287">
        <f>K59*L59</f>
        <v>805.80904137681864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805.80904137681864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827" t="s">
        <v>953</v>
      </c>
      <c r="C76" s="828"/>
      <c r="D76" s="828"/>
      <c r="E76" s="828"/>
      <c r="F76" s="828"/>
      <c r="G76" s="828"/>
      <c r="H76" s="828"/>
      <c r="I76" s="870"/>
      <c r="J76" s="870"/>
      <c r="K76" s="870"/>
      <c r="L76" s="870"/>
      <c r="M76" s="871"/>
      <c r="N76" s="460">
        <f>SUM(N70:N75)</f>
        <v>5373.7060903601996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26339.578424529194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5267.915684905839</v>
      </c>
      <c r="M83" s="863"/>
      <c r="N83" s="51"/>
    </row>
    <row r="84" spans="1:14">
      <c r="B84" s="89" t="s">
        <v>973</v>
      </c>
      <c r="C84" s="90"/>
      <c r="D84" s="90"/>
      <c r="E84" s="90"/>
      <c r="F84" s="90"/>
      <c r="G84" s="90"/>
      <c r="H84" s="90"/>
      <c r="I84" s="87"/>
      <c r="J84" s="88"/>
      <c r="K84" s="304">
        <v>0.05</v>
      </c>
      <c r="L84" s="862">
        <f>N78*K84</f>
        <v>1316.9789212264598</v>
      </c>
      <c r="M84" s="863"/>
      <c r="N84" s="51"/>
    </row>
    <row r="85" spans="1:14" ht="15.75" thickBot="1">
      <c r="B85" s="91" t="s">
        <v>974</v>
      </c>
      <c r="C85" s="92"/>
      <c r="D85" s="92"/>
      <c r="E85" s="92"/>
      <c r="F85" s="92"/>
      <c r="G85" s="92"/>
      <c r="H85" s="92"/>
      <c r="I85" s="93"/>
      <c r="J85" s="94"/>
      <c r="K85" s="305">
        <v>0.05</v>
      </c>
      <c r="L85" s="864">
        <f>N78*K85</f>
        <v>1316.9789212264598</v>
      </c>
      <c r="M85" s="865"/>
      <c r="N85" s="51"/>
    </row>
    <row r="86" spans="1:14" ht="15.75" thickBot="1">
      <c r="B86" s="827" t="s">
        <v>953</v>
      </c>
      <c r="C86" s="828"/>
      <c r="D86" s="828"/>
      <c r="E86" s="828"/>
      <c r="F86" s="828"/>
      <c r="G86" s="828"/>
      <c r="H86" s="828"/>
      <c r="I86" s="828"/>
      <c r="J86" s="828"/>
      <c r="K86" s="828"/>
      <c r="L86" s="828"/>
      <c r="M86" s="829"/>
      <c r="N86" s="52">
        <f>L83+L84+L85</f>
        <v>7901.8735273587581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34241.451951887953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1.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08" t="s">
        <v>307</v>
      </c>
      <c r="B36" s="876" t="str">
        <f>VLOOKUP(A36,EQUIPOS!A6:D154,3,FALSE)</f>
        <v>Retroexcavadora, Potencia en el Volante 78 HP 2200 RPM</v>
      </c>
      <c r="C36" s="877"/>
      <c r="D36" s="877"/>
      <c r="E36" s="877"/>
      <c r="F36" s="877"/>
      <c r="G36" s="877"/>
      <c r="H36" s="878"/>
      <c r="I36" s="267"/>
      <c r="J36" s="268"/>
      <c r="K36" s="269">
        <f>VLOOKUP(A36,EQUIPOS!A6:D161,4,FALSE)</f>
        <v>100262.94585492485</v>
      </c>
      <c r="L36" s="270"/>
      <c r="M36" s="271">
        <v>4</v>
      </c>
      <c r="N36" s="272">
        <f>K36/M36</f>
        <v>25065.736463731213</v>
      </c>
    </row>
    <row r="37" spans="1:14">
      <c r="A37" s="108"/>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0.02</v>
      </c>
      <c r="M42" s="889"/>
      <c r="N42" s="105">
        <f>N76*L42</f>
        <v>67.663750000000007</v>
      </c>
    </row>
    <row r="43" spans="1:14" ht="15.75" thickBot="1">
      <c r="B43" s="827" t="s">
        <v>953</v>
      </c>
      <c r="C43" s="828"/>
      <c r="D43" s="828"/>
      <c r="E43" s="828"/>
      <c r="F43" s="828"/>
      <c r="G43" s="828"/>
      <c r="H43" s="828"/>
      <c r="I43" s="828"/>
      <c r="J43" s="828"/>
      <c r="K43" s="828"/>
      <c r="L43" s="828"/>
      <c r="M43" s="829"/>
      <c r="N43" s="99">
        <f>SUM(N36:N42)</f>
        <v>25133.400213731213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914">
        <f>VLOOKUP(A59,TRANSPORTE!A5:D94,4,FALSE)</f>
        <v>1147.8761273174055</v>
      </c>
      <c r="M59" s="915"/>
      <c r="N59" s="287">
        <f>K59*L59</f>
        <v>3478.0646657717384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3478.0646657717384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916" t="s">
        <v>953</v>
      </c>
      <c r="C76" s="870"/>
      <c r="D76" s="870"/>
      <c r="E76" s="870"/>
      <c r="F76" s="870"/>
      <c r="G76" s="870"/>
      <c r="H76" s="870"/>
      <c r="I76" s="870"/>
      <c r="J76" s="870"/>
      <c r="K76" s="870"/>
      <c r="L76" s="870"/>
      <c r="M76" s="871"/>
      <c r="N76" s="460">
        <f>SUM(N70:N75)</f>
        <v>3383.1875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31994.65237950295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6398.93047590059</v>
      </c>
      <c r="M83" s="863"/>
      <c r="N83" s="51"/>
    </row>
    <row r="84" spans="1:14">
      <c r="B84" s="89" t="s">
        <v>973</v>
      </c>
      <c r="C84" s="90"/>
      <c r="D84" s="90"/>
      <c r="E84" s="90"/>
      <c r="F84" s="90"/>
      <c r="G84" s="90"/>
      <c r="H84" s="90"/>
      <c r="I84" s="87"/>
      <c r="J84" s="88"/>
      <c r="K84" s="304">
        <v>0.05</v>
      </c>
      <c r="L84" s="862">
        <f>N78*K84</f>
        <v>1599.7326189751475</v>
      </c>
      <c r="M84" s="863"/>
      <c r="N84" s="51"/>
    </row>
    <row r="85" spans="1:14" ht="15.75" thickBot="1">
      <c r="B85" s="91" t="s">
        <v>974</v>
      </c>
      <c r="C85" s="92"/>
      <c r="D85" s="92"/>
      <c r="E85" s="92"/>
      <c r="F85" s="92"/>
      <c r="G85" s="92"/>
      <c r="H85" s="92"/>
      <c r="I85" s="93"/>
      <c r="J85" s="94"/>
      <c r="K85" s="305">
        <v>0.05</v>
      </c>
      <c r="L85" s="864">
        <f>N78*K85</f>
        <v>1599.7326189751475</v>
      </c>
      <c r="M85" s="865"/>
      <c r="N85" s="51"/>
    </row>
    <row r="86" spans="1:14" ht="15.75" thickBot="1">
      <c r="B86" s="827" t="s">
        <v>953</v>
      </c>
      <c r="C86" s="828"/>
      <c r="D86" s="828"/>
      <c r="E86" s="828"/>
      <c r="F86" s="828"/>
      <c r="G86" s="828"/>
      <c r="H86" s="828"/>
      <c r="I86" s="828"/>
      <c r="J86" s="828"/>
      <c r="K86" s="828"/>
      <c r="L86" s="828"/>
      <c r="M86" s="829"/>
      <c r="N86" s="52">
        <f>L83+L84+L85</f>
        <v>9598.3957138508849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41593.048093353835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1.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08"/>
      <c r="B36" s="876"/>
      <c r="C36" s="877"/>
      <c r="D36" s="877"/>
      <c r="E36" s="877"/>
      <c r="F36" s="877"/>
      <c r="G36" s="877"/>
      <c r="H36" s="878"/>
      <c r="I36" s="267"/>
      <c r="J36" s="268"/>
      <c r="K36" s="269"/>
      <c r="L36" s="270"/>
      <c r="M36" s="271"/>
      <c r="N36" s="272"/>
    </row>
    <row r="37" spans="1:14">
      <c r="A37" s="108"/>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0.1</v>
      </c>
      <c r="M42" s="889"/>
      <c r="N42" s="105">
        <f>N76*L42</f>
        <v>144.34933333333333</v>
      </c>
    </row>
    <row r="43" spans="1:14" ht="15.75" thickBot="1">
      <c r="B43" s="827" t="s">
        <v>953</v>
      </c>
      <c r="C43" s="828"/>
      <c r="D43" s="828"/>
      <c r="E43" s="828"/>
      <c r="F43" s="828"/>
      <c r="G43" s="828"/>
      <c r="H43" s="828"/>
      <c r="I43" s="828"/>
      <c r="J43" s="828"/>
      <c r="K43" s="828"/>
      <c r="L43" s="828"/>
      <c r="M43" s="829"/>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9"/>
      <c r="C53" s="910"/>
      <c r="D53" s="910"/>
      <c r="E53" s="910"/>
      <c r="F53" s="910"/>
      <c r="G53" s="910"/>
      <c r="H53" s="910"/>
      <c r="I53" s="880"/>
      <c r="J53" s="42"/>
      <c r="K53" s="44"/>
      <c r="L53" s="911"/>
      <c r="M53" s="912"/>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3" t="s">
        <v>961</v>
      </c>
      <c r="M58" s="892"/>
      <c r="N58" s="76" t="s">
        <v>951</v>
      </c>
    </row>
    <row r="59" spans="2:14">
      <c r="B59" s="46"/>
      <c r="C59" s="317"/>
      <c r="D59" s="317"/>
      <c r="E59" s="317"/>
      <c r="F59" s="317"/>
      <c r="G59" s="317"/>
      <c r="H59" s="311"/>
      <c r="I59" s="279"/>
      <c r="J59" s="286"/>
      <c r="K59" s="279"/>
      <c r="L59" s="914"/>
      <c r="M59" s="915"/>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827" t="s">
        <v>953</v>
      </c>
      <c r="C76" s="828"/>
      <c r="D76" s="828"/>
      <c r="E76" s="828"/>
      <c r="F76" s="828"/>
      <c r="G76" s="828"/>
      <c r="H76" s="828"/>
      <c r="I76" s="870"/>
      <c r="J76" s="870"/>
      <c r="K76" s="870"/>
      <c r="L76" s="870"/>
      <c r="M76" s="871"/>
      <c r="N76" s="460">
        <f>SUM(N70:N75)</f>
        <v>1443.4933333333333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317.56853333333333</v>
      </c>
      <c r="M83" s="863"/>
      <c r="N83" s="51"/>
    </row>
    <row r="84" spans="1:14">
      <c r="B84" s="89" t="s">
        <v>973</v>
      </c>
      <c r="C84" s="90"/>
      <c r="D84" s="90"/>
      <c r="E84" s="90"/>
      <c r="F84" s="90"/>
      <c r="G84" s="90"/>
      <c r="H84" s="90"/>
      <c r="I84" s="87"/>
      <c r="J84" s="88"/>
      <c r="K84" s="304">
        <v>0.05</v>
      </c>
      <c r="L84" s="862">
        <f>N78*K84</f>
        <v>79.392133333333334</v>
      </c>
      <c r="M84" s="863"/>
      <c r="N84" s="51"/>
    </row>
    <row r="85" spans="1:14" ht="15.75" thickBot="1">
      <c r="B85" s="91" t="s">
        <v>974</v>
      </c>
      <c r="C85" s="92"/>
      <c r="D85" s="92"/>
      <c r="E85" s="92"/>
      <c r="F85" s="92"/>
      <c r="G85" s="92"/>
      <c r="H85" s="92"/>
      <c r="I85" s="93"/>
      <c r="J85" s="94"/>
      <c r="K85" s="305">
        <v>0.05</v>
      </c>
      <c r="L85" s="864">
        <f>N78*K85</f>
        <v>79.392133333333334</v>
      </c>
      <c r="M85" s="865"/>
      <c r="N85" s="51"/>
    </row>
    <row r="86" spans="1:14" ht="15.75" thickBot="1">
      <c r="B86" s="827" t="s">
        <v>953</v>
      </c>
      <c r="C86" s="828"/>
      <c r="D86" s="828"/>
      <c r="E86" s="828"/>
      <c r="F86" s="828"/>
      <c r="G86" s="828"/>
      <c r="H86" s="828"/>
      <c r="I86" s="828"/>
      <c r="J86" s="828"/>
      <c r="K86" s="828"/>
      <c r="L86" s="828"/>
      <c r="M86" s="829"/>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1.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08" t="s">
        <v>310</v>
      </c>
      <c r="B36" s="876" t="str">
        <f>VLOOKUP(A36,EQUIPOS!A6:D154,3,FALSE)</f>
        <v>Retroexcavadora A25C</v>
      </c>
      <c r="C36" s="877"/>
      <c r="D36" s="877"/>
      <c r="E36" s="877"/>
      <c r="F36" s="877"/>
      <c r="G36" s="877"/>
      <c r="H36" s="878"/>
      <c r="I36" s="267"/>
      <c r="J36" s="268"/>
      <c r="K36" s="269">
        <f>VLOOKUP(A36,EQUIPOS!A6:D163,4,FALSE)</f>
        <v>201395.47672214566</v>
      </c>
      <c r="L36" s="270"/>
      <c r="M36" s="271">
        <v>3</v>
      </c>
      <c r="N36" s="272">
        <f>K36/M36</f>
        <v>67131.825574048547</v>
      </c>
    </row>
    <row r="37" spans="1:14">
      <c r="A37" s="108"/>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0.01</v>
      </c>
      <c r="M42" s="889"/>
      <c r="N42" s="105">
        <f>N76*L42</f>
        <v>90.218333333333348</v>
      </c>
    </row>
    <row r="43" spans="1:14" ht="15.75" thickBot="1">
      <c r="B43" s="827" t="s">
        <v>953</v>
      </c>
      <c r="C43" s="828"/>
      <c r="D43" s="828"/>
      <c r="E43" s="828"/>
      <c r="F43" s="828"/>
      <c r="G43" s="828"/>
      <c r="H43" s="828"/>
      <c r="I43" s="828"/>
      <c r="J43" s="828"/>
      <c r="K43" s="828"/>
      <c r="L43" s="828"/>
      <c r="M43" s="829"/>
      <c r="N43" s="99">
        <f>SUM(N36:N42)</f>
        <v>67222.043907381885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4">
        <f>VLOOKUP(A59,TRANSPORTE!A6:D117,4,FALSE)</f>
        <v>1138.6190617745231</v>
      </c>
      <c r="M59" s="915"/>
      <c r="N59" s="287">
        <f>K59*L59</f>
        <v>1935.652405016689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1935.652405016689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827" t="s">
        <v>953</v>
      </c>
      <c r="C76" s="828"/>
      <c r="D76" s="828"/>
      <c r="E76" s="828"/>
      <c r="F76" s="828"/>
      <c r="G76" s="828"/>
      <c r="H76" s="828"/>
      <c r="I76" s="870"/>
      <c r="J76" s="870"/>
      <c r="K76" s="870"/>
      <c r="L76" s="870"/>
      <c r="M76" s="871"/>
      <c r="N76" s="460">
        <f>SUM(N70:N75)</f>
        <v>9021.8333333333339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78179.529645731905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15635.905929146382</v>
      </c>
      <c r="M83" s="863"/>
      <c r="N83" s="51"/>
    </row>
    <row r="84" spans="1:14">
      <c r="B84" s="89" t="s">
        <v>973</v>
      </c>
      <c r="C84" s="90"/>
      <c r="D84" s="90"/>
      <c r="E84" s="90"/>
      <c r="F84" s="90"/>
      <c r="G84" s="90"/>
      <c r="H84" s="90"/>
      <c r="I84" s="87"/>
      <c r="J84" s="88"/>
      <c r="K84" s="304">
        <v>0.05</v>
      </c>
      <c r="L84" s="862">
        <f>N78*K84</f>
        <v>3908.9764822865955</v>
      </c>
      <c r="M84" s="863"/>
      <c r="N84" s="51"/>
    </row>
    <row r="85" spans="1:14" ht="15.75" thickBot="1">
      <c r="B85" s="91" t="s">
        <v>974</v>
      </c>
      <c r="C85" s="92"/>
      <c r="D85" s="92"/>
      <c r="E85" s="92"/>
      <c r="F85" s="92"/>
      <c r="G85" s="92"/>
      <c r="H85" s="92"/>
      <c r="I85" s="93"/>
      <c r="J85" s="94"/>
      <c r="K85" s="305">
        <v>0.05</v>
      </c>
      <c r="L85" s="864">
        <f>N78*K85</f>
        <v>3908.9764822865955</v>
      </c>
      <c r="M85" s="865"/>
      <c r="N85" s="51"/>
    </row>
    <row r="86" spans="1:14" ht="15.75" thickBot="1">
      <c r="B86" s="827" t="s">
        <v>953</v>
      </c>
      <c r="C86" s="828"/>
      <c r="D86" s="828"/>
      <c r="E86" s="828"/>
      <c r="F86" s="828"/>
      <c r="G86" s="828"/>
      <c r="H86" s="828"/>
      <c r="I86" s="828"/>
      <c r="J86" s="828"/>
      <c r="K86" s="828"/>
      <c r="L86" s="828"/>
      <c r="M86" s="829"/>
      <c r="N86" s="52">
        <f>L83+L84+L85</f>
        <v>23453.858893719571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101633.38853945148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08" t="s">
        <v>310</v>
      </c>
      <c r="B36" s="876" t="str">
        <f>VLOOKUP(A36,EQUIPOS!A6:D154,3,FALSE)</f>
        <v>Retroexcavadora A25C</v>
      </c>
      <c r="C36" s="877"/>
      <c r="D36" s="877"/>
      <c r="E36" s="877"/>
      <c r="F36" s="877"/>
      <c r="G36" s="877"/>
      <c r="H36" s="878"/>
      <c r="I36" s="267"/>
      <c r="J36" s="268"/>
      <c r="K36" s="269">
        <f>VLOOKUP(A36,EQUIPOS!A6:D163,4,FALSE)</f>
        <v>201395.47672214566</v>
      </c>
      <c r="L36" s="270"/>
      <c r="M36" s="271">
        <v>3</v>
      </c>
      <c r="N36" s="272">
        <f>K36/M36</f>
        <v>67131.825574048547</v>
      </c>
    </row>
    <row r="37" spans="1:14">
      <c r="A37" s="108"/>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0.01</v>
      </c>
      <c r="M42" s="889"/>
      <c r="N42" s="105">
        <f>N76*L42</f>
        <v>90.218333333333348</v>
      </c>
    </row>
    <row r="43" spans="1:14" ht="15.75" thickBot="1">
      <c r="B43" s="827" t="s">
        <v>953</v>
      </c>
      <c r="C43" s="828"/>
      <c r="D43" s="828"/>
      <c r="E43" s="828"/>
      <c r="F43" s="828"/>
      <c r="G43" s="828"/>
      <c r="H43" s="828"/>
      <c r="I43" s="828"/>
      <c r="J43" s="828"/>
      <c r="K43" s="828"/>
      <c r="L43" s="828"/>
      <c r="M43" s="829"/>
      <c r="N43" s="99">
        <f>SUM(N36:N42)</f>
        <v>67222.043907381885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4">
        <f>VLOOKUP(A59,TRANSPORTE!A6:D117,4,FALSE)</f>
        <v>1138.6190617745231</v>
      </c>
      <c r="M59" s="915"/>
      <c r="N59" s="287">
        <f>K59*L59</f>
        <v>1935.652405016689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1935.652405016689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827" t="s">
        <v>953</v>
      </c>
      <c r="C76" s="828"/>
      <c r="D76" s="828"/>
      <c r="E76" s="828"/>
      <c r="F76" s="828"/>
      <c r="G76" s="828"/>
      <c r="H76" s="828"/>
      <c r="I76" s="870"/>
      <c r="J76" s="870"/>
      <c r="K76" s="870"/>
      <c r="L76" s="870"/>
      <c r="M76" s="871"/>
      <c r="N76" s="460">
        <f>SUM(N70:N75)</f>
        <v>9021.8333333333339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78179.529645731905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15635.905929146382</v>
      </c>
      <c r="M83" s="863"/>
      <c r="N83" s="51"/>
    </row>
    <row r="84" spans="1:14">
      <c r="B84" s="89" t="s">
        <v>973</v>
      </c>
      <c r="C84" s="90"/>
      <c r="D84" s="90"/>
      <c r="E84" s="90"/>
      <c r="F84" s="90"/>
      <c r="G84" s="90"/>
      <c r="H84" s="90"/>
      <c r="I84" s="87"/>
      <c r="J84" s="88"/>
      <c r="K84" s="304">
        <v>0.05</v>
      </c>
      <c r="L84" s="862">
        <f>N78*K84</f>
        <v>3908.9764822865955</v>
      </c>
      <c r="M84" s="863"/>
      <c r="N84" s="51"/>
    </row>
    <row r="85" spans="1:14" ht="15.75" thickBot="1">
      <c r="B85" s="91" t="s">
        <v>974</v>
      </c>
      <c r="C85" s="92"/>
      <c r="D85" s="92"/>
      <c r="E85" s="92"/>
      <c r="F85" s="92"/>
      <c r="G85" s="92"/>
      <c r="H85" s="92"/>
      <c r="I85" s="93"/>
      <c r="J85" s="94"/>
      <c r="K85" s="305">
        <v>0.05</v>
      </c>
      <c r="L85" s="864">
        <f>N78*K85</f>
        <v>3908.9764822865955</v>
      </c>
      <c r="M85" s="865"/>
      <c r="N85" s="51"/>
    </row>
    <row r="86" spans="1:14" ht="15.75" thickBot="1">
      <c r="B86" s="827" t="s">
        <v>953</v>
      </c>
      <c r="C86" s="828"/>
      <c r="D86" s="828"/>
      <c r="E86" s="828"/>
      <c r="F86" s="828"/>
      <c r="G86" s="828"/>
      <c r="H86" s="828"/>
      <c r="I86" s="828"/>
      <c r="J86" s="828"/>
      <c r="K86" s="828"/>
      <c r="L86" s="828"/>
      <c r="M86" s="829"/>
      <c r="N86" s="52">
        <f>L83+L84+L85</f>
        <v>23453.858893719571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101633.38853945148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08" t="s">
        <v>312</v>
      </c>
      <c r="B36" s="876" t="str">
        <f>VLOOKUP(A36,EQUIPOS!A6:D154,3,FALSE)</f>
        <v>Retroexcavadora sobre oruga, potencia 138 HP, balde de 1,5 m3.</v>
      </c>
      <c r="C36" s="877"/>
      <c r="D36" s="877"/>
      <c r="E36" s="877"/>
      <c r="F36" s="877"/>
      <c r="G36" s="877"/>
      <c r="H36" s="878"/>
      <c r="I36" s="267"/>
      <c r="J36" s="268"/>
      <c r="K36" s="269">
        <f>VLOOKUP(A36,EQUIPOS!A6:D163,4,FALSE)</f>
        <v>206203.95213966368</v>
      </c>
      <c r="L36" s="270"/>
      <c r="M36" s="271">
        <v>45</v>
      </c>
      <c r="N36" s="272">
        <f>K36/M36</f>
        <v>4582.3100475480815</v>
      </c>
    </row>
    <row r="37" spans="1:14">
      <c r="A37" s="108"/>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0.01</v>
      </c>
      <c r="M42" s="889"/>
      <c r="N42" s="105">
        <f>N76*L42</f>
        <v>1.5036388888888887</v>
      </c>
    </row>
    <row r="43" spans="1:14" ht="15.75" thickBot="1">
      <c r="B43" s="827" t="s">
        <v>953</v>
      </c>
      <c r="C43" s="828"/>
      <c r="D43" s="828"/>
      <c r="E43" s="828"/>
      <c r="F43" s="828"/>
      <c r="G43" s="828"/>
      <c r="H43" s="828"/>
      <c r="I43" s="828"/>
      <c r="J43" s="828"/>
      <c r="K43" s="828"/>
      <c r="L43" s="828"/>
      <c r="M43" s="829"/>
      <c r="N43" s="99">
        <f>SUM(N36:N42)</f>
        <v>4583.8136864369708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14">
        <f>VLOOKUP(A59,TRANSPORTE!A6:D117,4,FALSE)</f>
        <v>0.42248555801920268</v>
      </c>
      <c r="M59" s="915"/>
      <c r="N59" s="287">
        <f>K59*L59</f>
        <v>15.082734421285537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15.082734421285537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827" t="s">
        <v>953</v>
      </c>
      <c r="C76" s="828"/>
      <c r="D76" s="828"/>
      <c r="E76" s="828"/>
      <c r="F76" s="828"/>
      <c r="G76" s="828"/>
      <c r="H76" s="828"/>
      <c r="I76" s="870"/>
      <c r="J76" s="870"/>
      <c r="K76" s="870"/>
      <c r="L76" s="870"/>
      <c r="M76" s="871"/>
      <c r="N76" s="460">
        <f>SUM(N70:N75)</f>
        <v>150.36388888888888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4749.2603097471456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949.85206194942919</v>
      </c>
      <c r="M83" s="863"/>
      <c r="N83" s="51"/>
    </row>
    <row r="84" spans="1:14">
      <c r="B84" s="89" t="s">
        <v>973</v>
      </c>
      <c r="C84" s="90"/>
      <c r="D84" s="90"/>
      <c r="E84" s="90"/>
      <c r="F84" s="90"/>
      <c r="G84" s="90"/>
      <c r="H84" s="90"/>
      <c r="I84" s="87"/>
      <c r="J84" s="88"/>
      <c r="K84" s="304">
        <v>0.05</v>
      </c>
      <c r="L84" s="862">
        <f>N78*K84</f>
        <v>237.4630154873573</v>
      </c>
      <c r="M84" s="863"/>
      <c r="N84" s="51"/>
    </row>
    <row r="85" spans="1:14" ht="15.75" thickBot="1">
      <c r="B85" s="91" t="s">
        <v>974</v>
      </c>
      <c r="C85" s="92"/>
      <c r="D85" s="92"/>
      <c r="E85" s="92"/>
      <c r="F85" s="92"/>
      <c r="G85" s="92"/>
      <c r="H85" s="92"/>
      <c r="I85" s="93"/>
      <c r="J85" s="94"/>
      <c r="K85" s="305">
        <v>0.05</v>
      </c>
      <c r="L85" s="864">
        <f>N78*K85</f>
        <v>237.4630154873573</v>
      </c>
      <c r="M85" s="865"/>
      <c r="N85" s="51"/>
    </row>
    <row r="86" spans="1:14" ht="15.75" thickBot="1">
      <c r="B86" s="827" t="s">
        <v>953</v>
      </c>
      <c r="C86" s="828"/>
      <c r="D86" s="828"/>
      <c r="E86" s="828"/>
      <c r="F86" s="828"/>
      <c r="G86" s="828"/>
      <c r="H86" s="828"/>
      <c r="I86" s="828"/>
      <c r="J86" s="828"/>
      <c r="K86" s="828"/>
      <c r="L86" s="828"/>
      <c r="M86" s="829"/>
      <c r="N86" s="52">
        <f>L83+L84+L85</f>
        <v>1424.7780929241437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6174.0384026712891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2.2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08"/>
      <c r="B36" s="876"/>
      <c r="C36" s="877"/>
      <c r="D36" s="877"/>
      <c r="E36" s="877"/>
      <c r="F36" s="877"/>
      <c r="G36" s="877"/>
      <c r="H36" s="878"/>
      <c r="I36" s="267"/>
      <c r="J36" s="268"/>
      <c r="K36" s="269"/>
      <c r="L36" s="270"/>
      <c r="M36" s="271"/>
      <c r="N36" s="272"/>
    </row>
    <row r="37" spans="1:14">
      <c r="A37" s="108"/>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0.1</v>
      </c>
      <c r="M42" s="889"/>
      <c r="N42" s="105">
        <f>N76*L42</f>
        <v>60.145555555555553</v>
      </c>
    </row>
    <row r="43" spans="1:14" ht="15.75" thickBot="1">
      <c r="B43" s="827" t="s">
        <v>953</v>
      </c>
      <c r="C43" s="828"/>
      <c r="D43" s="828"/>
      <c r="E43" s="828"/>
      <c r="F43" s="828"/>
      <c r="G43" s="828"/>
      <c r="H43" s="828"/>
      <c r="I43" s="828"/>
      <c r="J43" s="828"/>
      <c r="K43" s="828"/>
      <c r="L43" s="828"/>
      <c r="M43" s="829"/>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14">
        <f>VLOOKUP(A59,TRANSPORTE!A6:D117,4,FALSE)</f>
        <v>0.42248555801920268</v>
      </c>
      <c r="M59" s="915"/>
      <c r="N59" s="287">
        <f>K59*L59</f>
        <v>4.3304769696968277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4.3304769696968277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827" t="s">
        <v>953</v>
      </c>
      <c r="C76" s="828"/>
      <c r="D76" s="828"/>
      <c r="E76" s="828"/>
      <c r="F76" s="828"/>
      <c r="G76" s="828"/>
      <c r="H76" s="828"/>
      <c r="I76" s="870"/>
      <c r="J76" s="870"/>
      <c r="K76" s="870"/>
      <c r="L76" s="870"/>
      <c r="M76" s="871"/>
      <c r="N76" s="460">
        <f>SUM(N70:N75)</f>
        <v>601.45555555555552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665.93158808080784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133.18631761616157</v>
      </c>
      <c r="M83" s="863"/>
      <c r="N83" s="51"/>
    </row>
    <row r="84" spans="1:14">
      <c r="B84" s="89" t="s">
        <v>973</v>
      </c>
      <c r="C84" s="90"/>
      <c r="D84" s="90"/>
      <c r="E84" s="90"/>
      <c r="F84" s="90"/>
      <c r="G84" s="90"/>
      <c r="H84" s="90"/>
      <c r="I84" s="87"/>
      <c r="J84" s="88"/>
      <c r="K84" s="304">
        <v>0.05</v>
      </c>
      <c r="L84" s="862">
        <f>N78*K84</f>
        <v>33.296579404040394</v>
      </c>
      <c r="M84" s="863"/>
      <c r="N84" s="51"/>
    </row>
    <row r="85" spans="1:14" ht="15.75" thickBot="1">
      <c r="B85" s="91" t="s">
        <v>974</v>
      </c>
      <c r="C85" s="92"/>
      <c r="D85" s="92"/>
      <c r="E85" s="92"/>
      <c r="F85" s="92"/>
      <c r="G85" s="92"/>
      <c r="H85" s="92"/>
      <c r="I85" s="93"/>
      <c r="J85" s="94"/>
      <c r="K85" s="305">
        <v>0.05</v>
      </c>
      <c r="L85" s="864">
        <f>N78*K85</f>
        <v>33.296579404040394</v>
      </c>
      <c r="M85" s="865"/>
      <c r="N85" s="51"/>
    </row>
    <row r="86" spans="1:14" ht="15.75" thickBot="1">
      <c r="B86" s="827" t="s">
        <v>953</v>
      </c>
      <c r="C86" s="828"/>
      <c r="D86" s="828"/>
      <c r="E86" s="828"/>
      <c r="F86" s="828"/>
      <c r="G86" s="828"/>
      <c r="H86" s="828"/>
      <c r="I86" s="828"/>
      <c r="J86" s="828"/>
      <c r="K86" s="828"/>
      <c r="L86" s="828"/>
      <c r="M86" s="829"/>
      <c r="N86" s="52">
        <f>L83+L84+L85</f>
        <v>199.77947642424235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865.71106450505022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1.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08" t="s">
        <v>312</v>
      </c>
      <c r="B36" s="876" t="str">
        <f>VLOOKUP(A36,EQUIPOS!A6:D154,3,FALSE)</f>
        <v>Retroexcavadora sobre oruga, potencia 138 HP, balde de 1,5 m3.</v>
      </c>
      <c r="C36" s="877"/>
      <c r="D36" s="877"/>
      <c r="E36" s="877"/>
      <c r="F36" s="877"/>
      <c r="G36" s="877"/>
      <c r="H36" s="878"/>
      <c r="I36" s="267"/>
      <c r="J36" s="268"/>
      <c r="K36" s="269">
        <f>VLOOKUP(A36,EQUIPOS!A6:D163,4,FALSE)</f>
        <v>206203.95213966368</v>
      </c>
      <c r="L36" s="270"/>
      <c r="M36" s="271">
        <v>45</v>
      </c>
      <c r="N36" s="272">
        <f>K36/M36</f>
        <v>4582.3100475480815</v>
      </c>
    </row>
    <row r="37" spans="1:14">
      <c r="A37" s="108"/>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0.01</v>
      </c>
      <c r="M42" s="889"/>
      <c r="N42" s="105">
        <f>N76*L42</f>
        <v>1.5036388888888887</v>
      </c>
    </row>
    <row r="43" spans="1:14" ht="15.75" thickBot="1">
      <c r="B43" s="827" t="s">
        <v>953</v>
      </c>
      <c r="C43" s="828"/>
      <c r="D43" s="828"/>
      <c r="E43" s="828"/>
      <c r="F43" s="828"/>
      <c r="G43" s="828"/>
      <c r="H43" s="828"/>
      <c r="I43" s="828"/>
      <c r="J43" s="828"/>
      <c r="K43" s="828"/>
      <c r="L43" s="828"/>
      <c r="M43" s="829"/>
      <c r="N43" s="99">
        <f>SUM(N36:N42)</f>
        <v>4583.8136864369708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14">
        <f>VLOOKUP(A59,TRANSPORTE!A6:D117,4,FALSE)</f>
        <v>1095.4194225744056</v>
      </c>
      <c r="M59" s="915"/>
      <c r="N59" s="287">
        <f>K59*L59</f>
        <v>887.83196489944282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887.83196489944282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150.36388888888888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5622.0095402253028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1124.4019080450605</v>
      </c>
      <c r="M83" s="863"/>
      <c r="N83" s="51"/>
    </row>
    <row r="84" spans="1:14">
      <c r="B84" s="89" t="s">
        <v>973</v>
      </c>
      <c r="C84" s="90"/>
      <c r="D84" s="90"/>
      <c r="E84" s="90"/>
      <c r="F84" s="90"/>
      <c r="G84" s="90"/>
      <c r="H84" s="90"/>
      <c r="I84" s="87"/>
      <c r="J84" s="88"/>
      <c r="K84" s="304">
        <v>0.05</v>
      </c>
      <c r="L84" s="862">
        <f>N78*K84</f>
        <v>281.10047701126513</v>
      </c>
      <c r="M84" s="863"/>
      <c r="N84" s="51"/>
    </row>
    <row r="85" spans="1:14" ht="15.75" thickBot="1">
      <c r="B85" s="91" t="s">
        <v>974</v>
      </c>
      <c r="C85" s="92"/>
      <c r="D85" s="92"/>
      <c r="E85" s="92"/>
      <c r="F85" s="92"/>
      <c r="G85" s="92"/>
      <c r="H85" s="92"/>
      <c r="I85" s="93"/>
      <c r="J85" s="94"/>
      <c r="K85" s="305">
        <v>0.05</v>
      </c>
      <c r="L85" s="864">
        <f>N78*K85</f>
        <v>281.10047701126513</v>
      </c>
      <c r="M85" s="865"/>
      <c r="N85" s="51"/>
    </row>
    <row r="86" spans="1:14" ht="15.75" thickBot="1">
      <c r="B86" s="827" t="s">
        <v>953</v>
      </c>
      <c r="C86" s="828"/>
      <c r="D86" s="828"/>
      <c r="E86" s="828"/>
      <c r="F86" s="828"/>
      <c r="G86" s="828"/>
      <c r="H86" s="828"/>
      <c r="I86" s="828"/>
      <c r="J86" s="828"/>
      <c r="K86" s="828"/>
      <c r="L86" s="828"/>
      <c r="M86" s="829"/>
      <c r="N86" s="52">
        <f>L83+L84+L85</f>
        <v>1686.6028620675909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7308.6124022928934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1.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08" t="s">
        <v>146</v>
      </c>
      <c r="B36" s="876" t="str">
        <f>VLOOKUP(A36,EQUIPOS!A6:D154,3,FALSE)</f>
        <v>Camabaja</v>
      </c>
      <c r="C36" s="877"/>
      <c r="D36" s="877"/>
      <c r="E36" s="877"/>
      <c r="F36" s="877"/>
      <c r="G36" s="877"/>
      <c r="H36" s="878"/>
      <c r="I36" s="267"/>
      <c r="J36" s="268"/>
      <c r="K36" s="269">
        <f>VLOOKUP(A36,EQUIPOS!A5:D154,4,FALSE)</f>
        <v>155892.68941996709</v>
      </c>
      <c r="L36" s="270"/>
      <c r="M36" s="271">
        <v>0.625</v>
      </c>
      <c r="N36" s="272">
        <f>K36/M36</f>
        <v>249428.30307194736</v>
      </c>
    </row>
    <row r="37" spans="1:14">
      <c r="A37" s="108" t="s">
        <v>241</v>
      </c>
      <c r="B37" s="876" t="str">
        <f>VLOOKUP(A37,EQUIPOS!A7:D154,3,FALSE)</f>
        <v>Grúa (capacidad 15 ton)</v>
      </c>
      <c r="C37" s="877"/>
      <c r="D37" s="877"/>
      <c r="E37" s="877"/>
      <c r="F37" s="877"/>
      <c r="G37" s="877"/>
      <c r="H37" s="878"/>
      <c r="I37" s="267"/>
      <c r="J37" s="268"/>
      <c r="K37" s="269">
        <f>VLOOKUP(A37,EQUIPOS!A6:D154,4,FALSE)</f>
        <v>144609.72085402746</v>
      </c>
      <c r="L37" s="270"/>
      <c r="M37" s="271">
        <v>0.625</v>
      </c>
      <c r="N37" s="272">
        <f>K37/M37</f>
        <v>231375.55336644393</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0.05</v>
      </c>
      <c r="M42" s="889"/>
      <c r="N42" s="105">
        <f>N76*L42</f>
        <v>2706.55</v>
      </c>
    </row>
    <row r="43" spans="1:14" ht="15.75" thickBot="1">
      <c r="B43" s="827" t="s">
        <v>953</v>
      </c>
      <c r="C43" s="828"/>
      <c r="D43" s="828"/>
      <c r="E43" s="828"/>
      <c r="F43" s="828"/>
      <c r="G43" s="828"/>
      <c r="H43" s="828"/>
      <c r="I43" s="828"/>
      <c r="J43" s="828"/>
      <c r="K43" s="828"/>
      <c r="L43" s="828"/>
      <c r="M43" s="829"/>
      <c r="N43" s="394">
        <f>SUM(N36:N42)</f>
        <v>483510.40643839125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1010.2185162968425</v>
      </c>
      <c r="N48" s="272">
        <f>K48*M48</f>
        <v>10102.185162968424</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13932.777691501731</v>
      </c>
      <c r="N49" s="272">
        <f>K49*M49</f>
        <v>13932.777691501731</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4815.8807595567287</v>
      </c>
      <c r="N50" s="272">
        <f>K50*M50</f>
        <v>4815.8807595567287</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52714.546247923106</v>
      </c>
      <c r="N51" s="272">
        <f>K51*M51</f>
        <v>105429.09249584621</v>
      </c>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134279.93610987309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827" t="s">
        <v>953</v>
      </c>
      <c r="C76" s="828"/>
      <c r="D76" s="828"/>
      <c r="E76" s="828"/>
      <c r="F76" s="828"/>
      <c r="G76" s="828"/>
      <c r="H76" s="828"/>
      <c r="I76" s="870"/>
      <c r="J76" s="870"/>
      <c r="K76" s="870"/>
      <c r="L76" s="870"/>
      <c r="M76" s="871"/>
      <c r="N76" s="460">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671921.34254826431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134384.26850965287</v>
      </c>
      <c r="M83" s="863"/>
      <c r="N83" s="51"/>
    </row>
    <row r="84" spans="1:14">
      <c r="B84" s="89" t="s">
        <v>973</v>
      </c>
      <c r="C84" s="90"/>
      <c r="D84" s="90"/>
      <c r="E84" s="90"/>
      <c r="F84" s="90"/>
      <c r="G84" s="90"/>
      <c r="H84" s="90"/>
      <c r="I84" s="87"/>
      <c r="J84" s="88"/>
      <c r="K84" s="304">
        <v>0.05</v>
      </c>
      <c r="L84" s="862">
        <f>N78*K84</f>
        <v>33596.067127413218</v>
      </c>
      <c r="M84" s="863"/>
      <c r="N84" s="51"/>
    </row>
    <row r="85" spans="1:14" ht="15.75" thickBot="1">
      <c r="B85" s="91" t="s">
        <v>974</v>
      </c>
      <c r="C85" s="92"/>
      <c r="D85" s="92"/>
      <c r="E85" s="92"/>
      <c r="F85" s="92"/>
      <c r="G85" s="92"/>
      <c r="H85" s="92"/>
      <c r="I85" s="93"/>
      <c r="J85" s="94"/>
      <c r="K85" s="305">
        <v>0.05</v>
      </c>
      <c r="L85" s="864">
        <f>N78*K85</f>
        <v>33596.067127413218</v>
      </c>
      <c r="M85" s="865"/>
      <c r="N85" s="51"/>
    </row>
    <row r="86" spans="1:14" ht="15.75" thickBot="1">
      <c r="B86" s="827" t="s">
        <v>953</v>
      </c>
      <c r="C86" s="828"/>
      <c r="D86" s="828"/>
      <c r="E86" s="828"/>
      <c r="F86" s="828"/>
      <c r="G86" s="828"/>
      <c r="H86" s="828"/>
      <c r="I86" s="828"/>
      <c r="J86" s="828"/>
      <c r="K86" s="828"/>
      <c r="L86" s="828"/>
      <c r="M86" s="829"/>
      <c r="N86" s="52">
        <f>L83+L84+L85</f>
        <v>201576.40276447934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873497.74531274359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2.2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08" t="s">
        <v>146</v>
      </c>
      <c r="B36" s="876" t="str">
        <f>VLOOKUP(A36,EQUIPOS!A6:D154,3,FALSE)</f>
        <v>Camabaja</v>
      </c>
      <c r="C36" s="877"/>
      <c r="D36" s="877"/>
      <c r="E36" s="877"/>
      <c r="F36" s="877"/>
      <c r="G36" s="877"/>
      <c r="H36" s="878"/>
      <c r="I36" s="267"/>
      <c r="J36" s="268"/>
      <c r="K36" s="269">
        <f>VLOOKUP(A36,EQUIPOS!A6:D163,4,FALSE)</f>
        <v>155892.68941996709</v>
      </c>
      <c r="L36" s="270"/>
      <c r="M36" s="271">
        <v>0.5</v>
      </c>
      <c r="N36" s="272">
        <f>K36/M36</f>
        <v>311785.37883993419</v>
      </c>
    </row>
    <row r="37" spans="1:14">
      <c r="A37" s="108" t="s">
        <v>241</v>
      </c>
      <c r="B37" s="876" t="str">
        <f>VLOOKUP(A37,EQUIPOS!A7:D154,3,FALSE)</f>
        <v>Grúa (capacidad 15 ton)</v>
      </c>
      <c r="C37" s="877"/>
      <c r="D37" s="877"/>
      <c r="E37" s="877"/>
      <c r="F37" s="877"/>
      <c r="G37" s="877"/>
      <c r="H37" s="878"/>
      <c r="I37" s="267"/>
      <c r="J37" s="268"/>
      <c r="K37" s="269">
        <f>VLOOKUP(A37,EQUIPOS!A7:D164,4,FALSE)</f>
        <v>144609.72085402746</v>
      </c>
      <c r="L37" s="270"/>
      <c r="M37" s="271">
        <v>0.5</v>
      </c>
      <c r="N37" s="272">
        <f>K37/M37</f>
        <v>289219.44170805492</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0.05</v>
      </c>
      <c r="M42" s="889"/>
      <c r="N42" s="105">
        <f>N76*L42</f>
        <v>3383.1875</v>
      </c>
    </row>
    <row r="43" spans="1:14" ht="15.75" thickBot="1">
      <c r="B43" s="827" t="s">
        <v>953</v>
      </c>
      <c r="C43" s="828"/>
      <c r="D43" s="828"/>
      <c r="E43" s="828"/>
      <c r="F43" s="828"/>
      <c r="G43" s="828"/>
      <c r="H43" s="828"/>
      <c r="I43" s="828"/>
      <c r="J43" s="828"/>
      <c r="K43" s="828"/>
      <c r="L43" s="828"/>
      <c r="M43" s="829"/>
      <c r="N43" s="394">
        <f>SUM(N36:N42)</f>
        <v>604388.0080479891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1010.2185162968425</v>
      </c>
      <c r="N48" s="272">
        <f>K48*M48</f>
        <v>10102.185162968424</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13932.777691501731</v>
      </c>
      <c r="N49" s="272">
        <f>K49*M49</f>
        <v>13932.777691501731</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4815.8807595567287</v>
      </c>
      <c r="N50" s="272">
        <f>K50*M50</f>
        <v>4815.8807595567287</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52714.546247923106</v>
      </c>
      <c r="N51" s="272">
        <f>K51*M51</f>
        <v>105429.09249584621</v>
      </c>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134279.93610987309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67663.75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806331.69415786222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161266.33883157244</v>
      </c>
      <c r="M83" s="863"/>
      <c r="N83" s="51"/>
    </row>
    <row r="84" spans="1:14">
      <c r="B84" s="89" t="s">
        <v>973</v>
      </c>
      <c r="C84" s="90"/>
      <c r="D84" s="90"/>
      <c r="E84" s="90"/>
      <c r="F84" s="90"/>
      <c r="G84" s="90"/>
      <c r="H84" s="90"/>
      <c r="I84" s="87"/>
      <c r="J84" s="88"/>
      <c r="K84" s="304">
        <v>0.05</v>
      </c>
      <c r="L84" s="862">
        <f>N78*K84</f>
        <v>40316.584707893111</v>
      </c>
      <c r="M84" s="863"/>
      <c r="N84" s="51"/>
    </row>
    <row r="85" spans="1:14" ht="15.75" thickBot="1">
      <c r="B85" s="91" t="s">
        <v>974</v>
      </c>
      <c r="C85" s="92"/>
      <c r="D85" s="92"/>
      <c r="E85" s="92"/>
      <c r="F85" s="92"/>
      <c r="G85" s="92"/>
      <c r="H85" s="92"/>
      <c r="I85" s="93"/>
      <c r="J85" s="94"/>
      <c r="K85" s="305">
        <v>0.05</v>
      </c>
      <c r="L85" s="864">
        <f>N78*K85</f>
        <v>40316.584707893111</v>
      </c>
      <c r="M85" s="865"/>
      <c r="N85" s="51"/>
    </row>
    <row r="86" spans="1:14" ht="15.75" thickBot="1">
      <c r="B86" s="827" t="s">
        <v>953</v>
      </c>
      <c r="C86" s="828"/>
      <c r="D86" s="828"/>
      <c r="E86" s="828"/>
      <c r="F86" s="828"/>
      <c r="G86" s="828"/>
      <c r="H86" s="828"/>
      <c r="I86" s="828"/>
      <c r="J86" s="828"/>
      <c r="K86" s="828"/>
      <c r="L86" s="828"/>
      <c r="M86" s="829"/>
      <c r="N86" s="52">
        <f>L83+L84+L85</f>
        <v>241899.50824735867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1048231.2024052208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08" t="s">
        <v>146</v>
      </c>
      <c r="B36" s="876" t="str">
        <f>VLOOKUP(A36,EQUIPOS!A6:D154,3,FALSE)</f>
        <v>Camabaja</v>
      </c>
      <c r="C36" s="877"/>
      <c r="D36" s="877"/>
      <c r="E36" s="877"/>
      <c r="F36" s="877"/>
      <c r="G36" s="877"/>
      <c r="H36" s="878"/>
      <c r="I36" s="267"/>
      <c r="J36" s="268"/>
      <c r="K36" s="269">
        <f>VLOOKUP(A36,EQUIPOS!A6:D163,4,FALSE)</f>
        <v>155892.68941996709</v>
      </c>
      <c r="L36" s="270"/>
      <c r="M36" s="271">
        <v>0.4375</v>
      </c>
      <c r="N36" s="272">
        <f>K36/M36</f>
        <v>356326.14724563906</v>
      </c>
    </row>
    <row r="37" spans="1:14">
      <c r="A37" s="108" t="s">
        <v>241</v>
      </c>
      <c r="B37" s="876" t="str">
        <f>VLOOKUP(A37,EQUIPOS!A7:D154,3,FALSE)</f>
        <v>Grúa (capacidad 15 ton)</v>
      </c>
      <c r="C37" s="877"/>
      <c r="D37" s="877"/>
      <c r="E37" s="877"/>
      <c r="F37" s="877"/>
      <c r="G37" s="877"/>
      <c r="H37" s="878"/>
      <c r="I37" s="267"/>
      <c r="J37" s="268"/>
      <c r="K37" s="269">
        <f>VLOOKUP(A37,EQUIPOS!A7:D164,4,FALSE)</f>
        <v>144609.72085402746</v>
      </c>
      <c r="L37" s="270"/>
      <c r="M37" s="271">
        <v>0.4375</v>
      </c>
      <c r="N37" s="272">
        <f>K37/M37</f>
        <v>330536.50480920559</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0.05</v>
      </c>
      <c r="M42" s="889"/>
      <c r="N42" s="105">
        <f>N76*L42</f>
        <v>3866.5</v>
      </c>
    </row>
    <row r="43" spans="1:14" ht="15.75" thickBot="1">
      <c r="B43" s="827" t="s">
        <v>953</v>
      </c>
      <c r="C43" s="828"/>
      <c r="D43" s="828"/>
      <c r="E43" s="828"/>
      <c r="F43" s="828"/>
      <c r="G43" s="828"/>
      <c r="H43" s="828"/>
      <c r="I43" s="828"/>
      <c r="J43" s="828"/>
      <c r="K43" s="828"/>
      <c r="L43" s="828"/>
      <c r="M43" s="829"/>
      <c r="N43" s="394">
        <f>SUM(N36:N42)</f>
        <v>690729.15205484466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1010.2185162968425</v>
      </c>
      <c r="N48" s="272">
        <f>K48*M48</f>
        <v>10102.185162968424</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13932.777691501731</v>
      </c>
      <c r="N49" s="272">
        <f>K49*M49</f>
        <v>13932.777691501731</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4815.8807595567287</v>
      </c>
      <c r="N50" s="272">
        <f>K50*M50</f>
        <v>4815.8807595567287</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52714.546247923106</v>
      </c>
      <c r="N51" s="272">
        <f>K51*M51</f>
        <v>105429.09249584621</v>
      </c>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134279.93610987309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77330</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902339.08816471777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180467.81763294357</v>
      </c>
      <c r="M83" s="863"/>
      <c r="N83" s="51"/>
    </row>
    <row r="84" spans="1:14">
      <c r="B84" s="89" t="s">
        <v>973</v>
      </c>
      <c r="C84" s="90"/>
      <c r="D84" s="90"/>
      <c r="E84" s="90"/>
      <c r="F84" s="90"/>
      <c r="G84" s="90"/>
      <c r="H84" s="90"/>
      <c r="I84" s="87"/>
      <c r="J84" s="88"/>
      <c r="K84" s="304">
        <v>0.05</v>
      </c>
      <c r="L84" s="862">
        <f>N78*K84</f>
        <v>45116.954408235892</v>
      </c>
      <c r="M84" s="863"/>
      <c r="N84" s="51"/>
    </row>
    <row r="85" spans="1:14" ht="15.75" thickBot="1">
      <c r="B85" s="91" t="s">
        <v>974</v>
      </c>
      <c r="C85" s="92"/>
      <c r="D85" s="92"/>
      <c r="E85" s="92"/>
      <c r="F85" s="92"/>
      <c r="G85" s="92"/>
      <c r="H85" s="92"/>
      <c r="I85" s="93"/>
      <c r="J85" s="94"/>
      <c r="K85" s="305">
        <v>0.05</v>
      </c>
      <c r="L85" s="864">
        <f>N78*K85</f>
        <v>45116.954408235892</v>
      </c>
      <c r="M85" s="865"/>
      <c r="N85" s="51"/>
    </row>
    <row r="86" spans="1:14" ht="15.75" thickBot="1">
      <c r="B86" s="827" t="s">
        <v>953</v>
      </c>
      <c r="C86" s="828"/>
      <c r="D86" s="828"/>
      <c r="E86" s="828"/>
      <c r="F86" s="828"/>
      <c r="G86" s="828"/>
      <c r="H86" s="828"/>
      <c r="I86" s="828"/>
      <c r="J86" s="828"/>
      <c r="K86" s="828"/>
      <c r="L86" s="828"/>
      <c r="M86" s="829"/>
      <c r="N86" s="52">
        <f>L83+L84+L85</f>
        <v>270701.72644941538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1173040.8146141332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1.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08" t="s">
        <v>146</v>
      </c>
      <c r="B36" s="876" t="str">
        <f>VLOOKUP(A36,EQUIPOS!A6:D154,3,FALSE)</f>
        <v>Camabaja</v>
      </c>
      <c r="C36" s="877"/>
      <c r="D36" s="877"/>
      <c r="E36" s="877"/>
      <c r="F36" s="877"/>
      <c r="G36" s="877"/>
      <c r="H36" s="878"/>
      <c r="I36" s="267"/>
      <c r="J36" s="268"/>
      <c r="K36" s="269">
        <f>VLOOKUP(A36,EQUIPOS!A6:D163,4,FALSE)</f>
        <v>155892.68941996709</v>
      </c>
      <c r="L36" s="270"/>
      <c r="M36" s="271">
        <v>0.875</v>
      </c>
      <c r="N36" s="272">
        <f>K36/M36</f>
        <v>178163.07362281953</v>
      </c>
    </row>
    <row r="37" spans="1:14">
      <c r="A37" s="108" t="s">
        <v>241</v>
      </c>
      <c r="B37" s="876" t="str">
        <f>VLOOKUP(A37,EQUIPOS!A7:D154,3,FALSE)</f>
        <v>Grúa (capacidad 15 ton)</v>
      </c>
      <c r="C37" s="877"/>
      <c r="D37" s="877"/>
      <c r="E37" s="877"/>
      <c r="F37" s="877"/>
      <c r="G37" s="877"/>
      <c r="H37" s="878"/>
      <c r="I37" s="267"/>
      <c r="J37" s="268"/>
      <c r="K37" s="269">
        <f>VLOOKUP(A37,EQUIPOS!A7:D164,4,FALSE)</f>
        <v>144609.72085402746</v>
      </c>
      <c r="L37" s="270"/>
      <c r="M37" s="271">
        <v>0.875</v>
      </c>
      <c r="N37" s="272">
        <f>K37/M37</f>
        <v>165268.2524046028</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0.05</v>
      </c>
      <c r="M42" s="889"/>
      <c r="N42" s="105">
        <f>N76*L42</f>
        <v>1546.6000000000001</v>
      </c>
    </row>
    <row r="43" spans="1:14" ht="15.75" thickBot="1">
      <c r="B43" s="827" t="s">
        <v>953</v>
      </c>
      <c r="C43" s="828"/>
      <c r="D43" s="828"/>
      <c r="E43" s="828"/>
      <c r="F43" s="828"/>
      <c r="G43" s="828"/>
      <c r="H43" s="828"/>
      <c r="I43" s="828"/>
      <c r="J43" s="828"/>
      <c r="K43" s="828"/>
      <c r="L43" s="828"/>
      <c r="M43" s="829"/>
      <c r="N43" s="394">
        <f>SUM(N36:N42)</f>
        <v>344977.92602742231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1010.2185162968425</v>
      </c>
      <c r="N48" s="272">
        <f>K48*M48</f>
        <v>10102.185162968424</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13932.777691501731</v>
      </c>
      <c r="N49" s="272">
        <f>K49*M49</f>
        <v>13932.777691501731</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4815.8807595567287</v>
      </c>
      <c r="N50" s="272">
        <f>K50*M50</f>
        <v>4815.8807595567287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28850.843614026882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30932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404760.76964144921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80952.153928289845</v>
      </c>
      <c r="M83" s="863"/>
      <c r="N83" s="51"/>
    </row>
    <row r="84" spans="1:14">
      <c r="B84" s="89" t="s">
        <v>973</v>
      </c>
      <c r="C84" s="90"/>
      <c r="D84" s="90"/>
      <c r="E84" s="90"/>
      <c r="F84" s="90"/>
      <c r="G84" s="90"/>
      <c r="H84" s="90"/>
      <c r="I84" s="87"/>
      <c r="J84" s="88"/>
      <c r="K84" s="304">
        <v>0.05</v>
      </c>
      <c r="L84" s="862">
        <f>N78*K84</f>
        <v>20238.038482072461</v>
      </c>
      <c r="M84" s="863"/>
      <c r="N84" s="51"/>
    </row>
    <row r="85" spans="1:14" ht="15.75" thickBot="1">
      <c r="B85" s="91" t="s">
        <v>974</v>
      </c>
      <c r="C85" s="92"/>
      <c r="D85" s="92"/>
      <c r="E85" s="92"/>
      <c r="F85" s="92"/>
      <c r="G85" s="92"/>
      <c r="H85" s="92"/>
      <c r="I85" s="93"/>
      <c r="J85" s="94"/>
      <c r="K85" s="305">
        <v>0.05</v>
      </c>
      <c r="L85" s="864">
        <f>N78*K85</f>
        <v>20238.038482072461</v>
      </c>
      <c r="M85" s="865"/>
      <c r="N85" s="51"/>
    </row>
    <row r="86" spans="1:14" ht="15.75" thickBot="1">
      <c r="B86" s="827" t="s">
        <v>953</v>
      </c>
      <c r="C86" s="828"/>
      <c r="D86" s="828"/>
      <c r="E86" s="828"/>
      <c r="F86" s="828"/>
      <c r="G86" s="828"/>
      <c r="H86" s="828"/>
      <c r="I86" s="828"/>
      <c r="J86" s="828"/>
      <c r="K86" s="828"/>
      <c r="L86" s="828"/>
      <c r="M86" s="829"/>
      <c r="N86" s="52">
        <f>L83+L84+L85</f>
        <v>121428.23089243476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526189.00053388393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2.2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08" t="s">
        <v>146</v>
      </c>
      <c r="B36" s="876" t="str">
        <f>VLOOKUP(A36,EQUIPOS!A6:D154,3,FALSE)</f>
        <v>Camabaja</v>
      </c>
      <c r="C36" s="877"/>
      <c r="D36" s="877"/>
      <c r="E36" s="877"/>
      <c r="F36" s="877"/>
      <c r="G36" s="877"/>
      <c r="H36" s="878"/>
      <c r="I36" s="267"/>
      <c r="J36" s="268"/>
      <c r="K36" s="269">
        <f>VLOOKUP(A36,EQUIPOS!A6:D163,4,FALSE)</f>
        <v>155892.68941996709</v>
      </c>
      <c r="L36" s="270"/>
      <c r="M36" s="271">
        <v>0.75</v>
      </c>
      <c r="N36" s="272">
        <f>K36/M36</f>
        <v>207856.91922662279</v>
      </c>
    </row>
    <row r="37" spans="1:14">
      <c r="A37" s="108" t="s">
        <v>241</v>
      </c>
      <c r="B37" s="876" t="str">
        <f>VLOOKUP(A37,EQUIPOS!A7:D154,3,FALSE)</f>
        <v>Grúa (capacidad 15 ton)</v>
      </c>
      <c r="C37" s="877"/>
      <c r="D37" s="877"/>
      <c r="E37" s="877"/>
      <c r="F37" s="877"/>
      <c r="G37" s="877"/>
      <c r="H37" s="878"/>
      <c r="I37" s="267"/>
      <c r="J37" s="268"/>
      <c r="K37" s="269">
        <f>VLOOKUP(A37,EQUIPOS!A7:D164,4,FALSE)</f>
        <v>144609.72085402746</v>
      </c>
      <c r="L37" s="270"/>
      <c r="M37" s="271">
        <v>0.75</v>
      </c>
      <c r="N37" s="272">
        <f>K37/M37</f>
        <v>192812.96113870328</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0.05</v>
      </c>
      <c r="M42" s="889"/>
      <c r="N42" s="105">
        <f>N76*L42</f>
        <v>1804.3666666666668</v>
      </c>
    </row>
    <row r="43" spans="1:14" ht="15.75" thickBot="1">
      <c r="B43" s="827" t="s">
        <v>953</v>
      </c>
      <c r="C43" s="828"/>
      <c r="D43" s="828"/>
      <c r="E43" s="828"/>
      <c r="F43" s="828"/>
      <c r="G43" s="828"/>
      <c r="H43" s="828"/>
      <c r="I43" s="828"/>
      <c r="J43" s="828"/>
      <c r="K43" s="828"/>
      <c r="L43" s="828"/>
      <c r="M43" s="829"/>
      <c r="N43" s="394">
        <f>SUM(N36:N42)</f>
        <v>402474.24703199271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1010.2185162968425</v>
      </c>
      <c r="N48" s="272">
        <f>K48*M48</f>
        <v>10102.185162968424</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13932.777691501731</v>
      </c>
      <c r="N49" s="272">
        <f>K49*M49</f>
        <v>13932.777691501731</v>
      </c>
    </row>
    <row r="50" spans="1:14">
      <c r="A50" s="206"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4815.8807595567287</v>
      </c>
      <c r="N50" s="272">
        <f>K50*M50</f>
        <v>4815.8807595567287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28850.843614026882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36087.333333333336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467412.42397935293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93482.484795870594</v>
      </c>
      <c r="M83" s="863"/>
      <c r="N83" s="51"/>
    </row>
    <row r="84" spans="1:14">
      <c r="B84" s="89" t="s">
        <v>973</v>
      </c>
      <c r="C84" s="90"/>
      <c r="D84" s="90"/>
      <c r="E84" s="90"/>
      <c r="F84" s="90"/>
      <c r="G84" s="90"/>
      <c r="H84" s="90"/>
      <c r="I84" s="87"/>
      <c r="J84" s="88"/>
      <c r="K84" s="304">
        <v>0.05</v>
      </c>
      <c r="L84" s="862">
        <f>N78*K84</f>
        <v>23370.621198967649</v>
      </c>
      <c r="M84" s="863"/>
      <c r="N84" s="51"/>
    </row>
    <row r="85" spans="1:14" ht="15.75" thickBot="1">
      <c r="B85" s="91" t="s">
        <v>974</v>
      </c>
      <c r="C85" s="92"/>
      <c r="D85" s="92"/>
      <c r="E85" s="92"/>
      <c r="F85" s="92"/>
      <c r="G85" s="92"/>
      <c r="H85" s="92"/>
      <c r="I85" s="93"/>
      <c r="J85" s="94"/>
      <c r="K85" s="305">
        <v>0.05</v>
      </c>
      <c r="L85" s="864">
        <f>N78*K85</f>
        <v>23370.621198967649</v>
      </c>
      <c r="M85" s="865"/>
      <c r="N85" s="51"/>
    </row>
    <row r="86" spans="1:14" ht="15.75" thickBot="1">
      <c r="B86" s="827" t="s">
        <v>953</v>
      </c>
      <c r="C86" s="828"/>
      <c r="D86" s="828"/>
      <c r="E86" s="828"/>
      <c r="F86" s="828"/>
      <c r="G86" s="828"/>
      <c r="H86" s="828"/>
      <c r="I86" s="828"/>
      <c r="J86" s="828"/>
      <c r="K86" s="828"/>
      <c r="L86" s="828"/>
      <c r="M86" s="829"/>
      <c r="N86" s="52">
        <f>L83+L84+L85</f>
        <v>140223.72719380588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607636.15117315878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1.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08" t="s">
        <v>146</v>
      </c>
      <c r="B36" s="876" t="str">
        <f>VLOOKUP(A36,EQUIPOS!A6:D154,3,FALSE)</f>
        <v>Camabaja</v>
      </c>
      <c r="C36" s="877"/>
      <c r="D36" s="877"/>
      <c r="E36" s="877"/>
      <c r="F36" s="877"/>
      <c r="G36" s="877"/>
      <c r="H36" s="878"/>
      <c r="I36" s="267"/>
      <c r="J36" s="268"/>
      <c r="K36" s="269">
        <f>VLOOKUP(A36,EQUIPOS!A6:D163,4,FALSE)</f>
        <v>155892.68941996709</v>
      </c>
      <c r="L36" s="270"/>
      <c r="M36" s="271">
        <v>0.6875</v>
      </c>
      <c r="N36" s="272">
        <f>K36/M36</f>
        <v>226753.00279267941</v>
      </c>
    </row>
    <row r="37" spans="1:14">
      <c r="A37" s="108" t="s">
        <v>241</v>
      </c>
      <c r="B37" s="876" t="str">
        <f>VLOOKUP(A37,EQUIPOS!A7:D154,3,FALSE)</f>
        <v>Grúa (capacidad 15 ton)</v>
      </c>
      <c r="C37" s="877"/>
      <c r="D37" s="877"/>
      <c r="E37" s="877"/>
      <c r="F37" s="877"/>
      <c r="G37" s="877"/>
      <c r="H37" s="878"/>
      <c r="I37" s="267"/>
      <c r="J37" s="268"/>
      <c r="K37" s="269">
        <f>VLOOKUP(A37,EQUIPOS!A7:D164,4,FALSE)</f>
        <v>144609.72085402746</v>
      </c>
      <c r="L37" s="270"/>
      <c r="M37" s="271">
        <v>0.6875</v>
      </c>
      <c r="N37" s="272">
        <f>K37/M37</f>
        <v>210341.41215131266</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0.05</v>
      </c>
      <c r="M42" s="889"/>
      <c r="N42" s="105">
        <f>N76*L42</f>
        <v>1968.4</v>
      </c>
    </row>
    <row r="43" spans="1:14" ht="15.75" thickBot="1">
      <c r="B43" s="827" t="s">
        <v>953</v>
      </c>
      <c r="C43" s="828"/>
      <c r="D43" s="828"/>
      <c r="E43" s="828"/>
      <c r="F43" s="828"/>
      <c r="G43" s="828"/>
      <c r="H43" s="828"/>
      <c r="I43" s="828"/>
      <c r="J43" s="828"/>
      <c r="K43" s="828"/>
      <c r="L43" s="828"/>
      <c r="M43" s="829"/>
      <c r="N43" s="394">
        <f>SUM(N36:N42)</f>
        <v>439062.81494399207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1010.2185162968425</v>
      </c>
      <c r="N48" s="272">
        <f>K48*M48</f>
        <v>10102.185162968424</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13932.777691501731</v>
      </c>
      <c r="N49" s="272">
        <f>K49*M49</f>
        <v>13932.777691501731</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4815.8807595567287</v>
      </c>
      <c r="N50" s="272">
        <f>K50*M50</f>
        <v>4815.8807595567287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28850.843614026882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39368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507281.65855801897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101456.33171160379</v>
      </c>
      <c r="M83" s="863"/>
      <c r="N83" s="51"/>
    </row>
    <row r="84" spans="1:14">
      <c r="B84" s="89" t="s">
        <v>973</v>
      </c>
      <c r="C84" s="90"/>
      <c r="D84" s="90"/>
      <c r="E84" s="90"/>
      <c r="F84" s="90"/>
      <c r="G84" s="90"/>
      <c r="H84" s="90"/>
      <c r="I84" s="87"/>
      <c r="J84" s="88"/>
      <c r="K84" s="304">
        <v>0.05</v>
      </c>
      <c r="L84" s="862">
        <f>N78*K84</f>
        <v>25364.082927900949</v>
      </c>
      <c r="M84" s="863"/>
      <c r="N84" s="51"/>
    </row>
    <row r="85" spans="1:14" ht="15.75" thickBot="1">
      <c r="B85" s="91" t="s">
        <v>974</v>
      </c>
      <c r="C85" s="92"/>
      <c r="D85" s="92"/>
      <c r="E85" s="92"/>
      <c r="F85" s="92"/>
      <c r="G85" s="92"/>
      <c r="H85" s="92"/>
      <c r="I85" s="93"/>
      <c r="J85" s="94"/>
      <c r="K85" s="305">
        <v>0.05</v>
      </c>
      <c r="L85" s="864">
        <f>N78*K85</f>
        <v>25364.082927900949</v>
      </c>
      <c r="M85" s="865"/>
      <c r="N85" s="51"/>
    </row>
    <row r="86" spans="1:14" ht="15.75" thickBot="1">
      <c r="B86" s="827" t="s">
        <v>953</v>
      </c>
      <c r="C86" s="828"/>
      <c r="D86" s="828"/>
      <c r="E86" s="828"/>
      <c r="F86" s="828"/>
      <c r="G86" s="828"/>
      <c r="H86" s="828"/>
      <c r="I86" s="828"/>
      <c r="J86" s="828"/>
      <c r="K86" s="828"/>
      <c r="L86" s="828"/>
      <c r="M86" s="829"/>
      <c r="N86" s="52">
        <f>L83+L84+L85</f>
        <v>152184.49756740569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659466.15612542466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1.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52" t="s">
        <v>241</v>
      </c>
      <c r="B36" s="876" t="str">
        <f>VLOOKUP(A36,EQUIPOS!A6:D154,3,FALSE)</f>
        <v>Grúa (capacidad 15 ton)</v>
      </c>
      <c r="C36" s="877"/>
      <c r="D36" s="877"/>
      <c r="E36" s="877"/>
      <c r="F36" s="877"/>
      <c r="G36" s="877"/>
      <c r="H36" s="878"/>
      <c r="I36" s="267"/>
      <c r="J36" s="268"/>
      <c r="K36" s="269">
        <f>VLOOKUP(A36,EQUIPOS!A6:D163,4,FALSE)</f>
        <v>144609.72085402746</v>
      </c>
      <c r="L36" s="270"/>
      <c r="M36" s="396">
        <v>1.125</v>
      </c>
      <c r="N36" s="272">
        <f>K36/M36</f>
        <v>128541.97409246885</v>
      </c>
    </row>
    <row r="37" spans="1:14">
      <c r="A37" s="108"/>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0.05</v>
      </c>
      <c r="M42" s="889"/>
      <c r="N42" s="105">
        <f>N76*L42</f>
        <v>1202.9111111111113</v>
      </c>
    </row>
    <row r="43" spans="1:14" ht="15.75" thickBot="1">
      <c r="B43" s="827" t="s">
        <v>953</v>
      </c>
      <c r="C43" s="828"/>
      <c r="D43" s="828"/>
      <c r="E43" s="828"/>
      <c r="F43" s="828"/>
      <c r="G43" s="828"/>
      <c r="H43" s="828"/>
      <c r="I43" s="828"/>
      <c r="J43" s="828"/>
      <c r="K43" s="828"/>
      <c r="L43" s="828"/>
      <c r="M43" s="829"/>
      <c r="N43" s="394">
        <f>SUM(N36:N42)</f>
        <v>129744.88520357996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49" t="s">
        <v>428</v>
      </c>
      <c r="B48" s="43" t="str">
        <f>VLOOKUP(A48,MATERIALES!A4:D372,3,FALSE)</f>
        <v>Costal de fibra o fique</v>
      </c>
      <c r="C48" s="281"/>
      <c r="D48" s="281"/>
      <c r="E48" s="281"/>
      <c r="F48" s="281"/>
      <c r="G48" s="281"/>
      <c r="H48" s="281"/>
      <c r="I48" s="268"/>
      <c r="J48" s="224" t="str">
        <f>VLOOKUP(A48,MATERIALES!A4:D372,2,FALSE)</f>
        <v>u</v>
      </c>
      <c r="K48" s="461">
        <v>10</v>
      </c>
      <c r="L48" s="267"/>
      <c r="M48" s="283">
        <f>VLOOKUP(A48,MATERIALES!A5:D372,4,FALSE)</f>
        <v>1010.2185162968425</v>
      </c>
      <c r="N48" s="272">
        <f>K48*M48</f>
        <v>10102.185162968424</v>
      </c>
    </row>
    <row r="49" spans="1:14">
      <c r="A49" s="149" t="s">
        <v>589</v>
      </c>
      <c r="B49" s="43" t="str">
        <f>VLOOKUP(A49,MATERIALES!A5:D372,3,FALSE)</f>
        <v>Nutrientes (para remoción de especies vegetales) (dap, triple 15 o similar) (ítem 201.9)</v>
      </c>
      <c r="C49" s="281"/>
      <c r="D49" s="281"/>
      <c r="E49" s="281"/>
      <c r="F49" s="281"/>
      <c r="G49" s="281"/>
      <c r="H49" s="281"/>
      <c r="I49" s="268"/>
      <c r="J49" s="224" t="str">
        <f>VLOOKUP(A49,MATERIALES!A5:D372,2,FALSE)</f>
        <v>kg</v>
      </c>
      <c r="K49" s="461">
        <v>1</v>
      </c>
      <c r="L49" s="267"/>
      <c r="M49" s="283">
        <f>VLOOKUP(A49,MATERIALES!A6:D372,4,FALSE)</f>
        <v>4815.8807595567287</v>
      </c>
      <c r="N49" s="272">
        <f>K49*M49</f>
        <v>4815.8807595567287</v>
      </c>
    </row>
    <row r="50" spans="1:14">
      <c r="A50" s="150" t="s">
        <v>412</v>
      </c>
      <c r="B50" s="43" t="str">
        <f>VLOOKUP(A50,MATERIALES!A6:D372,3,FALSE)</f>
        <v>Cicatrizante (para remoción de especies vegetales)</v>
      </c>
      <c r="C50" s="281"/>
      <c r="D50" s="281"/>
      <c r="E50" s="281"/>
      <c r="F50" s="281"/>
      <c r="G50" s="281"/>
      <c r="H50" s="281"/>
      <c r="I50" s="268"/>
      <c r="J50" s="224" t="str">
        <f>VLOOKUP(A50,MATERIALES!A6:D372,2,FALSE)</f>
        <v>kg</v>
      </c>
      <c r="K50" s="461">
        <v>1</v>
      </c>
      <c r="L50" s="267"/>
      <c r="M50" s="283">
        <f>VLOOKUP(A50,MATERIALES!A6:D372,4,FALSE)</f>
        <v>13932.777691501731</v>
      </c>
      <c r="N50" s="272">
        <f>K50*M50</f>
        <v>13932.777691501731</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28850.843614026882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827" t="s">
        <v>953</v>
      </c>
      <c r="C76" s="828"/>
      <c r="D76" s="828"/>
      <c r="E76" s="828"/>
      <c r="F76" s="828"/>
      <c r="G76" s="828"/>
      <c r="H76" s="828"/>
      <c r="I76" s="870"/>
      <c r="J76" s="870"/>
      <c r="K76" s="870"/>
      <c r="L76" s="870"/>
      <c r="M76" s="871"/>
      <c r="N76" s="460">
        <f>SUM(N70:N75)</f>
        <v>24058.222222222223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182653.95103982906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36530.790207965816</v>
      </c>
      <c r="M83" s="863"/>
      <c r="N83" s="51"/>
    </row>
    <row r="84" spans="1:14">
      <c r="B84" s="89" t="s">
        <v>973</v>
      </c>
      <c r="C84" s="90"/>
      <c r="D84" s="90"/>
      <c r="E84" s="90"/>
      <c r="F84" s="90"/>
      <c r="G84" s="90"/>
      <c r="H84" s="90"/>
      <c r="I84" s="87"/>
      <c r="J84" s="88"/>
      <c r="K84" s="304">
        <v>0.05</v>
      </c>
      <c r="L84" s="862">
        <f>N78*K84</f>
        <v>9132.697551991454</v>
      </c>
      <c r="M84" s="863"/>
      <c r="N84" s="51"/>
    </row>
    <row r="85" spans="1:14" ht="15.75" thickBot="1">
      <c r="B85" s="91" t="s">
        <v>974</v>
      </c>
      <c r="C85" s="92"/>
      <c r="D85" s="92"/>
      <c r="E85" s="92"/>
      <c r="F85" s="92"/>
      <c r="G85" s="92"/>
      <c r="H85" s="92"/>
      <c r="I85" s="93"/>
      <c r="J85" s="94"/>
      <c r="K85" s="305">
        <v>0.05</v>
      </c>
      <c r="L85" s="864">
        <f>N78*K85</f>
        <v>9132.697551991454</v>
      </c>
      <c r="M85" s="865"/>
      <c r="N85" s="51"/>
    </row>
    <row r="86" spans="1:14" ht="15.75" thickBot="1">
      <c r="B86" s="827" t="s">
        <v>953</v>
      </c>
      <c r="C86" s="828"/>
      <c r="D86" s="828"/>
      <c r="E86" s="828"/>
      <c r="F86" s="828"/>
      <c r="G86" s="828"/>
      <c r="H86" s="828"/>
      <c r="I86" s="828"/>
      <c r="J86" s="828"/>
      <c r="K86" s="828"/>
      <c r="L86" s="828"/>
      <c r="M86" s="829"/>
      <c r="N86" s="52">
        <f>L83+L84+L85</f>
        <v>54796.185311948728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237450.13635177779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2.2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55" t="s">
        <v>241</v>
      </c>
      <c r="B36" s="876" t="str">
        <f>VLOOKUP(A36,EQUIPOS!A6:D154,3,FALSE)</f>
        <v>Grúa (capacidad 15 ton)</v>
      </c>
      <c r="C36" s="877"/>
      <c r="D36" s="877"/>
      <c r="E36" s="877"/>
      <c r="F36" s="877"/>
      <c r="G36" s="877"/>
      <c r="H36" s="878"/>
      <c r="I36" s="267"/>
      <c r="J36" s="268"/>
      <c r="K36" s="269">
        <f>VLOOKUP(A36,EQUIPOS!A6:D163,4,FALSE)</f>
        <v>144609.72085402746</v>
      </c>
      <c r="L36" s="270"/>
      <c r="M36" s="462">
        <v>1</v>
      </c>
      <c r="N36" s="272">
        <f>K36/M36</f>
        <v>144609.72085402746</v>
      </c>
    </row>
    <row r="37" spans="1:14">
      <c r="A37" s="155" t="s">
        <v>373</v>
      </c>
      <c r="B37" s="876" t="str">
        <f>VLOOKUP(A37,EQUIPOS!A7:D154,3,FALSE)</f>
        <v>Volqueta 6 m3</v>
      </c>
      <c r="C37" s="877"/>
      <c r="D37" s="877"/>
      <c r="E37" s="877"/>
      <c r="F37" s="877"/>
      <c r="G37" s="877"/>
      <c r="H37" s="878"/>
      <c r="I37" s="267"/>
      <c r="J37" s="268"/>
      <c r="K37" s="269">
        <f>VLOOKUP(A37,EQUIPOS!A7:D164,4,FALSE)</f>
        <v>67596.840624067787</v>
      </c>
      <c r="L37" s="270"/>
      <c r="M37" s="463">
        <v>1</v>
      </c>
      <c r="N37" s="272">
        <f>K37/M37</f>
        <v>67596.840624067787</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0.05</v>
      </c>
      <c r="M42" s="889"/>
      <c r="N42" s="105">
        <f>N76*L42</f>
        <v>1353.2750000000001</v>
      </c>
    </row>
    <row r="43" spans="1:14" ht="15.75" thickBot="1">
      <c r="B43" s="827" t="s">
        <v>953</v>
      </c>
      <c r="C43" s="828"/>
      <c r="D43" s="828"/>
      <c r="E43" s="828"/>
      <c r="F43" s="828"/>
      <c r="G43" s="828"/>
      <c r="H43" s="828"/>
      <c r="I43" s="828"/>
      <c r="J43" s="828"/>
      <c r="K43" s="828"/>
      <c r="L43" s="828"/>
      <c r="M43" s="829"/>
      <c r="N43" s="394">
        <f>SUM(N36:N42)</f>
        <v>213559.83647809524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54" t="s">
        <v>428</v>
      </c>
      <c r="B48" s="43" t="str">
        <f>VLOOKUP(A48,MATERIALES!A4:D372,3,FALSE)</f>
        <v>Costal de fibra o fique</v>
      </c>
      <c r="C48" s="281"/>
      <c r="D48" s="281"/>
      <c r="E48" s="281"/>
      <c r="F48" s="281"/>
      <c r="G48" s="281"/>
      <c r="H48" s="281"/>
      <c r="I48" s="268"/>
      <c r="J48" s="224" t="str">
        <f>VLOOKUP(A48,MATERIALES!A4:D384,2,FALSE)</f>
        <v>u</v>
      </c>
      <c r="K48" s="461">
        <v>10</v>
      </c>
      <c r="L48" s="267"/>
      <c r="M48" s="283">
        <f>VLOOKUP(A48,MATERIALES!A5:D372,4,FALSE)</f>
        <v>1010.2185162968425</v>
      </c>
      <c r="N48" s="272">
        <f>K48*M48</f>
        <v>10102.185162968424</v>
      </c>
    </row>
    <row r="49" spans="1:14">
      <c r="A49" s="151" t="s">
        <v>589</v>
      </c>
      <c r="B49" s="43" t="str">
        <f>VLOOKUP(A49,MATERIALES!A5:D372,3,FALSE)</f>
        <v>Nutrientes (para remoción de especies vegetales) (dap, triple 15 o similar) (ítem 201.9)</v>
      </c>
      <c r="C49" s="281"/>
      <c r="D49" s="281"/>
      <c r="E49" s="281"/>
      <c r="F49" s="281"/>
      <c r="G49" s="281"/>
      <c r="H49" s="281"/>
      <c r="I49" s="268"/>
      <c r="J49" s="224" t="str">
        <f>VLOOKUP(A49,MATERIALES!A5:D385,2,FALSE)</f>
        <v>kg</v>
      </c>
      <c r="K49" s="461">
        <v>1</v>
      </c>
      <c r="L49" s="267"/>
      <c r="M49" s="283">
        <f>VLOOKUP(A49,MATERIALES!A6:D372,4,FALSE)</f>
        <v>4815.8807595567287</v>
      </c>
      <c r="N49" s="272">
        <f>K49*M49</f>
        <v>4815.8807595567287</v>
      </c>
    </row>
    <row r="50" spans="1:14">
      <c r="A50" s="154" t="s">
        <v>412</v>
      </c>
      <c r="B50" s="43" t="str">
        <f>VLOOKUP(A50,MATERIALES!A6:D372,3,FALSE)</f>
        <v>Cicatrizante (para remoción de especies vegetales)</v>
      </c>
      <c r="C50" s="281"/>
      <c r="D50" s="281"/>
      <c r="E50" s="281"/>
      <c r="F50" s="281"/>
      <c r="G50" s="281"/>
      <c r="H50" s="281"/>
      <c r="I50" s="268"/>
      <c r="J50" s="224" t="str">
        <f>VLOOKUP(A50,MATERIALES!A6:D386,2,FALSE)</f>
        <v>kg</v>
      </c>
      <c r="K50" s="461">
        <v>1</v>
      </c>
      <c r="L50" s="267"/>
      <c r="M50" s="283">
        <f>VLOOKUP(A50,MATERIALES!A6:D372,4,FALSE)</f>
        <v>13932.777691501731</v>
      </c>
      <c r="N50" s="272">
        <f>K50*M50</f>
        <v>13932.777691501731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28850.843614026882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27065.5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269476.18009212211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53895.236018424424</v>
      </c>
      <c r="M83" s="863"/>
      <c r="N83" s="51"/>
    </row>
    <row r="84" spans="1:14">
      <c r="B84" s="89" t="s">
        <v>973</v>
      </c>
      <c r="C84" s="90"/>
      <c r="D84" s="90"/>
      <c r="E84" s="90"/>
      <c r="F84" s="90"/>
      <c r="G84" s="90"/>
      <c r="H84" s="90"/>
      <c r="I84" s="87"/>
      <c r="J84" s="88"/>
      <c r="K84" s="304">
        <v>0.05</v>
      </c>
      <c r="L84" s="862">
        <f>N78*K84</f>
        <v>13473.809004606106</v>
      </c>
      <c r="M84" s="863"/>
      <c r="N84" s="51"/>
    </row>
    <row r="85" spans="1:14" ht="15.75" thickBot="1">
      <c r="B85" s="91" t="s">
        <v>974</v>
      </c>
      <c r="C85" s="92"/>
      <c r="D85" s="92"/>
      <c r="E85" s="92"/>
      <c r="F85" s="92"/>
      <c r="G85" s="92"/>
      <c r="H85" s="92"/>
      <c r="I85" s="93"/>
      <c r="J85" s="94"/>
      <c r="K85" s="305">
        <v>0.05</v>
      </c>
      <c r="L85" s="864">
        <f>N78*K85</f>
        <v>13473.809004606106</v>
      </c>
      <c r="M85" s="865"/>
      <c r="N85" s="51"/>
    </row>
    <row r="86" spans="1:14" ht="15.75" thickBot="1">
      <c r="B86" s="827" t="s">
        <v>953</v>
      </c>
      <c r="C86" s="828"/>
      <c r="D86" s="828"/>
      <c r="E86" s="828"/>
      <c r="F86" s="828"/>
      <c r="G86" s="828"/>
      <c r="H86" s="828"/>
      <c r="I86" s="828"/>
      <c r="J86" s="828"/>
      <c r="K86" s="828"/>
      <c r="L86" s="828"/>
      <c r="M86" s="829"/>
      <c r="N86" s="52">
        <f>L83+L84+L85</f>
        <v>80842.85402763664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350319.03411975875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3"/>
      <c r="K118" s="893"/>
      <c r="L118" s="893"/>
      <c r="M118" s="893"/>
      <c r="N118" s="894"/>
    </row>
    <row r="119" spans="2:14" ht="15.75" customHeight="1"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44" t="s">
        <v>241</v>
      </c>
      <c r="B36" s="876" t="str">
        <f>VLOOKUP(A36,EQUIPOS!A6:D154,3,FALSE)</f>
        <v>Grúa (capacidad 15 ton)</v>
      </c>
      <c r="C36" s="877"/>
      <c r="D36" s="877"/>
      <c r="E36" s="877"/>
      <c r="F36" s="877"/>
      <c r="G36" s="877"/>
      <c r="H36" s="878"/>
      <c r="I36" s="267"/>
      <c r="J36" s="268"/>
      <c r="K36" s="269">
        <f>VLOOKUP(A36,EQUIPOS!A6:D163,4,FALSE)</f>
        <v>144609.72085402746</v>
      </c>
      <c r="L36" s="270"/>
      <c r="M36" s="271">
        <v>0.9375</v>
      </c>
      <c r="N36" s="272">
        <f>K36/M36</f>
        <v>154250.36891096263</v>
      </c>
    </row>
    <row r="37" spans="1:14">
      <c r="A37" s="144" t="s">
        <v>373</v>
      </c>
      <c r="B37" s="876" t="str">
        <f>VLOOKUP(A37,EQUIPOS!A7:D154,3,FALSE)</f>
        <v>Volqueta 6 m3</v>
      </c>
      <c r="C37" s="877"/>
      <c r="D37" s="877"/>
      <c r="E37" s="877"/>
      <c r="F37" s="877"/>
      <c r="G37" s="877"/>
      <c r="H37" s="878"/>
      <c r="I37" s="267"/>
      <c r="J37" s="268"/>
      <c r="K37" s="269">
        <f>VLOOKUP(A37,EQUIPOS!A7:D164,4,FALSE)</f>
        <v>67596.840624067787</v>
      </c>
      <c r="L37" s="270"/>
      <c r="M37" s="271">
        <v>0.9375</v>
      </c>
      <c r="N37" s="272">
        <f>K37/M37</f>
        <v>72103.2966656723</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0.05</v>
      </c>
      <c r="M42" s="889"/>
      <c r="N42" s="105">
        <f>N76*L42</f>
        <v>1443.4933333333333</v>
      </c>
    </row>
    <row r="43" spans="1:14" ht="15.75" thickBot="1">
      <c r="B43" s="827" t="s">
        <v>953</v>
      </c>
      <c r="C43" s="828"/>
      <c r="D43" s="828"/>
      <c r="E43" s="828"/>
      <c r="F43" s="828"/>
      <c r="G43" s="828"/>
      <c r="H43" s="828"/>
      <c r="I43" s="828"/>
      <c r="J43" s="828"/>
      <c r="K43" s="828"/>
      <c r="L43" s="828"/>
      <c r="M43" s="829"/>
      <c r="N43" s="394">
        <f>SUM(N36:N42)</f>
        <v>227797.15890996828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428</v>
      </c>
      <c r="B48" s="43" t="str">
        <f>VLOOKUP(A48,MATERIALES!A4:D372,3,FALSE)</f>
        <v>Costal de fibra o fique</v>
      </c>
      <c r="C48" s="281"/>
      <c r="D48" s="281"/>
      <c r="E48" s="281"/>
      <c r="F48" s="281"/>
      <c r="G48" s="281"/>
      <c r="H48" s="281"/>
      <c r="I48" s="268"/>
      <c r="J48" s="224" t="str">
        <f>VLOOKUP(A48,MATERIALES!A4:D384,2,FALSE)</f>
        <v>u</v>
      </c>
      <c r="K48" s="282">
        <v>10</v>
      </c>
      <c r="L48" s="267"/>
      <c r="M48" s="283">
        <f>VLOOKUP(A48,MATERIALES!A5:D372,4,FALSE)</f>
        <v>1010.2185162968425</v>
      </c>
      <c r="N48" s="272">
        <f>K48*M48</f>
        <v>10102.185162968424</v>
      </c>
    </row>
    <row r="49" spans="1:14">
      <c r="A49" t="s">
        <v>412</v>
      </c>
      <c r="B49" s="43" t="str">
        <f>VLOOKUP(A49,MATERIALES!A5:D372,3,FALSE)</f>
        <v>Cicatrizante (para remoción de especies vegetales)</v>
      </c>
      <c r="C49" s="281"/>
      <c r="D49" s="281"/>
      <c r="E49" s="281"/>
      <c r="F49" s="281"/>
      <c r="G49" s="281"/>
      <c r="H49" s="281"/>
      <c r="I49" s="268"/>
      <c r="J49" s="224" t="str">
        <f>VLOOKUP(A49,MATERIALES!A5:D385,2,FALSE)</f>
        <v>kg</v>
      </c>
      <c r="K49" s="282">
        <v>1</v>
      </c>
      <c r="L49" s="267"/>
      <c r="M49" s="283">
        <f>VLOOKUP(A49,MATERIALES!A6:D372,4,FALSE)</f>
        <v>13932.777691501731</v>
      </c>
      <c r="N49" s="272">
        <f>K49*M49</f>
        <v>13932.777691501731</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VLOOKUP(A50,MATERIALES!A6:D386,2,FALSE)</f>
        <v>kg</v>
      </c>
      <c r="K50" s="282">
        <v>1</v>
      </c>
      <c r="L50" s="267"/>
      <c r="M50" s="283">
        <f>VLOOKUP(A50,MATERIALES!A6:D372,4,FALSE)</f>
        <v>4815.8807595567287</v>
      </c>
      <c r="N50" s="272">
        <f>K50*M50</f>
        <v>4815.8807595567287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28850.843614026882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916" t="s">
        <v>953</v>
      </c>
      <c r="C76" s="870"/>
      <c r="D76" s="870"/>
      <c r="E76" s="870"/>
      <c r="F76" s="870"/>
      <c r="G76" s="870"/>
      <c r="H76" s="870"/>
      <c r="I76" s="870"/>
      <c r="J76" s="870"/>
      <c r="K76" s="870"/>
      <c r="L76" s="870"/>
      <c r="M76" s="871"/>
      <c r="N76" s="460">
        <f>SUM(N70:N75)</f>
        <v>28869.866666666665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285517.86919066182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57103.573838132368</v>
      </c>
      <c r="M83" s="863"/>
      <c r="N83" s="51"/>
    </row>
    <row r="84" spans="1:14">
      <c r="B84" s="89" t="s">
        <v>973</v>
      </c>
      <c r="C84" s="90"/>
      <c r="D84" s="90"/>
      <c r="E84" s="90"/>
      <c r="F84" s="90"/>
      <c r="G84" s="90"/>
      <c r="H84" s="90"/>
      <c r="I84" s="87"/>
      <c r="J84" s="88"/>
      <c r="K84" s="304">
        <v>0.05</v>
      </c>
      <c r="L84" s="862">
        <f>N78*K84</f>
        <v>14275.893459533092</v>
      </c>
      <c r="M84" s="863"/>
      <c r="N84" s="51"/>
    </row>
    <row r="85" spans="1:14" ht="15.75" thickBot="1">
      <c r="B85" s="91" t="s">
        <v>974</v>
      </c>
      <c r="C85" s="92"/>
      <c r="D85" s="92"/>
      <c r="E85" s="92"/>
      <c r="F85" s="92"/>
      <c r="G85" s="92"/>
      <c r="H85" s="92"/>
      <c r="I85" s="93"/>
      <c r="J85" s="94"/>
      <c r="K85" s="305">
        <v>0.05</v>
      </c>
      <c r="L85" s="864">
        <f>N78*K85</f>
        <v>14275.893459533092</v>
      </c>
      <c r="M85" s="865"/>
      <c r="N85" s="51"/>
    </row>
    <row r="86" spans="1:14" ht="15.75" thickBot="1">
      <c r="B86" s="827" t="s">
        <v>953</v>
      </c>
      <c r="C86" s="828"/>
      <c r="D86" s="828"/>
      <c r="E86" s="828"/>
      <c r="F86" s="828"/>
      <c r="G86" s="828"/>
      <c r="H86" s="828"/>
      <c r="I86" s="828"/>
      <c r="J86" s="828"/>
      <c r="K86" s="828"/>
      <c r="L86" s="828"/>
      <c r="M86" s="829"/>
      <c r="N86" s="52">
        <f>L83+L84+L85</f>
        <v>85655.360757198549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371173.22994786035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1.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3"/>
      <c r="K118" s="893"/>
      <c r="L118" s="893"/>
      <c r="M118" s="893"/>
      <c r="N118" s="894"/>
    </row>
    <row r="119" spans="2:14" ht="15.75" customHeight="1"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44" t="s">
        <v>241</v>
      </c>
      <c r="B36" s="876" t="str">
        <f>VLOOKUP(A36,EQUIPOS!A6:D154,3,FALSE)</f>
        <v>Grúa (capacidad 15 ton)</v>
      </c>
      <c r="C36" s="877"/>
      <c r="D36" s="877"/>
      <c r="E36" s="877"/>
      <c r="F36" s="877"/>
      <c r="G36" s="877"/>
      <c r="H36" s="878"/>
      <c r="I36" s="267"/>
      <c r="J36" s="268"/>
      <c r="K36" s="269">
        <f>VLOOKUP(A36,EQUIPOS!A6:D163,4,FALSE)</f>
        <v>144609.72085402746</v>
      </c>
      <c r="L36" s="270"/>
      <c r="M36" s="271">
        <v>1.5</v>
      </c>
      <c r="N36" s="272">
        <f>K36/M36</f>
        <v>96406.480569351639</v>
      </c>
    </row>
    <row r="37" spans="1:14">
      <c r="A37" s="108"/>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0.05</v>
      </c>
      <c r="M42" s="889"/>
      <c r="N42" s="105">
        <f>N76*L42</f>
        <v>902.18333333333339</v>
      </c>
    </row>
    <row r="43" spans="1:14" ht="15.75" thickBot="1">
      <c r="B43" s="827" t="s">
        <v>953</v>
      </c>
      <c r="C43" s="828"/>
      <c r="D43" s="828"/>
      <c r="E43" s="828"/>
      <c r="F43" s="828"/>
      <c r="G43" s="828"/>
      <c r="H43" s="828"/>
      <c r="I43" s="828"/>
      <c r="J43" s="828"/>
      <c r="K43" s="828"/>
      <c r="L43" s="828"/>
      <c r="M43" s="829"/>
      <c r="N43" s="394">
        <f>SUM(N36:N42)</f>
        <v>97308.663902684973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428</v>
      </c>
      <c r="B48" s="43" t="str">
        <f>VLOOKUP(A48,MATERIALES!A4:D372,3,FALSE)</f>
        <v>Costal de fibra o fique</v>
      </c>
      <c r="C48" s="281"/>
      <c r="D48" s="281"/>
      <c r="E48" s="281"/>
      <c r="F48" s="281"/>
      <c r="G48" s="281"/>
      <c r="H48" s="281"/>
      <c r="I48" s="268"/>
      <c r="J48" s="224" t="str">
        <f>VLOOKUP(A48,MATERIALES!A4:D384,2,FALSE)</f>
        <v>u</v>
      </c>
      <c r="K48" s="282">
        <v>10</v>
      </c>
      <c r="L48" s="267"/>
      <c r="M48" s="283">
        <f>VLOOKUP(A48,MATERIALES!A5:D372,4,FALSE)</f>
        <v>1010.2185162968425</v>
      </c>
      <c r="N48" s="272">
        <f>K48*M48</f>
        <v>10102.185162968424</v>
      </c>
    </row>
    <row r="49" spans="1:14">
      <c r="A49" t="s">
        <v>412</v>
      </c>
      <c r="B49" s="43" t="str">
        <f>VLOOKUP(A49,MATERIALES!A5:D372,3,FALSE)</f>
        <v>Cicatrizante (para remoción de especies vegetales)</v>
      </c>
      <c r="C49" s="281"/>
      <c r="D49" s="281"/>
      <c r="E49" s="281"/>
      <c r="F49" s="281"/>
      <c r="G49" s="281"/>
      <c r="H49" s="281"/>
      <c r="I49" s="268"/>
      <c r="J49" s="224" t="str">
        <f>VLOOKUP(A49,MATERIALES!A5:D385,2,FALSE)</f>
        <v>kg</v>
      </c>
      <c r="K49" s="282">
        <v>1</v>
      </c>
      <c r="L49" s="267"/>
      <c r="M49" s="283">
        <f>VLOOKUP(A49,MATERIALES!A6:D372,4,FALSE)</f>
        <v>13932.777691501731</v>
      </c>
      <c r="N49" s="272">
        <f>K49*M49</f>
        <v>13932.777691501731</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VLOOKUP(A50,MATERIALES!A6:D386,2,FALSE)</f>
        <v>kg</v>
      </c>
      <c r="K50" s="282">
        <v>1</v>
      </c>
      <c r="L50" s="267"/>
      <c r="M50" s="283">
        <f>VLOOKUP(A50,MATERIALES!A6:D372,4,FALSE)</f>
        <v>4815.8807595567287</v>
      </c>
      <c r="N50" s="272">
        <f>K50*M50</f>
        <v>4815.8807595567287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28850.843614026882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916" t="s">
        <v>953</v>
      </c>
      <c r="C76" s="870"/>
      <c r="D76" s="870"/>
      <c r="E76" s="870"/>
      <c r="F76" s="870"/>
      <c r="G76" s="870"/>
      <c r="H76" s="870"/>
      <c r="I76" s="870"/>
      <c r="J76" s="870"/>
      <c r="K76" s="870"/>
      <c r="L76" s="870"/>
      <c r="M76" s="871"/>
      <c r="N76" s="460">
        <f>SUM(N70:N75)</f>
        <v>18043.666666666668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144203.17418337852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28840.634836675705</v>
      </c>
      <c r="M83" s="863"/>
      <c r="N83" s="51"/>
    </row>
    <row r="84" spans="1:14">
      <c r="B84" s="89" t="s">
        <v>973</v>
      </c>
      <c r="C84" s="90"/>
      <c r="D84" s="90"/>
      <c r="E84" s="90"/>
      <c r="F84" s="90"/>
      <c r="G84" s="90"/>
      <c r="H84" s="90"/>
      <c r="I84" s="87"/>
      <c r="J84" s="88"/>
      <c r="K84" s="304">
        <v>0.05</v>
      </c>
      <c r="L84" s="862">
        <f>N78*K84</f>
        <v>7210.1587091689262</v>
      </c>
      <c r="M84" s="863"/>
      <c r="N84" s="51"/>
    </row>
    <row r="85" spans="1:14" ht="15.75" thickBot="1">
      <c r="B85" s="91" t="s">
        <v>974</v>
      </c>
      <c r="C85" s="92"/>
      <c r="D85" s="92"/>
      <c r="E85" s="92"/>
      <c r="F85" s="92"/>
      <c r="G85" s="92"/>
      <c r="H85" s="92"/>
      <c r="I85" s="93"/>
      <c r="J85" s="94"/>
      <c r="K85" s="305">
        <v>0.05</v>
      </c>
      <c r="L85" s="864">
        <f>N78*K85</f>
        <v>7210.1587091689262</v>
      </c>
      <c r="M85" s="865"/>
      <c r="N85" s="51"/>
    </row>
    <row r="86" spans="1:14" ht="15.75" thickBot="1">
      <c r="B86" s="827" t="s">
        <v>953</v>
      </c>
      <c r="C86" s="828"/>
      <c r="D86" s="828"/>
      <c r="E86" s="828"/>
      <c r="F86" s="828"/>
      <c r="G86" s="828"/>
      <c r="H86" s="828"/>
      <c r="I86" s="828"/>
      <c r="J86" s="828"/>
      <c r="K86" s="828"/>
      <c r="L86" s="828"/>
      <c r="M86" s="829"/>
      <c r="N86" s="52">
        <f>L83+L84+L85</f>
        <v>43260.952255013559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187464.12643839209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3"/>
      <c r="K118" s="893"/>
      <c r="L118" s="893"/>
      <c r="M118" s="893"/>
      <c r="N118" s="894"/>
    </row>
    <row r="119" spans="2:14" ht="15.75" customHeight="1"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44" t="s">
        <v>241</v>
      </c>
      <c r="B36" s="876" t="str">
        <f>VLOOKUP(A36,EQUIPOS!A6:D154,3,FALSE)</f>
        <v>Grúa (capacidad 15 ton)</v>
      </c>
      <c r="C36" s="877"/>
      <c r="D36" s="877"/>
      <c r="E36" s="877"/>
      <c r="F36" s="877"/>
      <c r="G36" s="877"/>
      <c r="H36" s="878"/>
      <c r="I36" s="267"/>
      <c r="J36" s="268"/>
      <c r="K36" s="269">
        <f>VLOOKUP(A36,EQUIPOS!A6:D163,4,FALSE)</f>
        <v>144609.72085402746</v>
      </c>
      <c r="L36" s="270"/>
      <c r="M36" s="271">
        <v>1.375</v>
      </c>
      <c r="N36" s="272">
        <f>K36/M36</f>
        <v>105170.70607565633</v>
      </c>
    </row>
    <row r="37" spans="1:14">
      <c r="A37" s="144" t="s">
        <v>373</v>
      </c>
      <c r="B37" s="876" t="str">
        <f>VLOOKUP(A37,EQUIPOS!A7:D154,3,FALSE)</f>
        <v>Volqueta 6 m3</v>
      </c>
      <c r="C37" s="877"/>
      <c r="D37" s="877"/>
      <c r="E37" s="877"/>
      <c r="F37" s="877"/>
      <c r="G37" s="877"/>
      <c r="H37" s="878"/>
      <c r="I37" s="267"/>
      <c r="J37" s="268"/>
      <c r="K37" s="269">
        <f>VLOOKUP(A37,EQUIPOS!A7:D164,4,FALSE)</f>
        <v>67596.840624067787</v>
      </c>
      <c r="L37" s="270"/>
      <c r="M37" s="271">
        <v>1.375</v>
      </c>
      <c r="N37" s="272">
        <f>K37/M37</f>
        <v>49161.338635685664</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0.05</v>
      </c>
      <c r="M42" s="889"/>
      <c r="N42" s="105">
        <f>N76*L42</f>
        <v>984.2</v>
      </c>
    </row>
    <row r="43" spans="1:14" ht="15.75" thickBot="1">
      <c r="B43" s="827" t="s">
        <v>953</v>
      </c>
      <c r="C43" s="828"/>
      <c r="D43" s="828"/>
      <c r="E43" s="828"/>
      <c r="F43" s="828"/>
      <c r="G43" s="828"/>
      <c r="H43" s="828"/>
      <c r="I43" s="828"/>
      <c r="J43" s="828"/>
      <c r="K43" s="828"/>
      <c r="L43" s="828"/>
      <c r="M43" s="829"/>
      <c r="N43" s="394">
        <f>SUM(N36:N42)</f>
        <v>155316.24471134201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428</v>
      </c>
      <c r="B48" s="43" t="str">
        <f>VLOOKUP(A48,MATERIALES!A4:D372,3,FALSE)</f>
        <v>Costal de fibra o fique</v>
      </c>
      <c r="C48" s="281"/>
      <c r="D48" s="281"/>
      <c r="E48" s="281"/>
      <c r="F48" s="281"/>
      <c r="G48" s="281"/>
      <c r="H48" s="281"/>
      <c r="I48" s="268"/>
      <c r="J48" s="224" t="str">
        <f>VLOOKUP(A48,MATERIALES!A4:D384,2,FALSE)</f>
        <v>u</v>
      </c>
      <c r="K48" s="282">
        <v>10</v>
      </c>
      <c r="L48" s="267"/>
      <c r="M48" s="283">
        <f>VLOOKUP(A48,MATERIALES!A5:D372,4,FALSE)</f>
        <v>1010.2185162968425</v>
      </c>
      <c r="N48" s="272">
        <f>K48*M48</f>
        <v>10102.185162968424</v>
      </c>
    </row>
    <row r="49" spans="1:14">
      <c r="A49" t="s">
        <v>412</v>
      </c>
      <c r="B49" s="43" t="str">
        <f>VLOOKUP(A49,MATERIALES!A5:D372,3,FALSE)</f>
        <v>Cicatrizante (para remoción de especies vegetales)</v>
      </c>
      <c r="C49" s="281"/>
      <c r="D49" s="281"/>
      <c r="E49" s="281"/>
      <c r="F49" s="281"/>
      <c r="G49" s="281"/>
      <c r="H49" s="281"/>
      <c r="I49" s="268"/>
      <c r="J49" s="224" t="str">
        <f>VLOOKUP(A49,MATERIALES!A5:D385,2,FALSE)</f>
        <v>kg</v>
      </c>
      <c r="K49" s="282">
        <v>1</v>
      </c>
      <c r="L49" s="267"/>
      <c r="M49" s="283">
        <f>VLOOKUP(A49,MATERIALES!A6:D372,4,FALSE)</f>
        <v>13932.777691501731</v>
      </c>
      <c r="N49" s="272">
        <f>K49*M49</f>
        <v>13932.777691501731</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VLOOKUP(A50,MATERIALES!A6:D386,2,FALSE)</f>
        <v>kg</v>
      </c>
      <c r="K50" s="282">
        <v>1</v>
      </c>
      <c r="L50" s="267"/>
      <c r="M50" s="283">
        <f>VLOOKUP(A50,MATERIALES!A6:D372,4,FALSE)</f>
        <v>4815.8807595567287</v>
      </c>
      <c r="N50" s="272">
        <f>K50*M50</f>
        <v>4815.8807595567287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28850.843614026882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19684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203851.08832536888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40770.217665073782</v>
      </c>
      <c r="M83" s="863"/>
      <c r="N83" s="51"/>
    </row>
    <row r="84" spans="1:14">
      <c r="B84" s="89" t="s">
        <v>973</v>
      </c>
      <c r="C84" s="90"/>
      <c r="D84" s="90"/>
      <c r="E84" s="90"/>
      <c r="F84" s="90"/>
      <c r="G84" s="90"/>
      <c r="H84" s="90"/>
      <c r="I84" s="87"/>
      <c r="J84" s="88"/>
      <c r="K84" s="304">
        <v>0.05</v>
      </c>
      <c r="L84" s="862">
        <f>N78*K84</f>
        <v>10192.554416268445</v>
      </c>
      <c r="M84" s="863"/>
      <c r="N84" s="51"/>
    </row>
    <row r="85" spans="1:14" ht="15.75" thickBot="1">
      <c r="B85" s="91" t="s">
        <v>974</v>
      </c>
      <c r="C85" s="92"/>
      <c r="D85" s="92"/>
      <c r="E85" s="92"/>
      <c r="F85" s="92"/>
      <c r="G85" s="92"/>
      <c r="H85" s="92"/>
      <c r="I85" s="93"/>
      <c r="J85" s="94"/>
      <c r="K85" s="305">
        <v>0.05</v>
      </c>
      <c r="L85" s="864">
        <f>N78*K85</f>
        <v>10192.554416268445</v>
      </c>
      <c r="M85" s="865"/>
      <c r="N85" s="51"/>
    </row>
    <row r="86" spans="1:14" ht="15.75" thickBot="1">
      <c r="B86" s="827" t="s">
        <v>953</v>
      </c>
      <c r="C86" s="828"/>
      <c r="D86" s="828"/>
      <c r="E86" s="828"/>
      <c r="F86" s="828"/>
      <c r="G86" s="828"/>
      <c r="H86" s="828"/>
      <c r="I86" s="828"/>
      <c r="J86" s="828"/>
      <c r="K86" s="828"/>
      <c r="L86" s="828"/>
      <c r="M86" s="829"/>
      <c r="N86" s="52">
        <f>L83+L84+L85</f>
        <v>61155.326497610673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265006.41482297954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3"/>
      <c r="K118" s="893"/>
      <c r="L118" s="893"/>
      <c r="M118" s="893"/>
      <c r="N118" s="894"/>
    </row>
    <row r="119" spans="2:14" ht="15.75" customHeight="1"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44" t="s">
        <v>241</v>
      </c>
      <c r="B36" s="876" t="str">
        <f>VLOOKUP(A36,EQUIPOS!A6:D154,3,FALSE)</f>
        <v>Grúa (capacidad 15 ton)</v>
      </c>
      <c r="C36" s="877"/>
      <c r="D36" s="877"/>
      <c r="E36" s="877"/>
      <c r="F36" s="877"/>
      <c r="G36" s="877"/>
      <c r="H36" s="878"/>
      <c r="I36" s="267"/>
      <c r="J36" s="268"/>
      <c r="K36" s="269">
        <f>VLOOKUP(A36,EQUIPOS!A6:D163,4,FALSE)</f>
        <v>144609.72085402746</v>
      </c>
      <c r="L36" s="270"/>
      <c r="M36" s="271">
        <v>1.3125</v>
      </c>
      <c r="N36" s="272">
        <f>K36/M36</f>
        <v>110178.83493640188</v>
      </c>
    </row>
    <row r="37" spans="1:14">
      <c r="A37" s="144" t="s">
        <v>373</v>
      </c>
      <c r="B37" s="876" t="str">
        <f>VLOOKUP(A37,EQUIPOS!A7:D154,3,FALSE)</f>
        <v>Volqueta 6 m3</v>
      </c>
      <c r="C37" s="877"/>
      <c r="D37" s="877"/>
      <c r="E37" s="877"/>
      <c r="F37" s="877"/>
      <c r="G37" s="877"/>
      <c r="H37" s="878"/>
      <c r="I37" s="267"/>
      <c r="J37" s="268"/>
      <c r="K37" s="269">
        <f>VLOOKUP(A37,EQUIPOS!A7:D164,4,FALSE)</f>
        <v>67596.840624067787</v>
      </c>
      <c r="L37" s="270"/>
      <c r="M37" s="271">
        <v>1.3125</v>
      </c>
      <c r="N37" s="272">
        <f>K37/M37</f>
        <v>51502.354761194503</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0.05</v>
      </c>
      <c r="M42" s="889"/>
      <c r="N42" s="105">
        <f>N76*L42</f>
        <v>1031.0666666666666</v>
      </c>
    </row>
    <row r="43" spans="1:14" ht="15.75" thickBot="1">
      <c r="B43" s="827" t="s">
        <v>953</v>
      </c>
      <c r="C43" s="828"/>
      <c r="D43" s="828"/>
      <c r="E43" s="828"/>
      <c r="F43" s="828"/>
      <c r="G43" s="828"/>
      <c r="H43" s="828"/>
      <c r="I43" s="828"/>
      <c r="J43" s="828"/>
      <c r="K43" s="828"/>
      <c r="L43" s="828"/>
      <c r="M43" s="829"/>
      <c r="N43" s="394">
        <f>SUM(N36:N42)</f>
        <v>162712.25636426307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1010.2185162968425</v>
      </c>
      <c r="N48" s="272">
        <f>K48*M48</f>
        <v>10102.185162968424</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13932.777691501731</v>
      </c>
      <c r="N49" s="272">
        <f>K49*M49</f>
        <v>13932.777691501731</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4815.8807595567287</v>
      </c>
      <c r="N50" s="272">
        <f>K50*M50</f>
        <v>4815.8807595567287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28850.843614026882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827" t="s">
        <v>953</v>
      </c>
      <c r="C76" s="828"/>
      <c r="D76" s="828"/>
      <c r="E76" s="828"/>
      <c r="F76" s="828"/>
      <c r="G76" s="828"/>
      <c r="H76" s="828"/>
      <c r="I76" s="870"/>
      <c r="J76" s="870"/>
      <c r="K76" s="870"/>
      <c r="L76" s="870"/>
      <c r="M76" s="871"/>
      <c r="N76" s="460">
        <f>SUM(N70:N75)</f>
        <v>20621.333333333332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212184.43331162329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42436.886662324658</v>
      </c>
      <c r="M83" s="863"/>
      <c r="N83" s="51"/>
    </row>
    <row r="84" spans="1:14">
      <c r="B84" s="89" t="s">
        <v>973</v>
      </c>
      <c r="C84" s="90"/>
      <c r="D84" s="90"/>
      <c r="E84" s="90"/>
      <c r="F84" s="90"/>
      <c r="G84" s="90"/>
      <c r="H84" s="90"/>
      <c r="I84" s="87"/>
      <c r="J84" s="88"/>
      <c r="K84" s="304">
        <v>0.05</v>
      </c>
      <c r="L84" s="862">
        <f>N78*K84</f>
        <v>10609.221665581164</v>
      </c>
      <c r="M84" s="863"/>
      <c r="N84" s="51"/>
    </row>
    <row r="85" spans="1:14" ht="15.75" thickBot="1">
      <c r="B85" s="91" t="s">
        <v>974</v>
      </c>
      <c r="C85" s="92"/>
      <c r="D85" s="92"/>
      <c r="E85" s="92"/>
      <c r="F85" s="92"/>
      <c r="G85" s="92"/>
      <c r="H85" s="92"/>
      <c r="I85" s="93"/>
      <c r="J85" s="94"/>
      <c r="K85" s="305">
        <v>0.05</v>
      </c>
      <c r="L85" s="864">
        <f>N78*K85</f>
        <v>10609.221665581164</v>
      </c>
      <c r="M85" s="865"/>
      <c r="N85" s="51"/>
    </row>
    <row r="86" spans="1:14" ht="15.75" thickBot="1">
      <c r="B86" s="827" t="s">
        <v>953</v>
      </c>
      <c r="C86" s="828"/>
      <c r="D86" s="828"/>
      <c r="E86" s="828"/>
      <c r="F86" s="828"/>
      <c r="G86" s="828"/>
      <c r="H86" s="828"/>
      <c r="I86" s="828"/>
      <c r="J86" s="828"/>
      <c r="K86" s="828"/>
      <c r="L86" s="828"/>
      <c r="M86" s="829"/>
      <c r="N86" s="52">
        <f>L83+L84+L85</f>
        <v>63655.329993486986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275839.76330511027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1.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topLeftCell="A7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44" t="s">
        <v>312</v>
      </c>
      <c r="B36" s="876" t="str">
        <f>VLOOKUP(A36,EQUIPOS!A6:D154,3,FALSE)</f>
        <v>Retroexcavadora sobre oruga, potencia 138 HP, balde de 1,5 m3.</v>
      </c>
      <c r="C36" s="877"/>
      <c r="D36" s="877"/>
      <c r="E36" s="877"/>
      <c r="F36" s="877"/>
      <c r="G36" s="877"/>
      <c r="H36" s="878"/>
      <c r="I36" s="267"/>
      <c r="J36" s="268"/>
      <c r="K36" s="269">
        <f>VLOOKUP(A36,EQUIPOS!A6:D163,4,FALSE)</f>
        <v>206203.95213966368</v>
      </c>
      <c r="L36" s="270"/>
      <c r="M36" s="271">
        <v>66</v>
      </c>
      <c r="N36" s="272">
        <f>K36/M36</f>
        <v>3124.3023051464193</v>
      </c>
    </row>
    <row r="37" spans="1:14">
      <c r="A37" s="144" t="s">
        <v>129</v>
      </c>
      <c r="B37" s="876" t="str">
        <f>VLOOKUP(A37,EQUIPOS!A7:D154,3,FALSE)</f>
        <v xml:space="preserve">Buldozer, Potencia al volante de 140 HP, motor de 2200 RPM, longitud de hoja 4,80m. </v>
      </c>
      <c r="C37" s="877"/>
      <c r="D37" s="877"/>
      <c r="E37" s="877"/>
      <c r="F37" s="877"/>
      <c r="G37" s="877"/>
      <c r="H37" s="878"/>
      <c r="I37" s="267"/>
      <c r="J37" s="268"/>
      <c r="K37" s="269">
        <f>VLOOKUP(A37,EQUIPOS!A7:D164,4,FALSE)</f>
        <v>141200.41184254963</v>
      </c>
      <c r="L37" s="270"/>
      <c r="M37" s="271">
        <v>100</v>
      </c>
      <c r="N37" s="272">
        <f>K37/M37</f>
        <v>1412.0041184254962</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0.01</v>
      </c>
      <c r="M42" s="889"/>
      <c r="N42" s="105">
        <f>N76*L42</f>
        <v>1.0252083333333333</v>
      </c>
    </row>
    <row r="43" spans="1:14" ht="15.75" thickBot="1">
      <c r="B43" s="827" t="s">
        <v>953</v>
      </c>
      <c r="C43" s="828"/>
      <c r="D43" s="828"/>
      <c r="E43" s="828"/>
      <c r="F43" s="828"/>
      <c r="G43" s="828"/>
      <c r="H43" s="828"/>
      <c r="I43" s="828"/>
      <c r="J43" s="828"/>
      <c r="K43" s="828"/>
      <c r="L43" s="828"/>
      <c r="M43" s="829"/>
      <c r="N43" s="394">
        <f>SUM(N36:N42)</f>
        <v>4537.3316319052492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442</v>
      </c>
      <c r="B48" s="43" t="str">
        <f>VLOOKUP(A48,MATERIALES!A4:D372,3,FALSE)</f>
        <v>Derechos de explotación y/o disposición de materiales</v>
      </c>
      <c r="C48" s="281"/>
      <c r="D48" s="281"/>
      <c r="E48" s="281"/>
      <c r="F48" s="281"/>
      <c r="G48" s="281"/>
      <c r="H48" s="281"/>
      <c r="I48" s="268"/>
      <c r="J48" s="224" t="str">
        <f>VLOOKUP(A48,MATERIALES!A4:D372,2,FALSE)</f>
        <v>m3</v>
      </c>
      <c r="K48" s="282">
        <v>1</v>
      </c>
      <c r="L48" s="267"/>
      <c r="M48" s="283">
        <f>VLOOKUP(A48,MATERIALES!A5:D372,4,FALSE)</f>
        <v>3945.4886258803722</v>
      </c>
      <c r="N48" s="272">
        <f>K48*M48</f>
        <v>3945.4886258803722</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3945.4886258803722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102.52083333333333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8585.3410911189549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1717.0682182237911</v>
      </c>
      <c r="M83" s="863"/>
      <c r="N83" s="51"/>
    </row>
    <row r="84" spans="1:14">
      <c r="B84" s="89" t="s">
        <v>973</v>
      </c>
      <c r="C84" s="90"/>
      <c r="D84" s="90"/>
      <c r="E84" s="90"/>
      <c r="F84" s="90"/>
      <c r="G84" s="90"/>
      <c r="H84" s="90"/>
      <c r="I84" s="87"/>
      <c r="J84" s="88"/>
      <c r="K84" s="304">
        <v>0.05</v>
      </c>
      <c r="L84" s="862">
        <f>N78*K84</f>
        <v>429.26705455594777</v>
      </c>
      <c r="M84" s="863"/>
      <c r="N84" s="51"/>
    </row>
    <row r="85" spans="1:14" ht="15.75" thickBot="1">
      <c r="B85" s="91" t="s">
        <v>974</v>
      </c>
      <c r="C85" s="92"/>
      <c r="D85" s="92"/>
      <c r="E85" s="92"/>
      <c r="F85" s="92"/>
      <c r="G85" s="92"/>
      <c r="H85" s="92"/>
      <c r="I85" s="93"/>
      <c r="J85" s="94"/>
      <c r="K85" s="305">
        <v>0.05</v>
      </c>
      <c r="L85" s="864">
        <f>N78*K85</f>
        <v>429.26705455594777</v>
      </c>
      <c r="M85" s="865"/>
      <c r="N85" s="51"/>
    </row>
    <row r="86" spans="1:14" ht="15.75" thickBot="1">
      <c r="B86" s="827" t="s">
        <v>953</v>
      </c>
      <c r="C86" s="828"/>
      <c r="D86" s="828"/>
      <c r="E86" s="828"/>
      <c r="F86" s="828"/>
      <c r="G86" s="828"/>
      <c r="H86" s="828"/>
      <c r="I86" s="828"/>
      <c r="J86" s="828"/>
      <c r="K86" s="828"/>
      <c r="L86" s="828"/>
      <c r="M86" s="829"/>
      <c r="N86" s="52">
        <f>L83+L84+L85</f>
        <v>2575.6023273356864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11160.943418454641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1.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44" t="s">
        <v>312</v>
      </c>
      <c r="B36" s="876" t="str">
        <f>VLOOKUP(A36,EQUIPOS!A6:D154,3,FALSE)</f>
        <v>Retroexcavadora sobre oruga, potencia 138 HP, balde de 1,5 m3.</v>
      </c>
      <c r="C36" s="877"/>
      <c r="D36" s="877"/>
      <c r="E36" s="877"/>
      <c r="F36" s="877"/>
      <c r="G36" s="877"/>
      <c r="H36" s="878"/>
      <c r="I36" s="267"/>
      <c r="J36" s="268"/>
      <c r="K36" s="269">
        <f>VLOOKUP(A36,EQUIPOS!A6:D163,4,FALSE)</f>
        <v>206203.95213966368</v>
      </c>
      <c r="L36" s="270"/>
      <c r="M36" s="271">
        <v>66</v>
      </c>
      <c r="N36" s="272">
        <f>K36/M36</f>
        <v>3124.3023051464193</v>
      </c>
    </row>
    <row r="37" spans="1:14">
      <c r="A37" s="108"/>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0.01</v>
      </c>
      <c r="M42" s="889"/>
      <c r="N42" s="105">
        <f>N76*L42</f>
        <v>1.0252083333333333</v>
      </c>
    </row>
    <row r="43" spans="1:14" ht="15.75" thickBot="1">
      <c r="B43" s="827" t="s">
        <v>953</v>
      </c>
      <c r="C43" s="828"/>
      <c r="D43" s="828"/>
      <c r="E43" s="828"/>
      <c r="F43" s="828"/>
      <c r="G43" s="828"/>
      <c r="H43" s="828"/>
      <c r="I43" s="828"/>
      <c r="J43" s="828"/>
      <c r="K43" s="828"/>
      <c r="L43" s="828"/>
      <c r="M43" s="829"/>
      <c r="N43" s="394">
        <f>SUM(N36:N42)</f>
        <v>3125.3275134797527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102.52083333333333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3227.8483468130862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645.56966936261733</v>
      </c>
      <c r="M83" s="863"/>
      <c r="N83" s="51"/>
    </row>
    <row r="84" spans="1:14">
      <c r="B84" s="89" t="s">
        <v>973</v>
      </c>
      <c r="C84" s="90"/>
      <c r="D84" s="90"/>
      <c r="E84" s="90"/>
      <c r="F84" s="90"/>
      <c r="G84" s="90"/>
      <c r="H84" s="90"/>
      <c r="I84" s="87"/>
      <c r="J84" s="88"/>
      <c r="K84" s="304">
        <v>0.05</v>
      </c>
      <c r="L84" s="862">
        <f>N78*K84</f>
        <v>161.39241734065433</v>
      </c>
      <c r="M84" s="863"/>
      <c r="N84" s="51"/>
    </row>
    <row r="85" spans="1:14" ht="15.75" thickBot="1">
      <c r="B85" s="91" t="s">
        <v>974</v>
      </c>
      <c r="C85" s="92"/>
      <c r="D85" s="92"/>
      <c r="E85" s="92"/>
      <c r="F85" s="92"/>
      <c r="G85" s="92"/>
      <c r="H85" s="92"/>
      <c r="I85" s="93"/>
      <c r="J85" s="94"/>
      <c r="K85" s="305">
        <v>0.05</v>
      </c>
      <c r="L85" s="864">
        <f>N78*K85</f>
        <v>161.39241734065433</v>
      </c>
      <c r="M85" s="865"/>
      <c r="N85" s="51"/>
    </row>
    <row r="86" spans="1:14" ht="15.75" thickBot="1">
      <c r="B86" s="827" t="s">
        <v>953</v>
      </c>
      <c r="C86" s="828"/>
      <c r="D86" s="828"/>
      <c r="E86" s="828"/>
      <c r="F86" s="828"/>
      <c r="G86" s="828"/>
      <c r="H86" s="828"/>
      <c r="I86" s="828"/>
      <c r="J86" s="828"/>
      <c r="K86" s="828"/>
      <c r="L86" s="828"/>
      <c r="M86" s="829"/>
      <c r="N86" s="52">
        <f>L83+L84+L85</f>
        <v>968.354504043926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4196.202850857012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28" zoomScale="78" zoomScaleNormal="78" workbookViewId="0">
      <selection activeCell="A53" sqref="A53:XFD53"/>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08" t="s">
        <v>180</v>
      </c>
      <c r="B36" s="876" t="str">
        <f>VLOOKUP(A36,EQUIPOS!A6:D154,3,FALSE)</f>
        <v>Compresor 120 HP, con martillo.</v>
      </c>
      <c r="C36" s="877"/>
      <c r="D36" s="877"/>
      <c r="E36" s="877"/>
      <c r="F36" s="877"/>
      <c r="G36" s="877"/>
      <c r="H36" s="878"/>
      <c r="I36" s="267"/>
      <c r="J36" s="268"/>
      <c r="K36" s="269">
        <f>VLOOKUP(A36,EQUIPOS!A6:D163,4,FALSE)</f>
        <v>96884.546263315322</v>
      </c>
      <c r="L36" s="270"/>
      <c r="M36" s="271">
        <v>66</v>
      </c>
      <c r="N36" s="272">
        <f>K36/M36</f>
        <v>1467.9476706562928</v>
      </c>
    </row>
    <row r="37" spans="1:14">
      <c r="A37" s="108" t="s">
        <v>129</v>
      </c>
      <c r="B37" s="876" t="str">
        <f>VLOOKUP(A37,EQUIPOS!A7:D154,3,FALSE)</f>
        <v xml:space="preserve">Buldozer, Potencia al volante de 140 HP, motor de 2200 RPM, longitud de hoja 4,80m. </v>
      </c>
      <c r="C37" s="877"/>
      <c r="D37" s="877"/>
      <c r="E37" s="877"/>
      <c r="F37" s="877"/>
      <c r="G37" s="877"/>
      <c r="H37" s="878"/>
      <c r="I37" s="267"/>
      <c r="J37" s="268"/>
      <c r="K37" s="269">
        <f>VLOOKUP(A37,EQUIPOS!A7:D164,4,FALSE)</f>
        <v>141200.41184254963</v>
      </c>
      <c r="L37" s="270"/>
      <c r="M37" s="271">
        <v>100</v>
      </c>
      <c r="N37" s="272">
        <f>K37/M37</f>
        <v>1412.0041184254962</v>
      </c>
    </row>
    <row r="38" spans="1:14">
      <c r="A38" t="s">
        <v>312</v>
      </c>
      <c r="B38" s="876" t="str">
        <f>VLOOKUP(A38,EQUIPOS!A8:D154,3,FALSE)</f>
        <v>Retroexcavadora sobre oruga, potencia 138 HP, balde de 1,5 m3.</v>
      </c>
      <c r="C38" s="877"/>
      <c r="D38" s="877"/>
      <c r="E38" s="877"/>
      <c r="F38" s="877"/>
      <c r="G38" s="877"/>
      <c r="H38" s="878"/>
      <c r="I38" s="267"/>
      <c r="J38" s="268"/>
      <c r="K38" s="269">
        <f>VLOOKUP(A38,EQUIPOS!A8:D165,4,FALSE)</f>
        <v>206203.95213966368</v>
      </c>
      <c r="L38" s="270"/>
      <c r="M38" s="271">
        <v>66</v>
      </c>
      <c r="N38" s="272">
        <f>K38/M38</f>
        <v>3124.3023051464193</v>
      </c>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0.02</v>
      </c>
      <c r="M42" s="889"/>
      <c r="N42" s="105">
        <f>N78*L42</f>
        <v>6.0915622581215141</v>
      </c>
    </row>
    <row r="43" spans="1:14" ht="15.75" thickBot="1">
      <c r="B43" s="827" t="s">
        <v>953</v>
      </c>
      <c r="C43" s="828"/>
      <c r="D43" s="828"/>
      <c r="E43" s="828"/>
      <c r="F43" s="828"/>
      <c r="G43" s="828"/>
      <c r="H43" s="828"/>
      <c r="I43" s="828"/>
      <c r="J43" s="828"/>
      <c r="K43" s="828"/>
      <c r="L43" s="828"/>
      <c r="M43" s="829"/>
      <c r="N43" s="394">
        <f>SUM(N36:N42)</f>
        <v>6010.34565648633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376</v>
      </c>
      <c r="B48" s="43" t="str">
        <f>VLOOKUP(A48,MATERIALES!A4:D372,3,FALSE)</f>
        <v>Anfo</v>
      </c>
      <c r="C48" s="281"/>
      <c r="D48" s="281"/>
      <c r="E48" s="281"/>
      <c r="F48" s="281"/>
      <c r="G48" s="281"/>
      <c r="H48" s="281"/>
      <c r="I48" s="268"/>
      <c r="J48" s="224" t="str">
        <f>VLOOKUP(A48,MATERIALES!A4:D384,2,FALSE)</f>
        <v>kg</v>
      </c>
      <c r="K48" s="282">
        <v>0.2</v>
      </c>
      <c r="L48" s="267"/>
      <c r="M48" s="283">
        <f>VLOOKUP(A48,MATERIALES!A5:D372,4,FALSE)</f>
        <v>4708.5721403363559</v>
      </c>
      <c r="N48" s="272">
        <f>K48*M48</f>
        <v>941.71442806727123</v>
      </c>
    </row>
    <row r="49" spans="1:14">
      <c r="A49" t="s">
        <v>424</v>
      </c>
      <c r="B49" s="43" t="str">
        <f>VLOOKUP(A49,MATERIALES!A5:D372,3,FALSE)</f>
        <v>Cordón detonante</v>
      </c>
      <c r="C49" s="281"/>
      <c r="D49" s="281"/>
      <c r="E49" s="281"/>
      <c r="F49" s="281"/>
      <c r="G49" s="281"/>
      <c r="H49" s="281"/>
      <c r="I49" s="268"/>
      <c r="J49" s="224" t="str">
        <f>VLOOKUP(A49,MATERIALES!A5:D385,2,FALSE)</f>
        <v>m</v>
      </c>
      <c r="K49" s="282">
        <v>3</v>
      </c>
      <c r="L49" s="267"/>
      <c r="M49" s="283">
        <f>VLOOKUP(A49,MATERIALES!A6:D372,4,FALSE)</f>
        <v>2803.0312050897369</v>
      </c>
      <c r="N49" s="272">
        <f t="shared" ref="N49:N54" si="0">K49*M49</f>
        <v>8409.0936152692102</v>
      </c>
    </row>
    <row r="50" spans="1:14">
      <c r="A50" s="206" t="s">
        <v>453</v>
      </c>
      <c r="B50" s="43" t="str">
        <f>VLOOKUP(A50,MATERIALES!A6:D372,3,FALSE)</f>
        <v>Explosivos  75% (INDUGEL)</v>
      </c>
      <c r="C50" s="281"/>
      <c r="D50" s="281"/>
      <c r="E50" s="281"/>
      <c r="F50" s="281"/>
      <c r="G50" s="281"/>
      <c r="H50" s="281"/>
      <c r="I50" s="268"/>
      <c r="J50" s="224" t="str">
        <f>VLOOKUP(A50,MATERIALES!A6:D386,2,FALSE)</f>
        <v>lb</v>
      </c>
      <c r="K50" s="282">
        <v>0.3</v>
      </c>
      <c r="L50" s="267"/>
      <c r="M50" s="283">
        <f>VLOOKUP(A50,MATERIALES!A6:D372,4,FALSE)</f>
        <v>9604.6633829466973</v>
      </c>
      <c r="N50" s="272">
        <f t="shared" si="0"/>
        <v>2881.3990148840089</v>
      </c>
    </row>
    <row r="51" spans="1:14">
      <c r="A51" t="s">
        <v>458</v>
      </c>
      <c r="B51" s="43" t="str">
        <f>VLOOKUP(A51,MATERIALES!A6:D372,3,FALSE)</f>
        <v>Fulminantes</v>
      </c>
      <c r="C51" s="281"/>
      <c r="D51" s="281"/>
      <c r="E51" s="281"/>
      <c r="F51" s="281"/>
      <c r="G51" s="281"/>
      <c r="H51" s="281"/>
      <c r="I51" s="268"/>
      <c r="J51" s="224" t="str">
        <f>VLOOKUP(A51,MATERIALES!A6:D387,2,FALSE)</f>
        <v>u</v>
      </c>
      <c r="K51" s="282">
        <v>0.2</v>
      </c>
      <c r="L51" s="267"/>
      <c r="M51" s="283">
        <f>VLOOKUP(A51,MATERIALES!A6:D372,4,FALSE)</f>
        <v>1063.3308631836937</v>
      </c>
      <c r="N51" s="272">
        <f t="shared" si="0"/>
        <v>212.66617263673876</v>
      </c>
    </row>
    <row r="52" spans="1:14">
      <c r="A52" t="s">
        <v>552</v>
      </c>
      <c r="B52" s="43" t="str">
        <f>VLOOKUP(A52,MATERIALES!A6:D372,3,FALSE)</f>
        <v>Mecha Lenta</v>
      </c>
      <c r="C52" s="281"/>
      <c r="D52" s="281"/>
      <c r="E52" s="281"/>
      <c r="F52" s="281"/>
      <c r="G52" s="281"/>
      <c r="H52" s="281"/>
      <c r="I52" s="268"/>
      <c r="J52" s="224" t="str">
        <f>VLOOKUP(A52,MATERIALES!A6:D388,2,FALSE)</f>
        <v>m</v>
      </c>
      <c r="K52" s="282">
        <v>0.5</v>
      </c>
      <c r="L52" s="267"/>
      <c r="M52" s="283">
        <f>VLOOKUP(A52,MATERIALES!A7:D372,4,FALSE)</f>
        <v>988.54000736343392</v>
      </c>
      <c r="N52" s="272">
        <f t="shared" si="0"/>
        <v>494.27000368171696</v>
      </c>
    </row>
    <row r="53" spans="1:14">
      <c r="B53" s="43"/>
      <c r="C53" s="281"/>
      <c r="D53" s="281"/>
      <c r="E53" s="281"/>
      <c r="F53" s="281"/>
      <c r="G53" s="281"/>
      <c r="H53" s="281"/>
      <c r="I53" s="268"/>
      <c r="J53" s="224"/>
      <c r="K53" s="282"/>
      <c r="L53" s="267"/>
      <c r="M53" s="646"/>
      <c r="N53" s="272"/>
    </row>
    <row r="54" spans="1:14">
      <c r="A54" t="s">
        <v>442</v>
      </c>
      <c r="B54" s="43" t="str">
        <f>VLOOKUP(A54,MATERIALES!A8:D372,3,FALSE)</f>
        <v>Derechos de explotación y/o disposición de materiales</v>
      </c>
      <c r="C54" s="281"/>
      <c r="D54" s="281"/>
      <c r="E54" s="281"/>
      <c r="F54" s="281"/>
      <c r="G54" s="281"/>
      <c r="H54" s="281"/>
      <c r="I54" s="268"/>
      <c r="J54" s="224" t="str">
        <f>VLOOKUP(A54,MATERIALES!A8:D390,2,FALSE)</f>
        <v>m3</v>
      </c>
      <c r="K54" s="282">
        <v>1</v>
      </c>
      <c r="L54" s="267"/>
      <c r="M54" s="283">
        <f>VLOOKUP(A54,MATERIALES!A9:D373,4,FALSE)</f>
        <v>3945.4886258803722</v>
      </c>
      <c r="N54" s="272">
        <f t="shared" si="0"/>
        <v>3945.4886258803722</v>
      </c>
    </row>
    <row r="55" spans="1:14" ht="15.75" thickBot="1">
      <c r="B55" s="909"/>
      <c r="C55" s="910"/>
      <c r="D55" s="910"/>
      <c r="E55" s="910"/>
      <c r="F55" s="910"/>
      <c r="G55" s="910"/>
      <c r="H55" s="910"/>
      <c r="I55" s="880"/>
      <c r="J55" s="42"/>
      <c r="K55" s="44"/>
      <c r="L55" s="911"/>
      <c r="M55" s="912"/>
      <c r="N55" s="45"/>
    </row>
    <row r="56" spans="1:14" ht="15.75" thickBot="1">
      <c r="B56" s="827" t="s">
        <v>953</v>
      </c>
      <c r="C56" s="828"/>
      <c r="D56" s="828"/>
      <c r="E56" s="828"/>
      <c r="F56" s="828"/>
      <c r="G56" s="828"/>
      <c r="H56" s="828"/>
      <c r="I56" s="828"/>
      <c r="J56" s="828"/>
      <c r="K56" s="828"/>
      <c r="L56" s="828"/>
      <c r="M56" s="829"/>
      <c r="N56" s="394">
        <f>SUM(N48:N55)</f>
        <v>16884.631860419318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3" t="s">
        <v>961</v>
      </c>
      <c r="M60" s="892"/>
      <c r="N60" s="76" t="s">
        <v>951</v>
      </c>
    </row>
    <row r="61" spans="1:14">
      <c r="B61" s="46"/>
      <c r="C61" s="317"/>
      <c r="D61" s="317"/>
      <c r="E61" s="317"/>
      <c r="F61" s="317"/>
      <c r="G61" s="317"/>
      <c r="H61" s="311"/>
      <c r="I61" s="279"/>
      <c r="J61" s="286"/>
      <c r="K61" s="279"/>
      <c r="L61" s="914"/>
      <c r="M61" s="915"/>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905"/>
      <c r="M66" s="906"/>
      <c r="N66" s="127"/>
    </row>
    <row r="67" spans="1:15" ht="15.75" thickBot="1">
      <c r="B67" s="916" t="s">
        <v>953</v>
      </c>
      <c r="C67" s="870"/>
      <c r="D67" s="870"/>
      <c r="E67" s="870"/>
      <c r="F67" s="870"/>
      <c r="G67" s="870"/>
      <c r="H67" s="870"/>
      <c r="I67" s="870"/>
      <c r="J67" s="870"/>
      <c r="K67" s="870"/>
      <c r="L67" s="870"/>
      <c r="M67" s="87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6" t="s">
        <v>963</v>
      </c>
      <c r="C71" s="867"/>
      <c r="D71" s="867"/>
      <c r="E71" s="867"/>
      <c r="F71" s="867"/>
      <c r="G71" s="867"/>
      <c r="H71" s="867"/>
      <c r="I71" s="73" t="s">
        <v>964</v>
      </c>
      <c r="J71" s="75" t="s">
        <v>1410</v>
      </c>
      <c r="K71" s="74" t="s">
        <v>966</v>
      </c>
      <c r="L71" s="868" t="s">
        <v>950</v>
      </c>
      <c r="M71" s="869"/>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3"/>
      <c r="C77" s="904"/>
      <c r="D77" s="904"/>
      <c r="E77" s="904"/>
      <c r="F77" s="904"/>
      <c r="G77" s="904"/>
      <c r="H77" s="904"/>
      <c r="I77" s="126"/>
      <c r="J77" s="126"/>
      <c r="K77" s="126"/>
      <c r="L77" s="917"/>
      <c r="M77" s="917"/>
      <c r="N77" s="45"/>
    </row>
    <row r="78" spans="1:15" ht="15.75" thickBot="1">
      <c r="B78" s="827" t="s">
        <v>953</v>
      </c>
      <c r="C78" s="828"/>
      <c r="D78" s="828"/>
      <c r="E78" s="828"/>
      <c r="F78" s="828"/>
      <c r="G78" s="828"/>
      <c r="H78" s="828"/>
      <c r="I78" s="870"/>
      <c r="J78" s="870"/>
      <c r="K78" s="870"/>
      <c r="L78" s="870"/>
      <c r="M78" s="871"/>
      <c r="N78" s="301">
        <f>SUM(N72:N77)</f>
        <v>304.57811290607572</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23199.555629811723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2" t="s">
        <v>969</v>
      </c>
      <c r="C84" s="873"/>
      <c r="D84" s="873"/>
      <c r="E84" s="873"/>
      <c r="F84" s="873"/>
      <c r="G84" s="873"/>
      <c r="H84" s="873"/>
      <c r="I84" s="314"/>
      <c r="J84" s="334"/>
      <c r="K84" s="302" t="s">
        <v>970</v>
      </c>
      <c r="L84" s="874" t="s">
        <v>971</v>
      </c>
      <c r="M84" s="875"/>
      <c r="N84" s="303"/>
    </row>
    <row r="85" spans="1:14">
      <c r="B85" s="860" t="s">
        <v>972</v>
      </c>
      <c r="C85" s="861"/>
      <c r="D85" s="861"/>
      <c r="E85" s="861"/>
      <c r="F85" s="861"/>
      <c r="G85" s="861"/>
      <c r="H85" s="861"/>
      <c r="I85" s="87"/>
      <c r="J85" s="88"/>
      <c r="K85" s="304">
        <v>0.2</v>
      </c>
      <c r="L85" s="862">
        <f>N80*K85</f>
        <v>4639.9111259623451</v>
      </c>
      <c r="M85" s="863"/>
      <c r="N85" s="51"/>
    </row>
    <row r="86" spans="1:14">
      <c r="B86" s="89" t="s">
        <v>973</v>
      </c>
      <c r="C86" s="90"/>
      <c r="D86" s="90"/>
      <c r="E86" s="90"/>
      <c r="F86" s="90"/>
      <c r="G86" s="90"/>
      <c r="H86" s="90"/>
      <c r="I86" s="87"/>
      <c r="J86" s="88"/>
      <c r="K86" s="304">
        <v>0.05</v>
      </c>
      <c r="L86" s="862">
        <f>N80*K86</f>
        <v>1159.9777814905863</v>
      </c>
      <c r="M86" s="863"/>
      <c r="N86" s="51"/>
    </row>
    <row r="87" spans="1:14" ht="15.75" thickBot="1">
      <c r="B87" s="91" t="s">
        <v>974</v>
      </c>
      <c r="C87" s="92"/>
      <c r="D87" s="92"/>
      <c r="E87" s="92"/>
      <c r="F87" s="92"/>
      <c r="G87" s="92"/>
      <c r="H87" s="92"/>
      <c r="I87" s="93"/>
      <c r="J87" s="94"/>
      <c r="K87" s="305">
        <v>0.05</v>
      </c>
      <c r="L87" s="864">
        <f>N80*K87</f>
        <v>1159.9777814905863</v>
      </c>
      <c r="M87" s="865"/>
      <c r="N87" s="51"/>
    </row>
    <row r="88" spans="1:14" ht="15.75" thickBot="1">
      <c r="B88" s="827" t="s">
        <v>953</v>
      </c>
      <c r="C88" s="828"/>
      <c r="D88" s="828"/>
      <c r="E88" s="828"/>
      <c r="F88" s="828"/>
      <c r="G88" s="828"/>
      <c r="H88" s="828"/>
      <c r="I88" s="828"/>
      <c r="J88" s="828"/>
      <c r="K88" s="828"/>
      <c r="L88" s="828"/>
      <c r="M88" s="829"/>
      <c r="N88" s="52">
        <f>L85+L86+L87</f>
        <v>6959.8666889435181</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30159.422318755242</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30" t="s">
        <v>2218</v>
      </c>
      <c r="C107" s="831"/>
      <c r="D107" s="831"/>
      <c r="E107" s="831"/>
      <c r="F107" s="831"/>
      <c r="G107" s="831"/>
      <c r="H107" s="831"/>
      <c r="I107" s="831"/>
      <c r="J107" s="831"/>
      <c r="K107" s="831"/>
      <c r="L107" s="831"/>
      <c r="M107" s="831"/>
      <c r="N107" s="832"/>
    </row>
    <row r="108" spans="2:14" ht="15" customHeight="1">
      <c r="B108" s="830"/>
      <c r="C108" s="831"/>
      <c r="D108" s="831"/>
      <c r="E108" s="831"/>
      <c r="F108" s="831"/>
      <c r="G108" s="831"/>
      <c r="H108" s="831"/>
      <c r="I108" s="831"/>
      <c r="J108" s="831"/>
      <c r="K108" s="831"/>
      <c r="L108" s="831"/>
      <c r="M108" s="831"/>
      <c r="N108" s="832"/>
    </row>
    <row r="109" spans="2:14" ht="30" customHeight="1">
      <c r="B109" s="833" t="s">
        <v>2219</v>
      </c>
      <c r="C109" s="834"/>
      <c r="D109" s="834"/>
      <c r="E109" s="834"/>
      <c r="F109" s="834"/>
      <c r="G109" s="834"/>
      <c r="H109" s="834"/>
      <c r="I109" s="834"/>
      <c r="J109" s="834"/>
      <c r="K109" s="834"/>
      <c r="L109" s="834"/>
      <c r="M109" s="834"/>
      <c r="N109" s="835"/>
    </row>
    <row r="110" spans="2:14">
      <c r="B110" s="833"/>
      <c r="C110" s="834"/>
      <c r="D110" s="834"/>
      <c r="E110" s="834"/>
      <c r="F110" s="834"/>
      <c r="G110" s="834"/>
      <c r="H110" s="834"/>
      <c r="I110" s="834"/>
      <c r="J110" s="834"/>
      <c r="K110" s="834"/>
      <c r="L110" s="834"/>
      <c r="M110" s="834"/>
      <c r="N110" s="835"/>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93"/>
      <c r="K120" s="893"/>
      <c r="L120" s="893"/>
      <c r="M120" s="893"/>
      <c r="N120" s="894"/>
    </row>
    <row r="121" spans="2:14" ht="15.75" thickBot="1">
      <c r="B121" s="261" t="s">
        <v>2221</v>
      </c>
      <c r="C121" s="393"/>
      <c r="D121" s="393"/>
      <c r="E121" s="57"/>
      <c r="F121" s="57"/>
      <c r="G121" s="57"/>
      <c r="H121" s="57"/>
      <c r="I121" s="57"/>
      <c r="J121" s="895"/>
      <c r="K121" s="895"/>
      <c r="L121" s="895"/>
      <c r="M121" s="895"/>
      <c r="N121" s="896"/>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08" t="s">
        <v>312</v>
      </c>
      <c r="B36" s="876" t="str">
        <f>VLOOKUP(A36,EQUIPOS!A6:D154,3,FALSE)</f>
        <v>Retroexcavadora sobre oruga, potencia 138 HP, balde de 1,5 m3.</v>
      </c>
      <c r="C36" s="877"/>
      <c r="D36" s="877"/>
      <c r="E36" s="877"/>
      <c r="F36" s="877"/>
      <c r="G36" s="877"/>
      <c r="H36" s="878"/>
      <c r="I36" s="267"/>
      <c r="J36" s="268"/>
      <c r="K36" s="269">
        <f>VLOOKUP(A36,EQUIPOS!A6:D163,4,FALSE)</f>
        <v>206203.95213966368</v>
      </c>
      <c r="L36" s="270"/>
      <c r="M36" s="271">
        <v>66</v>
      </c>
      <c r="N36" s="272">
        <f>K36/M36</f>
        <v>3124.3023051464193</v>
      </c>
    </row>
    <row r="37" spans="1:14">
      <c r="A37" s="108" t="s">
        <v>129</v>
      </c>
      <c r="B37" s="876" t="str">
        <f>VLOOKUP(A37,EQUIPOS!A7:D154,3,FALSE)</f>
        <v xml:space="preserve">Buldozer, Potencia al volante de 140 HP, motor de 2200 RPM, longitud de hoja 4,80m. </v>
      </c>
      <c r="C37" s="877"/>
      <c r="D37" s="877"/>
      <c r="E37" s="877"/>
      <c r="F37" s="877"/>
      <c r="G37" s="877"/>
      <c r="H37" s="878"/>
      <c r="I37" s="267"/>
      <c r="J37" s="268"/>
      <c r="K37" s="269">
        <f>VLOOKUP(A37,EQUIPOS!A7:D164,4,FALSE)</f>
        <v>141200.41184254963</v>
      </c>
      <c r="L37" s="270"/>
      <c r="M37" s="271">
        <v>100</v>
      </c>
      <c r="N37" s="272">
        <f>K37/M37</f>
        <v>1412.0041184254962</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0.01</v>
      </c>
      <c r="M42" s="889"/>
      <c r="N42" s="105">
        <f>N76*L42</f>
        <v>1.0252083333333333</v>
      </c>
    </row>
    <row r="43" spans="1:14" ht="15.75" thickBot="1">
      <c r="B43" s="827" t="s">
        <v>953</v>
      </c>
      <c r="C43" s="828"/>
      <c r="D43" s="828"/>
      <c r="E43" s="828"/>
      <c r="F43" s="828"/>
      <c r="G43" s="828"/>
      <c r="H43" s="828"/>
      <c r="I43" s="828"/>
      <c r="J43" s="828"/>
      <c r="K43" s="828"/>
      <c r="L43" s="828"/>
      <c r="M43" s="829"/>
      <c r="N43" s="394">
        <f>SUM(N36:N42)</f>
        <v>4537.3316319052492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442</v>
      </c>
      <c r="B48" s="43" t="str">
        <f>VLOOKUP(A48,MATERIALES!A4:D372,3,FALSE)</f>
        <v>Derechos de explotación y/o disposición de materiales</v>
      </c>
      <c r="C48" s="281"/>
      <c r="D48" s="281"/>
      <c r="E48" s="281"/>
      <c r="F48" s="281"/>
      <c r="G48" s="281"/>
      <c r="H48" s="281"/>
      <c r="I48" s="268"/>
      <c r="J48" s="224" t="str">
        <f>VLOOKUP(A48,MATERIALES!A4:D372,2,FALSE)</f>
        <v>m3</v>
      </c>
      <c r="K48" s="282">
        <v>1</v>
      </c>
      <c r="L48" s="267"/>
      <c r="M48" s="283">
        <f>VLOOKUP(A48,MATERIALES!A4:D394,4,FALSE)</f>
        <v>3945.4886258803722</v>
      </c>
      <c r="N48" s="272">
        <f>K48*M48</f>
        <v>3945.4886258803722</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3945.4886258803722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102.52083333333333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8585.3410911189549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1717.0682182237911</v>
      </c>
      <c r="M83" s="863"/>
      <c r="N83" s="51"/>
    </row>
    <row r="84" spans="1:14">
      <c r="B84" s="89" t="s">
        <v>973</v>
      </c>
      <c r="C84" s="90"/>
      <c r="D84" s="90"/>
      <c r="E84" s="90"/>
      <c r="F84" s="90"/>
      <c r="G84" s="90"/>
      <c r="H84" s="90"/>
      <c r="I84" s="87"/>
      <c r="J84" s="88"/>
      <c r="K84" s="304">
        <v>0.05</v>
      </c>
      <c r="L84" s="862">
        <f>N78*K84</f>
        <v>429.26705455594777</v>
      </c>
      <c r="M84" s="863"/>
      <c r="N84" s="51"/>
    </row>
    <row r="85" spans="1:14" ht="15.75" thickBot="1">
      <c r="B85" s="91" t="s">
        <v>974</v>
      </c>
      <c r="C85" s="92"/>
      <c r="D85" s="92"/>
      <c r="E85" s="92"/>
      <c r="F85" s="92"/>
      <c r="G85" s="92"/>
      <c r="H85" s="92"/>
      <c r="I85" s="93"/>
      <c r="J85" s="94"/>
      <c r="K85" s="305">
        <v>0.05</v>
      </c>
      <c r="L85" s="864">
        <f>N78*K85</f>
        <v>429.26705455594777</v>
      </c>
      <c r="M85" s="865"/>
      <c r="N85" s="51"/>
    </row>
    <row r="86" spans="1:14" ht="15.75" thickBot="1">
      <c r="B86" s="827" t="s">
        <v>953</v>
      </c>
      <c r="C86" s="828"/>
      <c r="D86" s="828"/>
      <c r="E86" s="828"/>
      <c r="F86" s="828"/>
      <c r="G86" s="828"/>
      <c r="H86" s="828"/>
      <c r="I86" s="828"/>
      <c r="J86" s="828"/>
      <c r="K86" s="828"/>
      <c r="L86" s="828"/>
      <c r="M86" s="829"/>
      <c r="N86" s="52">
        <f>L83+L84+L85</f>
        <v>2575.6023273356864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11160.943418454641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15" sqref="O15"/>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08" t="s">
        <v>312</v>
      </c>
      <c r="B36" s="876" t="str">
        <f>VLOOKUP(A36,EQUIPOS!A6:D154,3,FALSE)</f>
        <v>Retroexcavadora sobre oruga, potencia 138 HP, balde de 1,5 m3.</v>
      </c>
      <c r="C36" s="877"/>
      <c r="D36" s="877"/>
      <c r="E36" s="877"/>
      <c r="F36" s="877"/>
      <c r="G36" s="877"/>
      <c r="H36" s="878"/>
      <c r="I36" s="267"/>
      <c r="J36" s="268"/>
      <c r="K36" s="269">
        <f>VLOOKUP(A36,EQUIPOS!A6:D163,4,FALSE)</f>
        <v>206203.95213966368</v>
      </c>
      <c r="L36" s="270"/>
      <c r="M36" s="271">
        <v>66</v>
      </c>
      <c r="N36" s="272">
        <f>K36/M36</f>
        <v>3124.3023051464193</v>
      </c>
    </row>
    <row r="37" spans="1:14">
      <c r="A37" s="108" t="s">
        <v>180</v>
      </c>
      <c r="B37" s="876" t="str">
        <f>VLOOKUP(A37,EQUIPOS!A7:D154,3,FALSE)</f>
        <v>Compresor 120 HP, con martillo.</v>
      </c>
      <c r="C37" s="877"/>
      <c r="D37" s="877"/>
      <c r="E37" s="877"/>
      <c r="F37" s="877"/>
      <c r="G37" s="877"/>
      <c r="H37" s="878"/>
      <c r="I37" s="267"/>
      <c r="J37" s="268"/>
      <c r="K37" s="269">
        <f>VLOOKUP(A37,EQUIPOS!A7:D164,4,FALSE)</f>
        <v>96884.546263315322</v>
      </c>
      <c r="L37" s="270"/>
      <c r="M37" s="271">
        <v>66</v>
      </c>
      <c r="N37" s="272">
        <f>K37/M37</f>
        <v>1467.9476706562928</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0.02</v>
      </c>
      <c r="M42" s="889"/>
      <c r="N42" s="105">
        <f>N79*L42</f>
        <v>6.0915622581215141</v>
      </c>
    </row>
    <row r="43" spans="1:14" ht="15.75" thickBot="1">
      <c r="B43" s="827" t="s">
        <v>953</v>
      </c>
      <c r="C43" s="828"/>
      <c r="D43" s="828"/>
      <c r="E43" s="828"/>
      <c r="F43" s="828"/>
      <c r="G43" s="828"/>
      <c r="H43" s="828"/>
      <c r="I43" s="828"/>
      <c r="J43" s="828"/>
      <c r="K43" s="828"/>
      <c r="L43" s="828"/>
      <c r="M43" s="829"/>
      <c r="N43" s="394">
        <f>SUM(N36:N42)</f>
        <v>4598.341538060833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376</v>
      </c>
      <c r="B48" s="43" t="str">
        <f>VLOOKUP(A48,MATERIALES!A4:D372,3,FALSE)</f>
        <v>Anfo</v>
      </c>
      <c r="C48" s="281"/>
      <c r="D48" s="281"/>
      <c r="E48" s="281"/>
      <c r="F48" s="281"/>
      <c r="G48" s="281"/>
      <c r="H48" s="281"/>
      <c r="I48" s="268"/>
      <c r="J48" s="224" t="str">
        <f>VLOOKUP(A48,MATERIALES!A4:D372,2,FALSE)</f>
        <v>kg</v>
      </c>
      <c r="K48" s="282">
        <v>0.2</v>
      </c>
      <c r="L48" s="267"/>
      <c r="M48" s="283">
        <f>VLOOKUP(A48,MATERIALES!A4:D394,4,FALSE)</f>
        <v>4708.5721403363559</v>
      </c>
      <c r="N48" s="272">
        <f t="shared" ref="N48:N53" si="0">K48*M48</f>
        <v>941.71442806727123</v>
      </c>
    </row>
    <row r="49" spans="1:14">
      <c r="A49" t="s">
        <v>424</v>
      </c>
      <c r="B49" s="43" t="str">
        <f>VLOOKUP(A49,MATERIALES!A5:D372,3,FALSE)</f>
        <v>Cordón detonante</v>
      </c>
      <c r="C49" s="281"/>
      <c r="D49" s="281"/>
      <c r="E49" s="281"/>
      <c r="F49" s="281"/>
      <c r="G49" s="281"/>
      <c r="H49" s="281"/>
      <c r="I49" s="268"/>
      <c r="J49" s="224" t="str">
        <f>VLOOKUP(A49,MATERIALES!A5:D372,2,FALSE)</f>
        <v>m</v>
      </c>
      <c r="K49" s="282">
        <v>3</v>
      </c>
      <c r="L49" s="267"/>
      <c r="M49" s="283">
        <f>VLOOKUP(A49,MATERIALES!A5:D395,4,FALSE)</f>
        <v>2803.0312050897369</v>
      </c>
      <c r="N49" s="272">
        <f t="shared" si="0"/>
        <v>8409.0936152692102</v>
      </c>
    </row>
    <row r="50" spans="1:14">
      <c r="A50" s="108" t="s">
        <v>453</v>
      </c>
      <c r="B50" s="43" t="str">
        <f>VLOOKUP(A50,MATERIALES!A6:D372,3,FALSE)</f>
        <v>Explosivos  75% (INDUGEL)</v>
      </c>
      <c r="C50" s="281"/>
      <c r="D50" s="281"/>
      <c r="E50" s="281"/>
      <c r="F50" s="281"/>
      <c r="G50" s="281"/>
      <c r="H50" s="281"/>
      <c r="I50" s="268"/>
      <c r="J50" s="224" t="str">
        <f>VLOOKUP(A50,MATERIALES!A6:D372,2,FALSE)</f>
        <v>lb</v>
      </c>
      <c r="K50" s="282">
        <v>0.3</v>
      </c>
      <c r="L50" s="267"/>
      <c r="M50" s="283">
        <f>VLOOKUP(A50,MATERIALES!A6:D396,4,FALSE)</f>
        <v>9604.6633829466973</v>
      </c>
      <c r="N50" s="272">
        <f t="shared" si="0"/>
        <v>2881.3990148840089</v>
      </c>
    </row>
    <row r="51" spans="1:14">
      <c r="A51" s="108" t="s">
        <v>458</v>
      </c>
      <c r="B51" s="43" t="str">
        <f>VLOOKUP(A51,MATERIALES!A6:D372,3,FALSE)</f>
        <v>Fulminantes</v>
      </c>
      <c r="C51" s="281"/>
      <c r="D51" s="281"/>
      <c r="E51" s="281"/>
      <c r="F51" s="281"/>
      <c r="G51" s="281"/>
      <c r="H51" s="281"/>
      <c r="I51" s="268"/>
      <c r="J51" s="224" t="str">
        <f>VLOOKUP(A51,MATERIALES!A6:D372,2,FALSE)</f>
        <v>u</v>
      </c>
      <c r="K51" s="282">
        <v>0.2</v>
      </c>
      <c r="L51" s="267"/>
      <c r="M51" s="283">
        <f>VLOOKUP(A51,MATERIALES!A6:D397,4,FALSE)</f>
        <v>1063.3308631836937</v>
      </c>
      <c r="N51" s="272">
        <f t="shared" si="0"/>
        <v>212.66617263673876</v>
      </c>
    </row>
    <row r="52" spans="1:14">
      <c r="A52" t="s">
        <v>552</v>
      </c>
      <c r="B52" s="43" t="str">
        <f>VLOOKUP(A52,MATERIALES!A6:D373,3,FALSE)</f>
        <v>Mecha Lenta</v>
      </c>
      <c r="C52" s="281"/>
      <c r="D52" s="281"/>
      <c r="E52" s="281"/>
      <c r="F52" s="281"/>
      <c r="G52" s="281"/>
      <c r="H52" s="281"/>
      <c r="I52" s="268"/>
      <c r="J52" s="224" t="str">
        <f>VLOOKUP(A52,MATERIALES!A6:D373,2,FALSE)</f>
        <v>m</v>
      </c>
      <c r="K52" s="282">
        <v>0.5</v>
      </c>
      <c r="L52" s="267"/>
      <c r="M52" s="283">
        <f>VLOOKUP(A52,MATERIALES!A6:D398,4,FALSE)</f>
        <v>988.54000736343392</v>
      </c>
      <c r="N52" s="272">
        <f t="shared" si="0"/>
        <v>494.27000368171696</v>
      </c>
    </row>
    <row r="53" spans="1:14">
      <c r="B53" s="43"/>
      <c r="C53" s="281"/>
      <c r="D53" s="281"/>
      <c r="E53" s="281"/>
      <c r="F53" s="281"/>
      <c r="G53" s="281"/>
      <c r="H53" s="281"/>
      <c r="I53" s="268"/>
      <c r="J53" s="224"/>
      <c r="K53" s="282"/>
      <c r="L53" s="267"/>
      <c r="M53" s="283"/>
      <c r="N53" s="272"/>
    </row>
    <row r="54" spans="1:14" ht="15.75" thickBot="1">
      <c r="B54" s="909"/>
      <c r="C54" s="910"/>
      <c r="D54" s="910"/>
      <c r="E54" s="910"/>
      <c r="F54" s="910"/>
      <c r="G54" s="910"/>
      <c r="H54" s="910"/>
      <c r="I54" s="880"/>
      <c r="J54" s="42"/>
      <c r="K54" s="44"/>
      <c r="L54" s="911"/>
      <c r="M54" s="912"/>
      <c r="N54" s="45"/>
    </row>
    <row r="55" spans="1:14" ht="15.75" thickBot="1">
      <c r="B55" s="827" t="s">
        <v>953</v>
      </c>
      <c r="C55" s="828"/>
      <c r="D55" s="828"/>
      <c r="E55" s="828"/>
      <c r="F55" s="828"/>
      <c r="G55" s="828"/>
      <c r="H55" s="828"/>
      <c r="I55" s="828"/>
      <c r="J55" s="828"/>
      <c r="K55" s="828"/>
      <c r="L55" s="828"/>
      <c r="M55" s="829"/>
      <c r="N55" s="394">
        <f>SUM(N48:N54)</f>
        <v>12939.143234538946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311"/>
      <c r="I64" s="279"/>
      <c r="J64" s="286"/>
      <c r="K64" s="279"/>
      <c r="L64" s="914"/>
      <c r="M64" s="915"/>
      <c r="N64" s="287"/>
    </row>
    <row r="65" spans="1:15">
      <c r="B65" s="954"/>
      <c r="C65" s="955"/>
      <c r="D65" s="955"/>
      <c r="E65" s="955"/>
      <c r="F65" s="955"/>
      <c r="G65" s="956"/>
      <c r="H65" s="311"/>
      <c r="I65" s="279"/>
      <c r="J65" s="286"/>
      <c r="K65" s="279"/>
      <c r="L65" s="914"/>
      <c r="M65" s="915"/>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905"/>
      <c r="M67" s="906"/>
      <c r="N67" s="127"/>
    </row>
    <row r="68" spans="1:15" ht="15.75" thickBot="1">
      <c r="B68" s="916" t="s">
        <v>953</v>
      </c>
      <c r="C68" s="870"/>
      <c r="D68" s="870"/>
      <c r="E68" s="870"/>
      <c r="F68" s="870"/>
      <c r="G68" s="870"/>
      <c r="H68" s="870"/>
      <c r="I68" s="870"/>
      <c r="J68" s="870"/>
      <c r="K68" s="870"/>
      <c r="L68" s="870"/>
      <c r="M68" s="871"/>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6" t="s">
        <v>963</v>
      </c>
      <c r="C72" s="867"/>
      <c r="D72" s="867"/>
      <c r="E72" s="867"/>
      <c r="F72" s="867"/>
      <c r="G72" s="867"/>
      <c r="H72" s="867"/>
      <c r="I72" s="73" t="s">
        <v>964</v>
      </c>
      <c r="J72" s="75" t="s">
        <v>1410</v>
      </c>
      <c r="K72" s="74" t="s">
        <v>966</v>
      </c>
      <c r="L72" s="868" t="s">
        <v>950</v>
      </c>
      <c r="M72" s="869"/>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903"/>
      <c r="C78" s="904"/>
      <c r="D78" s="904"/>
      <c r="E78" s="904"/>
      <c r="F78" s="904"/>
      <c r="G78" s="904"/>
      <c r="H78" s="904"/>
      <c r="I78" s="126"/>
      <c r="J78" s="126"/>
      <c r="K78" s="126"/>
      <c r="L78" s="917"/>
      <c r="M78" s="917"/>
      <c r="N78" s="45"/>
    </row>
    <row r="79" spans="1:15" ht="15.75" thickBot="1">
      <c r="B79" s="916" t="s">
        <v>953</v>
      </c>
      <c r="C79" s="870"/>
      <c r="D79" s="870"/>
      <c r="E79" s="870"/>
      <c r="F79" s="870"/>
      <c r="G79" s="870"/>
      <c r="H79" s="870"/>
      <c r="I79" s="870"/>
      <c r="J79" s="870"/>
      <c r="K79" s="870"/>
      <c r="L79" s="870"/>
      <c r="M79" s="871"/>
      <c r="N79" s="301">
        <f>SUM(N73:N78)</f>
        <v>304.57811290607572</v>
      </c>
    </row>
    <row r="80" spans="1:15" ht="15.75" thickBot="1">
      <c r="B80" s="33"/>
      <c r="C80" s="34"/>
      <c r="D80" s="34"/>
      <c r="E80" s="34"/>
      <c r="F80" s="34"/>
      <c r="G80" s="34"/>
      <c r="H80" s="34"/>
      <c r="I80" s="34"/>
      <c r="J80" s="34"/>
      <c r="K80" s="34"/>
      <c r="L80" s="34"/>
      <c r="M80" s="34"/>
      <c r="N80" s="35"/>
    </row>
    <row r="81" spans="1:14" ht="15.75" thickBot="1">
      <c r="B81" s="827" t="s">
        <v>967</v>
      </c>
      <c r="C81" s="828"/>
      <c r="D81" s="828"/>
      <c r="E81" s="828"/>
      <c r="F81" s="828"/>
      <c r="G81" s="828"/>
      <c r="H81" s="828"/>
      <c r="I81" s="828"/>
      <c r="J81" s="828"/>
      <c r="K81" s="828"/>
      <c r="L81" s="828"/>
      <c r="M81" s="829"/>
      <c r="N81" s="99">
        <f>N43+N55+N68+N79</f>
        <v>17842.062885505853</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2" t="s">
        <v>969</v>
      </c>
      <c r="C85" s="873"/>
      <c r="D85" s="873"/>
      <c r="E85" s="873"/>
      <c r="F85" s="873"/>
      <c r="G85" s="873"/>
      <c r="H85" s="873"/>
      <c r="I85" s="314"/>
      <c r="J85" s="334"/>
      <c r="K85" s="302" t="s">
        <v>970</v>
      </c>
      <c r="L85" s="874" t="s">
        <v>971</v>
      </c>
      <c r="M85" s="875"/>
      <c r="N85" s="303"/>
    </row>
    <row r="86" spans="1:14">
      <c r="B86" s="860" t="s">
        <v>972</v>
      </c>
      <c r="C86" s="861"/>
      <c r="D86" s="861"/>
      <c r="E86" s="861"/>
      <c r="F86" s="861"/>
      <c r="G86" s="861"/>
      <c r="H86" s="861"/>
      <c r="I86" s="87"/>
      <c r="J86" s="88"/>
      <c r="K86" s="304">
        <v>0.2</v>
      </c>
      <c r="L86" s="862">
        <f>N81*K86</f>
        <v>3568.4125771011709</v>
      </c>
      <c r="M86" s="863"/>
      <c r="N86" s="51"/>
    </row>
    <row r="87" spans="1:14">
      <c r="B87" s="89" t="s">
        <v>973</v>
      </c>
      <c r="C87" s="90"/>
      <c r="D87" s="90"/>
      <c r="E87" s="90"/>
      <c r="F87" s="90"/>
      <c r="G87" s="90"/>
      <c r="H87" s="90"/>
      <c r="I87" s="87"/>
      <c r="J87" s="88"/>
      <c r="K87" s="304">
        <v>0.05</v>
      </c>
      <c r="L87" s="862">
        <f>N81*K87</f>
        <v>892.10314427529272</v>
      </c>
      <c r="M87" s="863"/>
      <c r="N87" s="51"/>
    </row>
    <row r="88" spans="1:14" ht="15.75" thickBot="1">
      <c r="B88" s="91" t="s">
        <v>974</v>
      </c>
      <c r="C88" s="92"/>
      <c r="D88" s="92"/>
      <c r="E88" s="92"/>
      <c r="F88" s="92"/>
      <c r="G88" s="92"/>
      <c r="H88" s="92"/>
      <c r="I88" s="93"/>
      <c r="J88" s="94"/>
      <c r="K88" s="305">
        <v>0.05</v>
      </c>
      <c r="L88" s="864">
        <f>N81*K88</f>
        <v>892.10314427529272</v>
      </c>
      <c r="M88" s="865"/>
      <c r="N88" s="51"/>
    </row>
    <row r="89" spans="1:14" ht="15.75" thickBot="1">
      <c r="B89" s="827" t="s">
        <v>953</v>
      </c>
      <c r="C89" s="828"/>
      <c r="D89" s="828"/>
      <c r="E89" s="828"/>
      <c r="F89" s="828"/>
      <c r="G89" s="828"/>
      <c r="H89" s="828"/>
      <c r="I89" s="828"/>
      <c r="J89" s="828"/>
      <c r="K89" s="828"/>
      <c r="L89" s="828"/>
      <c r="M89" s="829"/>
      <c r="N89" s="52">
        <f>L86+L87+L88</f>
        <v>5352.6188656517561</v>
      </c>
    </row>
    <row r="90" spans="1:14" ht="15.75" thickBot="1">
      <c r="B90" s="33"/>
      <c r="C90" s="34"/>
      <c r="D90" s="34"/>
      <c r="E90" s="34"/>
      <c r="F90" s="34"/>
      <c r="G90" s="34"/>
      <c r="H90" s="34"/>
      <c r="I90" s="34"/>
      <c r="J90" s="34"/>
      <c r="K90" s="34"/>
      <c r="L90" s="34"/>
      <c r="M90" s="34"/>
      <c r="N90" s="35"/>
    </row>
    <row r="91" spans="1:14" ht="15.75" thickBot="1">
      <c r="A91" t="s">
        <v>2016</v>
      </c>
      <c r="B91" s="827" t="s">
        <v>975</v>
      </c>
      <c r="C91" s="828"/>
      <c r="D91" s="828"/>
      <c r="E91" s="828"/>
      <c r="F91" s="828"/>
      <c r="G91" s="828"/>
      <c r="H91" s="828"/>
      <c r="I91" s="828"/>
      <c r="J91" s="828"/>
      <c r="K91" s="828"/>
      <c r="L91" s="828"/>
      <c r="M91" s="829"/>
      <c r="N91" s="188">
        <f>N81+N89</f>
        <v>23194.681751157608</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30" t="s">
        <v>2218</v>
      </c>
      <c r="C108" s="831"/>
      <c r="D108" s="831"/>
      <c r="E108" s="831"/>
      <c r="F108" s="831"/>
      <c r="G108" s="831"/>
      <c r="H108" s="831"/>
      <c r="I108" s="831"/>
      <c r="J108" s="831"/>
      <c r="K108" s="831"/>
      <c r="L108" s="831"/>
      <c r="M108" s="831"/>
      <c r="N108" s="832"/>
    </row>
    <row r="109" spans="2:14" ht="15" customHeight="1">
      <c r="B109" s="830"/>
      <c r="C109" s="831"/>
      <c r="D109" s="831"/>
      <c r="E109" s="831"/>
      <c r="F109" s="831"/>
      <c r="G109" s="831"/>
      <c r="H109" s="831"/>
      <c r="I109" s="831"/>
      <c r="J109" s="831"/>
      <c r="K109" s="831"/>
      <c r="L109" s="831"/>
      <c r="M109" s="831"/>
      <c r="N109" s="832"/>
    </row>
    <row r="110" spans="2:14" ht="32.25" customHeight="1">
      <c r="B110" s="833" t="s">
        <v>2219</v>
      </c>
      <c r="C110" s="834"/>
      <c r="D110" s="834"/>
      <c r="E110" s="834"/>
      <c r="F110" s="834"/>
      <c r="G110" s="834"/>
      <c r="H110" s="834"/>
      <c r="I110" s="834"/>
      <c r="J110" s="834"/>
      <c r="K110" s="834"/>
      <c r="L110" s="834"/>
      <c r="M110" s="834"/>
      <c r="N110" s="835"/>
    </row>
    <row r="111" spans="2:14">
      <c r="B111" s="833"/>
      <c r="C111" s="834"/>
      <c r="D111" s="834"/>
      <c r="E111" s="834"/>
      <c r="F111" s="834"/>
      <c r="G111" s="834"/>
      <c r="H111" s="834"/>
      <c r="I111" s="834"/>
      <c r="J111" s="834"/>
      <c r="K111" s="834"/>
      <c r="L111" s="834"/>
      <c r="M111" s="834"/>
      <c r="N111" s="835"/>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93"/>
      <c r="K121" s="893"/>
      <c r="L121" s="893"/>
      <c r="M121" s="893"/>
      <c r="N121" s="894"/>
    </row>
    <row r="122" spans="2:14" ht="15.75" thickBot="1">
      <c r="B122" s="261" t="s">
        <v>2221</v>
      </c>
      <c r="C122" s="393"/>
      <c r="D122" s="393"/>
      <c r="E122" s="57"/>
      <c r="F122" s="57"/>
      <c r="G122" s="57"/>
      <c r="H122" s="57"/>
      <c r="I122" s="57"/>
      <c r="J122" s="895"/>
      <c r="K122" s="895"/>
      <c r="L122" s="895"/>
      <c r="M122" s="895"/>
      <c r="N122" s="896"/>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08" t="s">
        <v>312</v>
      </c>
      <c r="B36" s="876" t="str">
        <f>VLOOKUP(A36,EQUIPOS!A6:D154,3,FALSE)</f>
        <v>Retroexcavadora sobre oruga, potencia 138 HP, balde de 1,5 m3.</v>
      </c>
      <c r="C36" s="877"/>
      <c r="D36" s="877"/>
      <c r="E36" s="877"/>
      <c r="F36" s="877"/>
      <c r="G36" s="877"/>
      <c r="H36" s="878"/>
      <c r="I36" s="267"/>
      <c r="J36" s="268"/>
      <c r="K36" s="269">
        <f>VLOOKUP(A36,EQUIPOS!A6:D163,4,FALSE)</f>
        <v>206203.95213966368</v>
      </c>
      <c r="L36" s="270"/>
      <c r="M36" s="271">
        <v>66</v>
      </c>
      <c r="N36" s="272">
        <f>K36/M36</f>
        <v>3124.3023051464193</v>
      </c>
    </row>
    <row r="37" spans="1:14">
      <c r="A37" s="108"/>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0.01</v>
      </c>
      <c r="M42" s="889"/>
      <c r="N42" s="105">
        <f>N76*L42</f>
        <v>1.0252083333333333</v>
      </c>
    </row>
    <row r="43" spans="1:14" ht="15.75" thickBot="1">
      <c r="B43" s="827" t="s">
        <v>953</v>
      </c>
      <c r="C43" s="828"/>
      <c r="D43" s="828"/>
      <c r="E43" s="828"/>
      <c r="F43" s="828"/>
      <c r="G43" s="828"/>
      <c r="H43" s="828"/>
      <c r="I43" s="828"/>
      <c r="J43" s="828"/>
      <c r="K43" s="828"/>
      <c r="L43" s="828"/>
      <c r="M43" s="829"/>
      <c r="N43" s="394">
        <f>SUM(N36:N42)</f>
        <v>3125.3275134797527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102.52083333333333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3227.8483468130862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645.56966936261733</v>
      </c>
      <c r="M83" s="863"/>
      <c r="N83" s="51"/>
    </row>
    <row r="84" spans="1:14">
      <c r="B84" s="89" t="s">
        <v>973</v>
      </c>
      <c r="C84" s="90"/>
      <c r="D84" s="90"/>
      <c r="E84" s="90"/>
      <c r="F84" s="90"/>
      <c r="G84" s="90"/>
      <c r="H84" s="90"/>
      <c r="I84" s="87"/>
      <c r="J84" s="88"/>
      <c r="K84" s="304">
        <v>0.05</v>
      </c>
      <c r="L84" s="862">
        <f>N78*K84</f>
        <v>161.39241734065433</v>
      </c>
      <c r="M84" s="863"/>
      <c r="N84" s="51"/>
    </row>
    <row r="85" spans="1:14" ht="15.75" thickBot="1">
      <c r="B85" s="91" t="s">
        <v>974</v>
      </c>
      <c r="C85" s="92"/>
      <c r="D85" s="92"/>
      <c r="E85" s="92"/>
      <c r="F85" s="92"/>
      <c r="G85" s="92"/>
      <c r="H85" s="92"/>
      <c r="I85" s="93"/>
      <c r="J85" s="94"/>
      <c r="K85" s="305">
        <v>0.05</v>
      </c>
      <c r="L85" s="864">
        <f>N78*K85</f>
        <v>161.39241734065433</v>
      </c>
      <c r="M85" s="865"/>
      <c r="N85" s="51"/>
    </row>
    <row r="86" spans="1:14" ht="15.75" thickBot="1">
      <c r="B86" s="827" t="s">
        <v>953</v>
      </c>
      <c r="C86" s="828"/>
      <c r="D86" s="828"/>
      <c r="E86" s="828"/>
      <c r="F86" s="828"/>
      <c r="G86" s="828"/>
      <c r="H86" s="828"/>
      <c r="I86" s="828"/>
      <c r="J86" s="828"/>
      <c r="K86" s="828"/>
      <c r="L86" s="828"/>
      <c r="M86" s="829"/>
      <c r="N86" s="52">
        <f>L83+L84+L85</f>
        <v>968.354504043926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4196.202850857012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1.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08" t="s">
        <v>148</v>
      </c>
      <c r="B36" s="876" t="str">
        <f>VLOOKUP(A36,EQUIPOS!A6:D154,3,FALSE)</f>
        <v>Cargador : Potencia en el volante 110 hp, Clasificación de RPM del motor 2300.</v>
      </c>
      <c r="C36" s="877"/>
      <c r="D36" s="877"/>
      <c r="E36" s="877"/>
      <c r="F36" s="877"/>
      <c r="G36" s="877"/>
      <c r="H36" s="878"/>
      <c r="I36" s="267"/>
      <c r="J36" s="268"/>
      <c r="K36" s="269">
        <f>VLOOKUP(A36,EQUIPOS!A6:D163,4,FALSE)</f>
        <v>160606.3759498889</v>
      </c>
      <c r="L36" s="270"/>
      <c r="M36" s="271">
        <v>66</v>
      </c>
      <c r="N36" s="272">
        <f>K36/M36</f>
        <v>2433.4299386346802</v>
      </c>
    </row>
    <row r="37" spans="1:14">
      <c r="A37" s="108" t="s">
        <v>129</v>
      </c>
      <c r="B37" s="876" t="str">
        <f>VLOOKUP(A37,EQUIPOS!A7:D154,3,FALSE)</f>
        <v xml:space="preserve">Buldozer, Potencia al volante de 140 HP, motor de 2200 RPM, longitud de hoja 4,80m. </v>
      </c>
      <c r="C37" s="877"/>
      <c r="D37" s="877"/>
      <c r="E37" s="877"/>
      <c r="F37" s="877"/>
      <c r="G37" s="877"/>
      <c r="H37" s="878"/>
      <c r="I37" s="267"/>
      <c r="J37" s="268"/>
      <c r="K37" s="269">
        <f>VLOOKUP(A37,EQUIPOS!A7:D164,4,FALSE)</f>
        <v>141200.41184254963</v>
      </c>
      <c r="L37" s="270"/>
      <c r="M37" s="271">
        <v>100</v>
      </c>
      <c r="N37" s="272">
        <f>K37/M37</f>
        <v>1412.0041184254962</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74"/>
      <c r="L39" s="881"/>
      <c r="M39" s="882"/>
      <c r="N39" s="273"/>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0.01</v>
      </c>
      <c r="M42" s="889"/>
      <c r="N42" s="105">
        <f>N76*L42</f>
        <v>2.0504166666666666</v>
      </c>
    </row>
    <row r="43" spans="1:14" ht="15.75" thickBot="1">
      <c r="B43" s="827" t="s">
        <v>953</v>
      </c>
      <c r="C43" s="828"/>
      <c r="D43" s="828"/>
      <c r="E43" s="828"/>
      <c r="F43" s="828"/>
      <c r="G43" s="828"/>
      <c r="H43" s="828"/>
      <c r="I43" s="828"/>
      <c r="J43" s="828"/>
      <c r="K43" s="828"/>
      <c r="L43" s="828"/>
      <c r="M43" s="829"/>
      <c r="N43" s="394">
        <f>SUM(N36:N42)</f>
        <v>3847.4844737268427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444</v>
      </c>
      <c r="B48" s="43" t="str">
        <f>VLOOKUP(A48,MATERIALES!A4:D372,3,FALSE)</f>
        <v>Disposición de material de derrumbe</v>
      </c>
      <c r="C48" s="281"/>
      <c r="D48" s="281"/>
      <c r="E48" s="281"/>
      <c r="F48" s="281"/>
      <c r="G48" s="281"/>
      <c r="H48" s="281"/>
      <c r="I48" s="268"/>
      <c r="J48" s="224" t="str">
        <f>VLOOKUP(A48,MATERIALES!A4:D372,2,FALSE)</f>
        <v>m3</v>
      </c>
      <c r="K48" s="282">
        <v>1</v>
      </c>
      <c r="L48" s="267"/>
      <c r="M48" s="283">
        <f>VLOOKUP(A48,MATERIALES!A4:D394,4,FALSE)</f>
        <v>2864.8149555499513</v>
      </c>
      <c r="N48" s="272">
        <f>K48*M48</f>
        <v>2864.8149555499513</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2864.8149555499513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205.04166666666666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6917.3410959434614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1383.4682191886923</v>
      </c>
      <c r="M83" s="863"/>
      <c r="N83" s="51"/>
    </row>
    <row r="84" spans="1:14">
      <c r="B84" s="89" t="s">
        <v>973</v>
      </c>
      <c r="C84" s="90"/>
      <c r="D84" s="90"/>
      <c r="E84" s="90"/>
      <c r="F84" s="90"/>
      <c r="G84" s="90"/>
      <c r="H84" s="90"/>
      <c r="I84" s="87"/>
      <c r="J84" s="88"/>
      <c r="K84" s="304">
        <v>0.05</v>
      </c>
      <c r="L84" s="862">
        <f>N78*K84</f>
        <v>345.86705479717307</v>
      </c>
      <c r="M84" s="863"/>
      <c r="N84" s="51"/>
    </row>
    <row r="85" spans="1:14" ht="15.75" thickBot="1">
      <c r="B85" s="91" t="s">
        <v>974</v>
      </c>
      <c r="C85" s="92"/>
      <c r="D85" s="92"/>
      <c r="E85" s="92"/>
      <c r="F85" s="92"/>
      <c r="G85" s="92"/>
      <c r="H85" s="92"/>
      <c r="I85" s="93"/>
      <c r="J85" s="94"/>
      <c r="K85" s="305">
        <v>0.05</v>
      </c>
      <c r="L85" s="864">
        <f>N78*K85</f>
        <v>345.86705479717307</v>
      </c>
      <c r="M85" s="865"/>
      <c r="N85" s="51"/>
    </row>
    <row r="86" spans="1:14" ht="15.75" thickBot="1">
      <c r="B86" s="827" t="s">
        <v>953</v>
      </c>
      <c r="C86" s="828"/>
      <c r="D86" s="828"/>
      <c r="E86" s="828"/>
      <c r="F86" s="828"/>
      <c r="G86" s="828"/>
      <c r="H86" s="828"/>
      <c r="I86" s="828"/>
      <c r="J86" s="828"/>
      <c r="K86" s="828"/>
      <c r="L86" s="828"/>
      <c r="M86" s="829"/>
      <c r="N86" s="52">
        <f>L83+L84+L85</f>
        <v>2075.2023287830384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8992.5434247265002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1.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08" t="s">
        <v>129</v>
      </c>
      <c r="B36" s="876" t="str">
        <f>VLOOKUP(A36,EQUIPOS!A6:D154,3,FALSE)</f>
        <v xml:space="preserve">Buldozer, Potencia al volante de 140 HP, motor de 2200 RPM, longitud de hoja 4,80m. </v>
      </c>
      <c r="C36" s="877"/>
      <c r="D36" s="877"/>
      <c r="E36" s="877"/>
      <c r="F36" s="877"/>
      <c r="G36" s="877"/>
      <c r="H36" s="878"/>
      <c r="I36" s="267"/>
      <c r="J36" s="268"/>
      <c r="K36" s="269">
        <f>VLOOKUP(A36,EQUIPOS!A6:D163,4,FALSE)</f>
        <v>141200.41184254963</v>
      </c>
      <c r="L36" s="464"/>
      <c r="M36" s="283">
        <v>50</v>
      </c>
      <c r="N36" s="272">
        <f>K36/M36</f>
        <v>2824.0082368509925</v>
      </c>
    </row>
    <row r="37" spans="1:14">
      <c r="A37" s="108" t="s">
        <v>152</v>
      </c>
      <c r="B37" s="876" t="str">
        <f>VLOOKUP(A37,EQUIPOS!A7:D154,3,FALSE)</f>
        <v xml:space="preserve">Carrotanque de agua(1000 Galones) </v>
      </c>
      <c r="C37" s="877"/>
      <c r="D37" s="877"/>
      <c r="E37" s="877"/>
      <c r="F37" s="877"/>
      <c r="G37" s="877"/>
      <c r="H37" s="878"/>
      <c r="I37" s="267"/>
      <c r="J37" s="268"/>
      <c r="K37" s="269">
        <f>VLOOKUP(A37,EQUIPOS!A7:D164,4,FALSE)</f>
        <v>69171.160409361895</v>
      </c>
      <c r="L37" s="464"/>
      <c r="M37" s="283">
        <v>50</v>
      </c>
      <c r="N37" s="272">
        <f>K37/M37</f>
        <v>1383.4232081872378</v>
      </c>
    </row>
    <row r="38" spans="1:14">
      <c r="A38" s="205" t="s">
        <v>269</v>
      </c>
      <c r="B38" s="876" t="str">
        <f>VLOOKUP(A38,EQUIPOS!A8:D154,3,FALSE)</f>
        <v>Motoniveladora  potencia 215 HP, ancho de cuchilla 4,27 m, peso 18 ton.</v>
      </c>
      <c r="C38" s="877"/>
      <c r="D38" s="877"/>
      <c r="E38" s="877"/>
      <c r="F38" s="877"/>
      <c r="G38" s="877"/>
      <c r="H38" s="878"/>
      <c r="I38" s="267"/>
      <c r="J38" s="268"/>
      <c r="K38" s="269">
        <f>VLOOKUP(A38,EQUIPOS!A8:D165,4,FALSE)</f>
        <v>194288.37078041871</v>
      </c>
      <c r="L38" s="464"/>
      <c r="M38" s="283">
        <v>50</v>
      </c>
      <c r="N38" s="272">
        <f>K38/M38</f>
        <v>3885.7674156083744</v>
      </c>
    </row>
    <row r="39" spans="1:14">
      <c r="A39" s="205" t="s">
        <v>365</v>
      </c>
      <c r="B39" s="876" t="str">
        <f>VLOOKUP(A39,EQUIPOS!A9:D154,3,FALSE)</f>
        <v xml:space="preserve">Vibrocompatador, potencia 153 HP, peso 10 Ton. </v>
      </c>
      <c r="C39" s="877"/>
      <c r="D39" s="877"/>
      <c r="E39" s="877"/>
      <c r="F39" s="877"/>
      <c r="G39" s="877"/>
      <c r="H39" s="878"/>
      <c r="I39" s="879"/>
      <c r="J39" s="880"/>
      <c r="K39" s="269">
        <f>VLOOKUP(A39,EQUIPOS!A9:D166,4,FALSE)</f>
        <v>126033.1595131553</v>
      </c>
      <c r="L39" s="957">
        <v>50</v>
      </c>
      <c r="M39" s="958"/>
      <c r="N39" s="272">
        <f>K39/L39</f>
        <v>2520.6631902631061</v>
      </c>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10613.862050909709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402.04310903601993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11015.905159945729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2203.181031989146</v>
      </c>
      <c r="M83" s="863"/>
      <c r="N83" s="51"/>
    </row>
    <row r="84" spans="1:14">
      <c r="B84" s="89" t="s">
        <v>973</v>
      </c>
      <c r="C84" s="90"/>
      <c r="D84" s="90"/>
      <c r="E84" s="90"/>
      <c r="F84" s="90"/>
      <c r="G84" s="90"/>
      <c r="H84" s="90"/>
      <c r="I84" s="87"/>
      <c r="J84" s="88"/>
      <c r="K84" s="304">
        <v>0.05</v>
      </c>
      <c r="L84" s="862">
        <f>N78*K84</f>
        <v>550.79525799728651</v>
      </c>
      <c r="M84" s="863"/>
      <c r="N84" s="51"/>
    </row>
    <row r="85" spans="1:14" ht="15.75" thickBot="1">
      <c r="B85" s="91" t="s">
        <v>974</v>
      </c>
      <c r="C85" s="92"/>
      <c r="D85" s="92"/>
      <c r="E85" s="92"/>
      <c r="F85" s="92"/>
      <c r="G85" s="92"/>
      <c r="H85" s="92"/>
      <c r="I85" s="93"/>
      <c r="J85" s="94"/>
      <c r="K85" s="305">
        <v>0.05</v>
      </c>
      <c r="L85" s="864">
        <f>N78*K85</f>
        <v>550.79525799728651</v>
      </c>
      <c r="M85" s="865"/>
      <c r="N85" s="51"/>
    </row>
    <row r="86" spans="1:14" ht="15.75" thickBot="1">
      <c r="B86" s="827" t="s">
        <v>953</v>
      </c>
      <c r="C86" s="828"/>
      <c r="D86" s="828"/>
      <c r="E86" s="828"/>
      <c r="F86" s="828"/>
      <c r="G86" s="828"/>
      <c r="H86" s="828"/>
      <c r="I86" s="828"/>
      <c r="J86" s="828"/>
      <c r="K86" s="828"/>
      <c r="L86" s="828"/>
      <c r="M86" s="829"/>
      <c r="N86" s="52">
        <f>L83+L84+L85</f>
        <v>3304.7715479837193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14320.676707929448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1.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129</v>
      </c>
      <c r="B36" s="876" t="str">
        <f>VLOOKUP(A36,EQUIPOS!A6:D154,3,FALSE)</f>
        <v xml:space="preserve">Buldozer, Potencia al volante de 140 HP, motor de 2200 RPM, longitud de hoja 4,80m. </v>
      </c>
      <c r="C36" s="877"/>
      <c r="D36" s="877"/>
      <c r="E36" s="877"/>
      <c r="F36" s="877"/>
      <c r="G36" s="877"/>
      <c r="H36" s="878"/>
      <c r="I36" s="267"/>
      <c r="J36" s="268"/>
      <c r="K36" s="269">
        <f>VLOOKUP(A36,EQUIPOS!A6:D163,4,FALSE)</f>
        <v>141200.41184254963</v>
      </c>
      <c r="L36" s="270"/>
      <c r="M36" s="271">
        <v>40</v>
      </c>
      <c r="N36" s="272">
        <f>K36/M36</f>
        <v>3530.0102960637405</v>
      </c>
    </row>
    <row r="37" spans="1:14">
      <c r="A37" s="113" t="s">
        <v>365</v>
      </c>
      <c r="B37" s="876" t="str">
        <f>VLOOKUP(A37,EQUIPOS!A7:D154,3,FALSE)</f>
        <v xml:space="preserve">Vibrocompatador, potencia 153 HP, peso 10 Ton. </v>
      </c>
      <c r="C37" s="877"/>
      <c r="D37" s="877"/>
      <c r="E37" s="877"/>
      <c r="F37" s="877"/>
      <c r="G37" s="877"/>
      <c r="H37" s="878"/>
      <c r="I37" s="267"/>
      <c r="J37" s="268"/>
      <c r="K37" s="269">
        <f>VLOOKUP(A37,EQUIPOS!A7:D164,4,FALSE)</f>
        <v>126033.1595131553</v>
      </c>
      <c r="L37" s="270"/>
      <c r="M37" s="271">
        <v>40</v>
      </c>
      <c r="N37" s="272">
        <f>K37/M37</f>
        <v>3150.8289878288824</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6680.8392838926229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502.55388629502494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7183.3931701876481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1436.6786340375297</v>
      </c>
      <c r="M83" s="863"/>
      <c r="N83" s="51"/>
    </row>
    <row r="84" spans="1:14">
      <c r="B84" s="89" t="s">
        <v>973</v>
      </c>
      <c r="C84" s="90"/>
      <c r="D84" s="90"/>
      <c r="E84" s="90"/>
      <c r="F84" s="90"/>
      <c r="G84" s="90"/>
      <c r="H84" s="90"/>
      <c r="I84" s="87"/>
      <c r="J84" s="88"/>
      <c r="K84" s="304">
        <v>0.05</v>
      </c>
      <c r="L84" s="862">
        <f>N78*K84</f>
        <v>359.16965850938243</v>
      </c>
      <c r="M84" s="863"/>
      <c r="N84" s="51"/>
    </row>
    <row r="85" spans="1:14" ht="15.75" thickBot="1">
      <c r="B85" s="91" t="s">
        <v>974</v>
      </c>
      <c r="C85" s="92"/>
      <c r="D85" s="92"/>
      <c r="E85" s="92"/>
      <c r="F85" s="92"/>
      <c r="G85" s="92"/>
      <c r="H85" s="92"/>
      <c r="I85" s="93"/>
      <c r="J85" s="94"/>
      <c r="K85" s="305">
        <v>0.05</v>
      </c>
      <c r="L85" s="864">
        <f>N78*K85</f>
        <v>359.16965850938243</v>
      </c>
      <c r="M85" s="865"/>
      <c r="N85" s="51"/>
    </row>
    <row r="86" spans="1:14" ht="15.75" thickBot="1">
      <c r="B86" s="827" t="s">
        <v>953</v>
      </c>
      <c r="C86" s="828"/>
      <c r="D86" s="828"/>
      <c r="E86" s="828"/>
      <c r="F86" s="828"/>
      <c r="G86" s="828"/>
      <c r="H86" s="828"/>
      <c r="I86" s="828"/>
      <c r="J86" s="828"/>
      <c r="K86" s="828"/>
      <c r="L86" s="828"/>
      <c r="M86" s="829"/>
      <c r="N86" s="52">
        <f>L83+L84+L85</f>
        <v>2155.0179510562944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9338.411121243942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1.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129</v>
      </c>
      <c r="B36" s="876" t="str">
        <f>VLOOKUP(A36,EQUIPOS!A6:D154,3,FALSE)</f>
        <v xml:space="preserve">Buldozer, Potencia al volante de 140 HP, motor de 2200 RPM, longitud de hoja 4,80m. </v>
      </c>
      <c r="C36" s="877"/>
      <c r="D36" s="877"/>
      <c r="E36" s="877"/>
      <c r="F36" s="877"/>
      <c r="G36" s="877"/>
      <c r="H36" s="878"/>
      <c r="I36" s="267"/>
      <c r="J36" s="268"/>
      <c r="K36" s="269">
        <f>VLOOKUP(A36,EQUIPOS!A6:D163,4,FALSE)</f>
        <v>141200.41184254963</v>
      </c>
      <c r="L36" s="270"/>
      <c r="M36" s="271">
        <v>40</v>
      </c>
      <c r="N36" s="272">
        <f>K36/M36</f>
        <v>3530.0102960637405</v>
      </c>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3530.0102960637405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502.55388629502494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4032.5641823587653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806.51283647175308</v>
      </c>
      <c r="M83" s="863"/>
      <c r="N83" s="51"/>
    </row>
    <row r="84" spans="1:14">
      <c r="B84" s="89" t="s">
        <v>973</v>
      </c>
      <c r="C84" s="90"/>
      <c r="D84" s="90"/>
      <c r="E84" s="90"/>
      <c r="F84" s="90"/>
      <c r="G84" s="90"/>
      <c r="H84" s="90"/>
      <c r="I84" s="87"/>
      <c r="J84" s="88"/>
      <c r="K84" s="304">
        <v>0.05</v>
      </c>
      <c r="L84" s="862">
        <f>N78*K84</f>
        <v>201.62820911793827</v>
      </c>
      <c r="M84" s="863"/>
      <c r="N84" s="51"/>
    </row>
    <row r="85" spans="1:14" ht="15.75" thickBot="1">
      <c r="B85" s="91" t="s">
        <v>974</v>
      </c>
      <c r="C85" s="92"/>
      <c r="D85" s="92"/>
      <c r="E85" s="92"/>
      <c r="F85" s="92"/>
      <c r="G85" s="92"/>
      <c r="H85" s="92"/>
      <c r="I85" s="93"/>
      <c r="J85" s="94"/>
      <c r="K85" s="305">
        <v>0.05</v>
      </c>
      <c r="L85" s="864">
        <f>N78*K85</f>
        <v>201.62820911793827</v>
      </c>
      <c r="M85" s="865"/>
      <c r="N85" s="51"/>
    </row>
    <row r="86" spans="1:14" ht="15.75" thickBot="1">
      <c r="B86" s="827" t="s">
        <v>953</v>
      </c>
      <c r="C86" s="828"/>
      <c r="D86" s="828"/>
      <c r="E86" s="828"/>
      <c r="F86" s="828"/>
      <c r="G86" s="828"/>
      <c r="H86" s="828"/>
      <c r="I86" s="828"/>
      <c r="J86" s="828"/>
      <c r="K86" s="828"/>
      <c r="L86" s="828"/>
      <c r="M86" s="829"/>
      <c r="N86" s="52">
        <f>L83+L84+L85</f>
        <v>1209.7692547076297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5242.3334370663952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0.01</v>
      </c>
      <c r="M42" s="889"/>
      <c r="N42" s="105">
        <f>N76*L42</f>
        <v>2.1494824361440799</v>
      </c>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883</v>
      </c>
      <c r="B48" s="43" t="str">
        <f>VLOOKUP(A48,MATERIALES!A14:D377,3,FALSE)</f>
        <v>Geotextil Nt-2500 O Similar (Proveedores, Pavco, Geomatrix, Tensar, Omnes U Otros)</v>
      </c>
      <c r="C48" s="281"/>
      <c r="D48" s="281"/>
      <c r="E48" s="281"/>
      <c r="F48" s="281"/>
      <c r="G48" s="281"/>
      <c r="H48" s="281"/>
      <c r="I48" s="268"/>
      <c r="J48" s="224" t="s">
        <v>233</v>
      </c>
      <c r="K48" s="282">
        <v>1.3</v>
      </c>
      <c r="L48" s="267"/>
      <c r="M48" s="283">
        <f>VLOOKUP(A48,MATERIALES!A6:D373,4,FALSE)</f>
        <v>4654.375868002835</v>
      </c>
      <c r="N48" s="272">
        <f>K48*M48</f>
        <v>6050.6886284036855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6050.6886284036855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47"/>
      <c r="D59" s="47"/>
      <c r="E59" s="47"/>
      <c r="F59" s="47"/>
      <c r="G59" s="47"/>
      <c r="H59" s="288"/>
      <c r="I59" s="279"/>
      <c r="J59" s="279"/>
      <c r="K59" s="279"/>
      <c r="L59" s="914"/>
      <c r="M59" s="915"/>
      <c r="N59" s="291"/>
    </row>
    <row r="60" spans="1:14" ht="24.75" customHeight="1">
      <c r="B60" s="46"/>
      <c r="C60" s="317"/>
      <c r="D60" s="317"/>
      <c r="E60" s="317"/>
      <c r="F60" s="317"/>
      <c r="G60" s="317"/>
      <c r="H60" s="311"/>
      <c r="I60" s="399"/>
      <c r="J60" s="286"/>
      <c r="K60" s="279"/>
      <c r="L60" s="914"/>
      <c r="M60" s="915"/>
      <c r="N60" s="287"/>
    </row>
    <row r="61" spans="1:14">
      <c r="B61" s="46"/>
      <c r="C61" s="47"/>
      <c r="D61" s="47"/>
      <c r="E61" s="47"/>
      <c r="F61" s="47"/>
      <c r="G61" s="317"/>
      <c r="H61" s="311"/>
      <c r="I61" s="399"/>
      <c r="J61" s="286"/>
      <c r="K61" s="279"/>
      <c r="L61" s="914"/>
      <c r="M61" s="915"/>
      <c r="N61" s="291"/>
    </row>
    <row r="62" spans="1:14">
      <c r="B62" s="46"/>
      <c r="C62" s="47"/>
      <c r="D62" s="47"/>
      <c r="E62" s="47"/>
      <c r="F62" s="47"/>
      <c r="G62" s="47"/>
      <c r="H62" s="288"/>
      <c r="I62" s="279"/>
      <c r="J62" s="279"/>
      <c r="K62" s="279"/>
      <c r="L62" s="914"/>
      <c r="M62" s="915"/>
      <c r="N62" s="291"/>
    </row>
    <row r="63" spans="1:14">
      <c r="B63" s="46"/>
      <c r="C63" s="47"/>
      <c r="D63" s="47"/>
      <c r="E63" s="47"/>
      <c r="F63" s="47"/>
      <c r="G63" s="47"/>
      <c r="H63" s="288"/>
      <c r="I63" s="279"/>
      <c r="J63" s="279"/>
      <c r="K63" s="279"/>
      <c r="L63" s="914"/>
      <c r="M63" s="915"/>
      <c r="N63" s="291"/>
    </row>
    <row r="64" spans="1:14" ht="15.75" thickBot="1">
      <c r="B64" s="465"/>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6267.7863544542379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1253.5572708908476</v>
      </c>
      <c r="M83" s="863"/>
      <c r="N83" s="51"/>
    </row>
    <row r="84" spans="1:14">
      <c r="B84" s="89" t="s">
        <v>973</v>
      </c>
      <c r="C84" s="90"/>
      <c r="D84" s="90"/>
      <c r="E84" s="90"/>
      <c r="F84" s="90"/>
      <c r="G84" s="90"/>
      <c r="H84" s="90"/>
      <c r="I84" s="87"/>
      <c r="J84" s="88"/>
      <c r="K84" s="304">
        <v>0.05</v>
      </c>
      <c r="L84" s="862">
        <f>N78*K84</f>
        <v>313.38931772271189</v>
      </c>
      <c r="M84" s="863"/>
      <c r="N84" s="51"/>
    </row>
    <row r="85" spans="1:14" ht="15.75" thickBot="1">
      <c r="B85" s="91" t="s">
        <v>974</v>
      </c>
      <c r="C85" s="92"/>
      <c r="D85" s="92"/>
      <c r="E85" s="92"/>
      <c r="F85" s="92"/>
      <c r="G85" s="92"/>
      <c r="H85" s="92"/>
      <c r="I85" s="93"/>
      <c r="J85" s="94"/>
      <c r="K85" s="305">
        <v>0.05</v>
      </c>
      <c r="L85" s="864">
        <f>N78*K85</f>
        <v>313.38931772271189</v>
      </c>
      <c r="M85" s="865"/>
      <c r="N85" s="51"/>
    </row>
    <row r="86" spans="1:14" ht="15.75" thickBot="1">
      <c r="B86" s="827" t="s">
        <v>953</v>
      </c>
      <c r="C86" s="828"/>
      <c r="D86" s="828"/>
      <c r="E86" s="828"/>
      <c r="F86" s="828"/>
      <c r="G86" s="828"/>
      <c r="H86" s="828"/>
      <c r="I86" s="828"/>
      <c r="J86" s="828"/>
      <c r="K86" s="828"/>
      <c r="L86" s="828"/>
      <c r="M86" s="829"/>
      <c r="N86" s="52">
        <f>L83+L84+L85</f>
        <v>1880.3359063362714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8148.1222607905092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1.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0.01</v>
      </c>
      <c r="M42" s="889"/>
      <c r="N42" s="105">
        <f>N76*L42</f>
        <v>2.1494824361440799</v>
      </c>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470</v>
      </c>
      <c r="B48" s="43" t="str">
        <f>VLOOKUP(A48,MATERIALES!A4:D372,3,FALSE)</f>
        <v>Geomalla Tipo Asphalt</v>
      </c>
      <c r="C48" s="281"/>
      <c r="D48" s="281"/>
      <c r="E48" s="281"/>
      <c r="F48" s="281"/>
      <c r="G48" s="281"/>
      <c r="H48" s="281"/>
      <c r="I48" s="268"/>
      <c r="J48" s="224" t="str">
        <f>VLOOKUP(A48,MATERIALES!A4:D372,2,FALSE)</f>
        <v>m2</v>
      </c>
      <c r="K48" s="282">
        <v>1.2</v>
      </c>
      <c r="L48" s="267"/>
      <c r="M48" s="283">
        <f>VLOOKUP(A48,MATERIALES!A4:D394,4,FALSE)</f>
        <v>5883.5473245271041</v>
      </c>
      <c r="N48" s="272">
        <f>K48*M48</f>
        <v>7060.2567894325248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7060.2567894325248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47"/>
      <c r="D59" s="47"/>
      <c r="E59" s="47"/>
      <c r="F59" s="47"/>
      <c r="G59" s="47"/>
      <c r="H59" s="288"/>
      <c r="I59" s="279"/>
      <c r="J59" s="279"/>
      <c r="K59" s="279"/>
      <c r="L59" s="914"/>
      <c r="M59" s="915"/>
      <c r="N59" s="291"/>
    </row>
    <row r="60" spans="1:14" ht="24.75" customHeight="1">
      <c r="B60" s="46"/>
      <c r="C60" s="317"/>
      <c r="D60" s="317"/>
      <c r="E60" s="317"/>
      <c r="F60" s="317"/>
      <c r="G60" s="317"/>
      <c r="H60" s="311"/>
      <c r="I60" s="399"/>
      <c r="J60" s="286"/>
      <c r="K60" s="279"/>
      <c r="L60" s="914"/>
      <c r="M60" s="915"/>
      <c r="N60" s="287"/>
    </row>
    <row r="61" spans="1:14">
      <c r="B61" s="46"/>
      <c r="C61" s="47"/>
      <c r="D61" s="47"/>
      <c r="E61" s="47"/>
      <c r="F61" s="47"/>
      <c r="G61" s="317"/>
      <c r="H61" s="311"/>
      <c r="I61" s="399"/>
      <c r="J61" s="286"/>
      <c r="K61" s="279"/>
      <c r="L61" s="914"/>
      <c r="M61" s="915"/>
      <c r="N61" s="291"/>
    </row>
    <row r="62" spans="1:14">
      <c r="B62" s="46"/>
      <c r="C62" s="47"/>
      <c r="D62" s="47"/>
      <c r="E62" s="47"/>
      <c r="F62" s="47"/>
      <c r="G62" s="47"/>
      <c r="H62" s="288"/>
      <c r="I62" s="279"/>
      <c r="J62" s="279"/>
      <c r="K62" s="279"/>
      <c r="L62" s="914"/>
      <c r="M62" s="915"/>
      <c r="N62" s="291"/>
    </row>
    <row r="63" spans="1:14">
      <c r="B63" s="46"/>
      <c r="C63" s="47"/>
      <c r="D63" s="47"/>
      <c r="E63" s="47"/>
      <c r="F63" s="47"/>
      <c r="G63" s="47"/>
      <c r="H63" s="288"/>
      <c r="I63" s="279"/>
      <c r="J63" s="279"/>
      <c r="K63" s="279"/>
      <c r="L63" s="914"/>
      <c r="M63" s="915"/>
      <c r="N63" s="291"/>
    </row>
    <row r="64" spans="1:14" ht="15.75" thickBot="1">
      <c r="B64" s="465"/>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7277.3545154830772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1455.4709030966155</v>
      </c>
      <c r="M83" s="863"/>
      <c r="N83" s="51"/>
    </row>
    <row r="84" spans="1:14">
      <c r="B84" s="89" t="s">
        <v>973</v>
      </c>
      <c r="C84" s="90"/>
      <c r="D84" s="90"/>
      <c r="E84" s="90"/>
      <c r="F84" s="90"/>
      <c r="G84" s="90"/>
      <c r="H84" s="90"/>
      <c r="I84" s="87"/>
      <c r="J84" s="88"/>
      <c r="K84" s="304">
        <v>0.05</v>
      </c>
      <c r="L84" s="862">
        <f>N78*K84</f>
        <v>363.86772577415388</v>
      </c>
      <c r="M84" s="863"/>
      <c r="N84" s="51"/>
    </row>
    <row r="85" spans="1:14" ht="15.75" thickBot="1">
      <c r="B85" s="91" t="s">
        <v>974</v>
      </c>
      <c r="C85" s="92"/>
      <c r="D85" s="92"/>
      <c r="E85" s="92"/>
      <c r="F85" s="92"/>
      <c r="G85" s="92"/>
      <c r="H85" s="92"/>
      <c r="I85" s="93"/>
      <c r="J85" s="94"/>
      <c r="K85" s="305">
        <v>0.05</v>
      </c>
      <c r="L85" s="864">
        <f>N78*K85</f>
        <v>363.86772577415388</v>
      </c>
      <c r="M85" s="865"/>
      <c r="N85" s="51"/>
    </row>
    <row r="86" spans="1:14" ht="15.75" thickBot="1">
      <c r="B86" s="827" t="s">
        <v>953</v>
      </c>
      <c r="C86" s="828"/>
      <c r="D86" s="828"/>
      <c r="E86" s="828"/>
      <c r="F86" s="828"/>
      <c r="G86" s="828"/>
      <c r="H86" s="828"/>
      <c r="I86" s="828"/>
      <c r="J86" s="828"/>
      <c r="K86" s="828"/>
      <c r="L86" s="828"/>
      <c r="M86" s="829"/>
      <c r="N86" s="52">
        <f>L83+L84+L85</f>
        <v>2183.2063546449231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9460.5608701279998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129</v>
      </c>
      <c r="B36" s="876" t="str">
        <f>VLOOKUP(A36,EQUIPOS!A6:D186,3,FALSE)</f>
        <v xml:space="preserve">Buldozer, Potencia al volante de 140 HP, motor de 2200 RPM, longitud de hoja 4,80m. </v>
      </c>
      <c r="C36" s="877"/>
      <c r="D36" s="877"/>
      <c r="E36" s="877"/>
      <c r="F36" s="877"/>
      <c r="G36" s="877"/>
      <c r="H36" s="878"/>
      <c r="I36" s="267"/>
      <c r="J36" s="268"/>
      <c r="K36" s="269">
        <f>VLOOKUP(A36,EQUIPOS!A6:D186,4,FALSE)</f>
        <v>141200.41184254963</v>
      </c>
      <c r="L36" s="270"/>
      <c r="M36" s="271">
        <v>45</v>
      </c>
      <c r="N36" s="272">
        <f>K36/M36</f>
        <v>3137.7869298344363</v>
      </c>
    </row>
    <row r="37" spans="1:14">
      <c r="A37" s="113" t="s">
        <v>152</v>
      </c>
      <c r="B37" s="876" t="str">
        <f>VLOOKUP(A37,EQUIPOS!A7:D187,3,FALSE)</f>
        <v xml:space="preserve">Carrotanque de agua(1000 Galones) </v>
      </c>
      <c r="C37" s="877"/>
      <c r="D37" s="877"/>
      <c r="E37" s="877"/>
      <c r="F37" s="877"/>
      <c r="G37" s="877"/>
      <c r="H37" s="878"/>
      <c r="I37" s="267"/>
      <c r="J37" s="268"/>
      <c r="K37" s="269">
        <f>VLOOKUP(A37,EQUIPOS!A7:D187,4,FALSE)</f>
        <v>69171.160409361895</v>
      </c>
      <c r="L37" s="270"/>
      <c r="M37" s="271">
        <v>45</v>
      </c>
      <c r="N37" s="272">
        <f>K37/M37</f>
        <v>1537.1368979858198</v>
      </c>
    </row>
    <row r="38" spans="1:14">
      <c r="A38" t="s">
        <v>269</v>
      </c>
      <c r="B38" s="876" t="str">
        <f>VLOOKUP(A38,EQUIPOS!A8:D188,3,FALSE)</f>
        <v>Motoniveladora  potencia 215 HP, ancho de cuchilla 4,27 m, peso 18 ton.</v>
      </c>
      <c r="C38" s="877"/>
      <c r="D38" s="877"/>
      <c r="E38" s="877"/>
      <c r="F38" s="877"/>
      <c r="G38" s="877"/>
      <c r="H38" s="878"/>
      <c r="I38" s="267"/>
      <c r="J38" s="268"/>
      <c r="K38" s="269">
        <f>VLOOKUP(A38,EQUIPOS!A8:D188,4,FALSE)</f>
        <v>194288.37078041871</v>
      </c>
      <c r="L38" s="270"/>
      <c r="M38" s="271">
        <v>45</v>
      </c>
      <c r="N38" s="272">
        <f>K38/M38</f>
        <v>4317.5193506759715</v>
      </c>
    </row>
    <row r="39" spans="1:14">
      <c r="A39" t="s">
        <v>365</v>
      </c>
      <c r="B39" s="876" t="str">
        <f>VLOOKUP(A39,EQUIPOS!A9:D189,3,FALSE)</f>
        <v xml:space="preserve">Vibrocompatador, potencia 153 HP, peso 10 Ton. </v>
      </c>
      <c r="C39" s="877"/>
      <c r="D39" s="877"/>
      <c r="E39" s="877"/>
      <c r="F39" s="877"/>
      <c r="G39" s="877"/>
      <c r="H39" s="878"/>
      <c r="I39" s="879"/>
      <c r="J39" s="880"/>
      <c r="K39" s="269">
        <f>VLOOKUP(A39,EQUIPOS!A9:D189,4,FALSE)</f>
        <v>126033.1595131553</v>
      </c>
      <c r="L39" s="881">
        <v>45</v>
      </c>
      <c r="M39" s="882"/>
      <c r="N39" s="272">
        <f>K39/L39</f>
        <v>2800.7368780701177</v>
      </c>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0.02</v>
      </c>
      <c r="M42" s="889"/>
      <c r="N42" s="105">
        <f>N76*L42</f>
        <v>11.941569089689333</v>
      </c>
    </row>
    <row r="43" spans="1:14" ht="15.75" thickBot="1">
      <c r="B43" s="827" t="s">
        <v>953</v>
      </c>
      <c r="C43" s="828"/>
      <c r="D43" s="828"/>
      <c r="E43" s="828"/>
      <c r="F43" s="828"/>
      <c r="G43" s="828"/>
      <c r="H43" s="828"/>
      <c r="I43" s="828"/>
      <c r="J43" s="828"/>
      <c r="K43" s="828"/>
      <c r="L43" s="828"/>
      <c r="M43" s="829"/>
      <c r="N43" s="394">
        <f>SUM(N36:N42)</f>
        <v>11805.121625656035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550</v>
      </c>
      <c r="B48" s="43" t="str">
        <f>VLOOKUP(A48,MATERIALES!A4:D372,3,FALSE)</f>
        <v>Material seleccionado para Relleno</v>
      </c>
      <c r="C48" s="281"/>
      <c r="D48" s="281"/>
      <c r="E48" s="281"/>
      <c r="F48" s="281"/>
      <c r="G48" s="281"/>
      <c r="H48" s="281"/>
      <c r="I48" s="268"/>
      <c r="J48" s="224" t="str">
        <f>VLOOKUP(A48,MATERIALES!A4:D372,2,FALSE)</f>
        <v>m3</v>
      </c>
      <c r="K48" s="282">
        <v>1.25</v>
      </c>
      <c r="L48" s="267"/>
      <c r="M48" s="400">
        <f>VLOOKUP(A48,MATERIALES!A4:D394,4,FALSE)</f>
        <v>21294.784438316929</v>
      </c>
      <c r="N48" s="272">
        <f>K48*M48</f>
        <v>26618.480547896161</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26618.480547896161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14">
        <f>VLOOKUP(A59,TRANSPORTE!A5:D123,4,FALSE)</f>
        <v>1147.8761273174055</v>
      </c>
      <c r="M59" s="915"/>
      <c r="N59" s="291">
        <f>K59*L59</f>
        <v>1434.8451591467569</v>
      </c>
    </row>
    <row r="60" spans="1:14" ht="24.75" customHeight="1">
      <c r="B60" s="46"/>
      <c r="C60" s="317"/>
      <c r="D60" s="317"/>
      <c r="E60" s="317"/>
      <c r="F60" s="317"/>
      <c r="G60" s="317"/>
      <c r="H60" s="311"/>
      <c r="I60" s="399"/>
      <c r="J60" s="286"/>
      <c r="K60" s="279"/>
      <c r="L60" s="914"/>
      <c r="M60" s="915"/>
      <c r="N60" s="287"/>
    </row>
    <row r="61" spans="1:14">
      <c r="B61" s="46"/>
      <c r="C61" s="47"/>
      <c r="D61" s="47"/>
      <c r="E61" s="47"/>
      <c r="F61" s="47"/>
      <c r="G61" s="317"/>
      <c r="H61" s="311"/>
      <c r="I61" s="399"/>
      <c r="J61" s="286"/>
      <c r="K61" s="279"/>
      <c r="L61" s="914"/>
      <c r="M61" s="915"/>
      <c r="N61" s="291"/>
    </row>
    <row r="62" spans="1:14">
      <c r="B62" s="46"/>
      <c r="C62" s="47"/>
      <c r="D62" s="47"/>
      <c r="E62" s="47"/>
      <c r="F62" s="47"/>
      <c r="G62" s="47"/>
      <c r="H62" s="288"/>
      <c r="I62" s="279"/>
      <c r="J62" s="279"/>
      <c r="K62" s="279"/>
      <c r="L62" s="914"/>
      <c r="M62" s="915"/>
      <c r="N62" s="291"/>
    </row>
    <row r="63" spans="1:14">
      <c r="B63" s="46"/>
      <c r="C63" s="47"/>
      <c r="D63" s="47"/>
      <c r="E63" s="47"/>
      <c r="F63" s="47"/>
      <c r="G63" s="47"/>
      <c r="H63" s="288"/>
      <c r="I63" s="279"/>
      <c r="J63" s="279"/>
      <c r="K63" s="279"/>
      <c r="L63" s="914"/>
      <c r="M63" s="915"/>
      <c r="N63" s="291"/>
    </row>
    <row r="64" spans="1:14" ht="15.75" thickBot="1">
      <c r="B64" s="465"/>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SUM(N59:N64)</f>
        <v>1434.8451591467569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40455.525787183418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8091.1051574366838</v>
      </c>
      <c r="M83" s="863"/>
      <c r="N83" s="51"/>
    </row>
    <row r="84" spans="1:14">
      <c r="B84" s="89" t="s">
        <v>973</v>
      </c>
      <c r="C84" s="90"/>
      <c r="D84" s="90"/>
      <c r="E84" s="90"/>
      <c r="F84" s="90"/>
      <c r="G84" s="90"/>
      <c r="H84" s="90"/>
      <c r="I84" s="87"/>
      <c r="J84" s="88"/>
      <c r="K84" s="304">
        <v>0.05</v>
      </c>
      <c r="L84" s="862">
        <f>N78*K84</f>
        <v>2022.776289359171</v>
      </c>
      <c r="M84" s="863"/>
      <c r="N84" s="51"/>
    </row>
    <row r="85" spans="1:14" ht="15.75" thickBot="1">
      <c r="B85" s="91" t="s">
        <v>974</v>
      </c>
      <c r="C85" s="92"/>
      <c r="D85" s="92"/>
      <c r="E85" s="92"/>
      <c r="F85" s="92"/>
      <c r="G85" s="92"/>
      <c r="H85" s="92"/>
      <c r="I85" s="93"/>
      <c r="J85" s="94"/>
      <c r="K85" s="305">
        <v>0.05</v>
      </c>
      <c r="L85" s="864">
        <f>N78*K85</f>
        <v>2022.776289359171</v>
      </c>
      <c r="M85" s="865"/>
      <c r="N85" s="51"/>
    </row>
    <row r="86" spans="1:14" ht="15.75" thickBot="1">
      <c r="B86" s="827" t="s">
        <v>953</v>
      </c>
      <c r="C86" s="828"/>
      <c r="D86" s="828"/>
      <c r="E86" s="828"/>
      <c r="F86" s="828"/>
      <c r="G86" s="828"/>
      <c r="H86" s="828"/>
      <c r="I86" s="828"/>
      <c r="J86" s="828"/>
      <c r="K86" s="828"/>
      <c r="L86" s="828"/>
      <c r="M86" s="829"/>
      <c r="N86" s="52">
        <f>L83+L84+L85</f>
        <v>12136.657736155026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ROUND((N78+N86),0)</f>
        <v>52592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129</v>
      </c>
      <c r="B36" s="876" t="str">
        <f>VLOOKUP(A36,EQUIPOS!A6:D186,3,FALSE)</f>
        <v xml:space="preserve">Buldozer, Potencia al volante de 140 HP, motor de 2200 RPM, longitud de hoja 4,80m. </v>
      </c>
      <c r="C36" s="877"/>
      <c r="D36" s="877"/>
      <c r="E36" s="877"/>
      <c r="F36" s="877"/>
      <c r="G36" s="877"/>
      <c r="H36" s="878"/>
      <c r="I36" s="267"/>
      <c r="J36" s="268"/>
      <c r="K36" s="269">
        <f>VLOOKUP(A36,EQUIPOS!A6:D186,4,FALSE)</f>
        <v>141200.41184254963</v>
      </c>
      <c r="L36" s="270"/>
      <c r="M36" s="271">
        <v>45</v>
      </c>
      <c r="N36" s="272">
        <f>K36/M36</f>
        <v>3137.7869298344363</v>
      </c>
    </row>
    <row r="37" spans="1:14">
      <c r="A37" s="113" t="s">
        <v>152</v>
      </c>
      <c r="B37" s="876" t="str">
        <f>VLOOKUP(A37,EQUIPOS!A7:D187,3,FALSE)</f>
        <v xml:space="preserve">Carrotanque de agua(1000 Galones) </v>
      </c>
      <c r="C37" s="877"/>
      <c r="D37" s="877"/>
      <c r="E37" s="877"/>
      <c r="F37" s="877"/>
      <c r="G37" s="877"/>
      <c r="H37" s="878"/>
      <c r="I37" s="267"/>
      <c r="J37" s="268"/>
      <c r="K37" s="269">
        <f>VLOOKUP(A37,EQUIPOS!A7:D187,4,FALSE)</f>
        <v>69171.160409361895</v>
      </c>
      <c r="L37" s="270"/>
      <c r="M37" s="271">
        <v>45</v>
      </c>
      <c r="N37" s="272">
        <f>K37/M37</f>
        <v>1537.1368979858198</v>
      </c>
    </row>
    <row r="38" spans="1:14">
      <c r="A38" t="s">
        <v>269</v>
      </c>
      <c r="B38" s="876" t="str">
        <f>VLOOKUP(A38,EQUIPOS!A8:D188,3,FALSE)</f>
        <v>Motoniveladora  potencia 215 HP, ancho de cuchilla 4,27 m, peso 18 ton.</v>
      </c>
      <c r="C38" s="877"/>
      <c r="D38" s="877"/>
      <c r="E38" s="877"/>
      <c r="F38" s="877"/>
      <c r="G38" s="877"/>
      <c r="H38" s="878"/>
      <c r="I38" s="267"/>
      <c r="J38" s="268"/>
      <c r="K38" s="269">
        <f>VLOOKUP(A38,EQUIPOS!A8:D188,4,FALSE)</f>
        <v>194288.37078041871</v>
      </c>
      <c r="L38" s="270"/>
      <c r="M38" s="271">
        <v>45</v>
      </c>
      <c r="N38" s="272">
        <f>K38/M38</f>
        <v>4317.5193506759715</v>
      </c>
    </row>
    <row r="39" spans="1:14">
      <c r="A39" t="s">
        <v>365</v>
      </c>
      <c r="B39" s="876" t="str">
        <f>VLOOKUP(A39,EQUIPOS!A9:D189,3,FALSE)</f>
        <v xml:space="preserve">Vibrocompatador, potencia 153 HP, peso 10 Ton. </v>
      </c>
      <c r="C39" s="877"/>
      <c r="D39" s="877"/>
      <c r="E39" s="877"/>
      <c r="F39" s="877"/>
      <c r="G39" s="877"/>
      <c r="H39" s="878"/>
      <c r="I39" s="879"/>
      <c r="J39" s="880"/>
      <c r="K39" s="269">
        <f>VLOOKUP(A39,EQUIPOS!A9:D189,4,FALSE)</f>
        <v>126033.1595131553</v>
      </c>
      <c r="L39" s="881">
        <v>45</v>
      </c>
      <c r="M39" s="882"/>
      <c r="N39" s="272">
        <f>K39/L39</f>
        <v>2800.7368780701177</v>
      </c>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0.02</v>
      </c>
      <c r="M42" s="889"/>
      <c r="N42" s="105">
        <f>N76*L42</f>
        <v>11.941569089689333</v>
      </c>
    </row>
    <row r="43" spans="1:14" ht="15.75" thickBot="1">
      <c r="B43" s="827" t="s">
        <v>953</v>
      </c>
      <c r="C43" s="828"/>
      <c r="D43" s="828"/>
      <c r="E43" s="828"/>
      <c r="F43" s="828"/>
      <c r="G43" s="828"/>
      <c r="H43" s="828"/>
      <c r="I43" s="828"/>
      <c r="J43" s="828"/>
      <c r="K43" s="828"/>
      <c r="L43" s="828"/>
      <c r="M43" s="829"/>
      <c r="N43" s="394">
        <f>SUM(N36:N42)</f>
        <v>11805.121625656035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1.25</v>
      </c>
      <c r="L48" s="267"/>
      <c r="M48" s="400">
        <f>VLOOKUP(A48,MATERIALES!A4:D394,4,FALSE)</f>
        <v>39517.753934710607</v>
      </c>
      <c r="N48" s="272">
        <f>K48*M48</f>
        <v>49397.192418388258</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49397.192418388258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4">
        <f>VLOOKUP(A59,TRANSPORTE!A5:D123,4,FALSE)</f>
        <v>1147.8761273174055</v>
      </c>
      <c r="M59" s="915"/>
      <c r="N59" s="291">
        <f>K59*L59</f>
        <v>1434.8451591467569</v>
      </c>
    </row>
    <row r="60" spans="1:14" ht="24.75" customHeight="1">
      <c r="B60" s="46"/>
      <c r="C60" s="317"/>
      <c r="D60" s="317"/>
      <c r="E60" s="317"/>
      <c r="F60" s="317"/>
      <c r="G60" s="317"/>
      <c r="H60" s="311"/>
      <c r="I60" s="399"/>
      <c r="J60" s="286"/>
      <c r="K60" s="279"/>
      <c r="L60" s="914"/>
      <c r="M60" s="915"/>
      <c r="N60" s="287"/>
    </row>
    <row r="61" spans="1:14">
      <c r="B61" s="46"/>
      <c r="C61" s="47"/>
      <c r="D61" s="47"/>
      <c r="E61" s="47"/>
      <c r="F61" s="47"/>
      <c r="G61" s="317"/>
      <c r="H61" s="311"/>
      <c r="I61" s="399"/>
      <c r="J61" s="286"/>
      <c r="K61" s="279"/>
      <c r="L61" s="914"/>
      <c r="M61" s="915"/>
      <c r="N61" s="291"/>
    </row>
    <row r="62" spans="1:14">
      <c r="B62" s="46"/>
      <c r="C62" s="47"/>
      <c r="D62" s="47"/>
      <c r="E62" s="47"/>
      <c r="F62" s="47"/>
      <c r="G62" s="47"/>
      <c r="H62" s="288"/>
      <c r="I62" s="279"/>
      <c r="J62" s="279"/>
      <c r="K62" s="279"/>
      <c r="L62" s="914"/>
      <c r="M62" s="915"/>
      <c r="N62" s="291"/>
    </row>
    <row r="63" spans="1:14">
      <c r="B63" s="46"/>
      <c r="C63" s="47"/>
      <c r="D63" s="47"/>
      <c r="E63" s="47"/>
      <c r="F63" s="47"/>
      <c r="G63" s="47"/>
      <c r="H63" s="288"/>
      <c r="I63" s="279"/>
      <c r="J63" s="279"/>
      <c r="K63" s="279"/>
      <c r="L63" s="914"/>
      <c r="M63" s="915"/>
      <c r="N63" s="291"/>
    </row>
    <row r="64" spans="1:14" ht="15.75" thickBot="1">
      <c r="B64" s="465"/>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SUM(N59:N64)</f>
        <v>1434.8451591467569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63234.23765767552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12646.847531535104</v>
      </c>
      <c r="M83" s="863"/>
      <c r="N83" s="51"/>
    </row>
    <row r="84" spans="1:14">
      <c r="B84" s="89" t="s">
        <v>973</v>
      </c>
      <c r="C84" s="90"/>
      <c r="D84" s="90"/>
      <c r="E84" s="90"/>
      <c r="F84" s="90"/>
      <c r="G84" s="90"/>
      <c r="H84" s="90"/>
      <c r="I84" s="87"/>
      <c r="J84" s="88"/>
      <c r="K84" s="304">
        <v>0.05</v>
      </c>
      <c r="L84" s="862">
        <f>N78*K84</f>
        <v>3161.7118828837761</v>
      </c>
      <c r="M84" s="863"/>
      <c r="N84" s="51"/>
    </row>
    <row r="85" spans="1:14" ht="15.75" thickBot="1">
      <c r="B85" s="91" t="s">
        <v>974</v>
      </c>
      <c r="C85" s="92"/>
      <c r="D85" s="92"/>
      <c r="E85" s="92"/>
      <c r="F85" s="92"/>
      <c r="G85" s="92"/>
      <c r="H85" s="92"/>
      <c r="I85" s="93"/>
      <c r="J85" s="94"/>
      <c r="K85" s="305">
        <v>0.05</v>
      </c>
      <c r="L85" s="864">
        <f>N78*K85</f>
        <v>3161.7118828837761</v>
      </c>
      <c r="M85" s="865"/>
      <c r="N85" s="51"/>
    </row>
    <row r="86" spans="1:14" ht="15.75" thickBot="1">
      <c r="B86" s="827" t="s">
        <v>953</v>
      </c>
      <c r="C86" s="828"/>
      <c r="D86" s="828"/>
      <c r="E86" s="828"/>
      <c r="F86" s="828"/>
      <c r="G86" s="828"/>
      <c r="H86" s="828"/>
      <c r="I86" s="828"/>
      <c r="J86" s="828"/>
      <c r="K86" s="828"/>
      <c r="L86" s="828"/>
      <c r="M86" s="829"/>
      <c r="N86" s="52">
        <f>L83+L84+L85</f>
        <v>18970.271297302657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82204.50895497817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129</v>
      </c>
      <c r="B36" s="876" t="str">
        <f>VLOOKUP(A36,EQUIPOS!A6:D186,3,FALSE)</f>
        <v xml:space="preserve">Buldozer, Potencia al volante de 140 HP, motor de 2200 RPM, longitud de hoja 4,80m. </v>
      </c>
      <c r="C36" s="877"/>
      <c r="D36" s="877"/>
      <c r="E36" s="877"/>
      <c r="F36" s="877"/>
      <c r="G36" s="877"/>
      <c r="H36" s="878"/>
      <c r="I36" s="267"/>
      <c r="J36" s="268"/>
      <c r="K36" s="269">
        <f>VLOOKUP(A36,EQUIPOS!A6:D186,4,FALSE)</f>
        <v>141200.41184254963</v>
      </c>
      <c r="L36" s="270"/>
      <c r="M36" s="271">
        <v>45</v>
      </c>
      <c r="N36" s="272">
        <f>K36/M36</f>
        <v>3137.7869298344363</v>
      </c>
    </row>
    <row r="37" spans="1:14">
      <c r="A37" s="113" t="s">
        <v>152</v>
      </c>
      <c r="B37" s="876" t="str">
        <f>VLOOKUP(A37,EQUIPOS!A7:D187,3,FALSE)</f>
        <v xml:space="preserve">Carrotanque de agua(1000 Galones) </v>
      </c>
      <c r="C37" s="877"/>
      <c r="D37" s="877"/>
      <c r="E37" s="877"/>
      <c r="F37" s="877"/>
      <c r="G37" s="877"/>
      <c r="H37" s="878"/>
      <c r="I37" s="267"/>
      <c r="J37" s="268"/>
      <c r="K37" s="269">
        <f>VLOOKUP(A37,EQUIPOS!A7:D187,4,FALSE)</f>
        <v>69171.160409361895</v>
      </c>
      <c r="L37" s="270"/>
      <c r="M37" s="271">
        <v>45</v>
      </c>
      <c r="N37" s="272">
        <f>K37/M37</f>
        <v>1537.1368979858198</v>
      </c>
    </row>
    <row r="38" spans="1:14">
      <c r="A38" t="s">
        <v>269</v>
      </c>
      <c r="B38" s="876" t="str">
        <f>VLOOKUP(A38,EQUIPOS!A8:D188,3,FALSE)</f>
        <v>Motoniveladora  potencia 215 HP, ancho de cuchilla 4,27 m, peso 18 ton.</v>
      </c>
      <c r="C38" s="877"/>
      <c r="D38" s="877"/>
      <c r="E38" s="877"/>
      <c r="F38" s="877"/>
      <c r="G38" s="877"/>
      <c r="H38" s="878"/>
      <c r="I38" s="267"/>
      <c r="J38" s="268"/>
      <c r="K38" s="269">
        <f>VLOOKUP(A38,EQUIPOS!A8:D188,4,FALSE)</f>
        <v>194288.37078041871</v>
      </c>
      <c r="L38" s="270"/>
      <c r="M38" s="271">
        <v>45</v>
      </c>
      <c r="N38" s="272">
        <f>K38/M38</f>
        <v>4317.5193506759715</v>
      </c>
    </row>
    <row r="39" spans="1:14">
      <c r="A39" t="s">
        <v>365</v>
      </c>
      <c r="B39" s="876" t="str">
        <f>VLOOKUP(A39,EQUIPOS!A9:D189,3,FALSE)</f>
        <v xml:space="preserve">Vibrocompatador, potencia 153 HP, peso 10 Ton. </v>
      </c>
      <c r="C39" s="877"/>
      <c r="D39" s="877"/>
      <c r="E39" s="877"/>
      <c r="F39" s="877"/>
      <c r="G39" s="877"/>
      <c r="H39" s="878"/>
      <c r="I39" s="879"/>
      <c r="J39" s="880"/>
      <c r="K39" s="269">
        <f>VLOOKUP(A39,EQUIPOS!A9:D189,4,FALSE)</f>
        <v>126033.1595131553</v>
      </c>
      <c r="L39" s="881">
        <v>45</v>
      </c>
      <c r="M39" s="882"/>
      <c r="N39" s="272">
        <f>K39/L39</f>
        <v>2800.7368780701177</v>
      </c>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t="s">
        <v>952</v>
      </c>
      <c r="C42" s="877"/>
      <c r="D42" s="877"/>
      <c r="E42" s="877"/>
      <c r="F42" s="877"/>
      <c r="G42" s="877"/>
      <c r="H42" s="878"/>
      <c r="I42" s="886"/>
      <c r="J42" s="887"/>
      <c r="K42" s="41"/>
      <c r="L42" s="888">
        <v>0.02</v>
      </c>
      <c r="M42" s="889"/>
      <c r="N42" s="105">
        <f>N76*L42</f>
        <v>11.941569089689333</v>
      </c>
    </row>
    <row r="43" spans="1:14" ht="15.75" thickBot="1">
      <c r="B43" s="827" t="s">
        <v>953</v>
      </c>
      <c r="C43" s="828"/>
      <c r="D43" s="828"/>
      <c r="E43" s="828"/>
      <c r="F43" s="828"/>
      <c r="G43" s="828"/>
      <c r="H43" s="828"/>
      <c r="I43" s="828"/>
      <c r="J43" s="828"/>
      <c r="K43" s="828"/>
      <c r="L43" s="828"/>
      <c r="M43" s="829"/>
      <c r="N43" s="394">
        <f>SUM(N36:N42)</f>
        <v>11805.121625656035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521</v>
      </c>
      <c r="B48" s="43" t="str">
        <f>VLOOKUP(A48,MATERIALES!A4:D372,3,FALSE)</f>
        <v xml:space="preserve">Material de Base </v>
      </c>
      <c r="C48" s="281"/>
      <c r="D48" s="281"/>
      <c r="E48" s="281"/>
      <c r="F48" s="281"/>
      <c r="G48" s="281"/>
      <c r="H48" s="281"/>
      <c r="I48" s="268"/>
      <c r="J48" s="224" t="str">
        <f>VLOOKUP(A48,MATERIALES!A4:D372,2,FALSE)</f>
        <v>m3</v>
      </c>
      <c r="K48" s="282">
        <v>1.25</v>
      </c>
      <c r="L48" s="267"/>
      <c r="M48" s="400">
        <f>VLOOKUP(A48,MATERIALES!A4:D394,4,FALSE)</f>
        <v>44719.04732046555</v>
      </c>
      <c r="N48" s="272">
        <f>K48*M48</f>
        <v>55898.809150581939</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55898.809150581939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4">
        <f>VLOOKUP(A59,TRANSPORTE!A5:D123,4,FALSE)</f>
        <v>1147.8761273174055</v>
      </c>
      <c r="M59" s="915"/>
      <c r="N59" s="291">
        <f>K59*L59</f>
        <v>1434.8451591467569</v>
      </c>
    </row>
    <row r="60" spans="1:14" ht="24.75" customHeight="1">
      <c r="B60" s="46"/>
      <c r="C60" s="317"/>
      <c r="D60" s="317"/>
      <c r="E60" s="317"/>
      <c r="F60" s="317"/>
      <c r="G60" s="317"/>
      <c r="H60" s="311"/>
      <c r="I60" s="399"/>
      <c r="J60" s="286"/>
      <c r="K60" s="279"/>
      <c r="L60" s="914"/>
      <c r="M60" s="915"/>
      <c r="N60" s="287"/>
    </row>
    <row r="61" spans="1:14">
      <c r="B61" s="46"/>
      <c r="C61" s="47"/>
      <c r="D61" s="47"/>
      <c r="E61" s="47"/>
      <c r="F61" s="47"/>
      <c r="G61" s="317"/>
      <c r="H61" s="311"/>
      <c r="I61" s="399"/>
      <c r="J61" s="286"/>
      <c r="K61" s="279"/>
      <c r="L61" s="914"/>
      <c r="M61" s="915"/>
      <c r="N61" s="291"/>
    </row>
    <row r="62" spans="1:14">
      <c r="B62" s="46"/>
      <c r="C62" s="47"/>
      <c r="D62" s="47"/>
      <c r="E62" s="47"/>
      <c r="F62" s="47"/>
      <c r="G62" s="47"/>
      <c r="H62" s="288"/>
      <c r="I62" s="279"/>
      <c r="J62" s="279"/>
      <c r="K62" s="279"/>
      <c r="L62" s="914"/>
      <c r="M62" s="915"/>
      <c r="N62" s="291"/>
    </row>
    <row r="63" spans="1:14">
      <c r="B63" s="46"/>
      <c r="C63" s="47"/>
      <c r="D63" s="47"/>
      <c r="E63" s="47"/>
      <c r="F63" s="47"/>
      <c r="G63" s="47"/>
      <c r="H63" s="288"/>
      <c r="I63" s="279"/>
      <c r="J63" s="279"/>
      <c r="K63" s="279"/>
      <c r="L63" s="914"/>
      <c r="M63" s="915"/>
      <c r="N63" s="291"/>
    </row>
    <row r="64" spans="1:14" ht="15.75" thickBot="1">
      <c r="B64" s="465"/>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SUM(N59:N64)</f>
        <v>1434.8451591467569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69735.854389869201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13947.17087797384</v>
      </c>
      <c r="M83" s="863"/>
      <c r="N83" s="51"/>
    </row>
    <row r="84" spans="1:14">
      <c r="B84" s="89" t="s">
        <v>973</v>
      </c>
      <c r="C84" s="90"/>
      <c r="D84" s="90"/>
      <c r="E84" s="90"/>
      <c r="F84" s="90"/>
      <c r="G84" s="90"/>
      <c r="H84" s="90"/>
      <c r="I84" s="87"/>
      <c r="J84" s="88"/>
      <c r="K84" s="304">
        <v>0.05</v>
      </c>
      <c r="L84" s="862">
        <f>N78*K84</f>
        <v>3486.79271949346</v>
      </c>
      <c r="M84" s="863"/>
      <c r="N84" s="51"/>
    </row>
    <row r="85" spans="1:14" ht="15.75" thickBot="1">
      <c r="B85" s="91" t="s">
        <v>974</v>
      </c>
      <c r="C85" s="92"/>
      <c r="D85" s="92"/>
      <c r="E85" s="92"/>
      <c r="F85" s="92"/>
      <c r="G85" s="92"/>
      <c r="H85" s="92"/>
      <c r="I85" s="93"/>
      <c r="J85" s="94"/>
      <c r="K85" s="305">
        <v>0.05</v>
      </c>
      <c r="L85" s="864">
        <f>N78*K85</f>
        <v>3486.79271949346</v>
      </c>
      <c r="M85" s="865"/>
      <c r="N85" s="51"/>
    </row>
    <row r="86" spans="1:14" ht="15.75" thickBot="1">
      <c r="B86" s="827" t="s">
        <v>953</v>
      </c>
      <c r="C86" s="828"/>
      <c r="D86" s="828"/>
      <c r="E86" s="828"/>
      <c r="F86" s="828"/>
      <c r="G86" s="828"/>
      <c r="H86" s="828"/>
      <c r="I86" s="828"/>
      <c r="J86" s="828"/>
      <c r="K86" s="828"/>
      <c r="L86" s="828"/>
      <c r="M86" s="829"/>
      <c r="N86" s="52">
        <f>L83+L84+L85</f>
        <v>20920.75631696076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90656.610706829961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129</v>
      </c>
      <c r="B36" s="876" t="str">
        <f>VLOOKUP(A36,EQUIPOS!A6:D154,3,FALSE)</f>
        <v xml:space="preserve">Buldozer, Potencia al volante de 140 HP, motor de 2200 RPM, longitud de hoja 4,80m. </v>
      </c>
      <c r="C36" s="877"/>
      <c r="D36" s="877"/>
      <c r="E36" s="877"/>
      <c r="F36" s="877"/>
      <c r="G36" s="877"/>
      <c r="H36" s="878"/>
      <c r="I36" s="267"/>
      <c r="J36" s="268"/>
      <c r="K36" s="269">
        <f>VLOOKUP(A36,EQUIPOS!A6:D163,4,FALSE)</f>
        <v>141200.41184254963</v>
      </c>
      <c r="L36" s="270"/>
      <c r="M36" s="271">
        <v>400</v>
      </c>
      <c r="N36" s="272">
        <f>K36/M36</f>
        <v>353.00102960637406</v>
      </c>
    </row>
    <row r="37" spans="1:14">
      <c r="A37" s="113" t="s">
        <v>152</v>
      </c>
      <c r="B37" s="876" t="str">
        <f>VLOOKUP(A37,EQUIPOS!A7:D154,3,FALSE)</f>
        <v xml:space="preserve">Carrotanque de agua(1000 Galones) </v>
      </c>
      <c r="C37" s="877"/>
      <c r="D37" s="877"/>
      <c r="E37" s="877"/>
      <c r="F37" s="877"/>
      <c r="G37" s="877"/>
      <c r="H37" s="878"/>
      <c r="I37" s="267"/>
      <c r="J37" s="268"/>
      <c r="K37" s="269">
        <f>VLOOKUP(A37,EQUIPOS!A7:D164,4,FALSE)</f>
        <v>69171.160409361895</v>
      </c>
      <c r="L37" s="270"/>
      <c r="M37" s="271">
        <v>200</v>
      </c>
      <c r="N37" s="272">
        <f>K37/M37</f>
        <v>345.85580204680946</v>
      </c>
    </row>
    <row r="38" spans="1:14">
      <c r="A38" t="s">
        <v>269</v>
      </c>
      <c r="B38" s="876" t="str">
        <f>VLOOKUP(A38,EQUIPOS!A8:D154,3,FALSE)</f>
        <v>Motoniveladora  potencia 215 HP, ancho de cuchilla 4,27 m, peso 18 ton.</v>
      </c>
      <c r="C38" s="877"/>
      <c r="D38" s="877"/>
      <c r="E38" s="877"/>
      <c r="F38" s="877"/>
      <c r="G38" s="877"/>
      <c r="H38" s="878"/>
      <c r="I38" s="267"/>
      <c r="J38" s="268"/>
      <c r="K38" s="269">
        <f>VLOOKUP(A38,EQUIPOS!A8:D165,4,FALSE)</f>
        <v>194288.37078041871</v>
      </c>
      <c r="L38" s="270"/>
      <c r="M38" s="271">
        <v>200</v>
      </c>
      <c r="N38" s="272">
        <f>K38/M38</f>
        <v>971.44185390209361</v>
      </c>
    </row>
    <row r="39" spans="1:14">
      <c r="A39" t="s">
        <v>365</v>
      </c>
      <c r="B39" s="876" t="str">
        <f>VLOOKUP(A39,EQUIPOS!A9:D155,3,FALSE)</f>
        <v xml:space="preserve">Vibrocompatador, potencia 153 HP, peso 10 Ton. </v>
      </c>
      <c r="C39" s="877"/>
      <c r="D39" s="877"/>
      <c r="E39" s="877"/>
      <c r="F39" s="877"/>
      <c r="G39" s="877"/>
      <c r="H39" s="878"/>
      <c r="I39" s="879"/>
      <c r="J39" s="880"/>
      <c r="K39" s="269">
        <f>VLOOKUP(A39,EQUIPOS!A9:D166,4,FALSE)</f>
        <v>126033.1595131553</v>
      </c>
      <c r="L39" s="881">
        <v>200</v>
      </c>
      <c r="M39" s="882"/>
      <c r="N39" s="272">
        <f>K39/L39</f>
        <v>630.16579756577653</v>
      </c>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0.02</v>
      </c>
      <c r="N41" s="344">
        <f>N76*M41</f>
        <v>2.6868530451800998</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2303.1513361662337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134.34265225900498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2437.4939884252385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487.49879768504775</v>
      </c>
      <c r="M83" s="863"/>
      <c r="N83" s="51"/>
    </row>
    <row r="84" spans="1:14">
      <c r="B84" s="89" t="s">
        <v>973</v>
      </c>
      <c r="C84" s="90"/>
      <c r="D84" s="90"/>
      <c r="E84" s="90"/>
      <c r="F84" s="90"/>
      <c r="G84" s="90"/>
      <c r="H84" s="90"/>
      <c r="I84" s="87"/>
      <c r="J84" s="88"/>
      <c r="K84" s="304">
        <v>0.05</v>
      </c>
      <c r="L84" s="862">
        <f>N78*K84</f>
        <v>121.87469942126194</v>
      </c>
      <c r="M84" s="863"/>
      <c r="N84" s="51"/>
    </row>
    <row r="85" spans="1:14" ht="15.75" thickBot="1">
      <c r="B85" s="91" t="s">
        <v>974</v>
      </c>
      <c r="C85" s="92"/>
      <c r="D85" s="92"/>
      <c r="E85" s="92"/>
      <c r="F85" s="92"/>
      <c r="G85" s="92"/>
      <c r="H85" s="92"/>
      <c r="I85" s="93"/>
      <c r="J85" s="94"/>
      <c r="K85" s="305">
        <v>0.05</v>
      </c>
      <c r="L85" s="864">
        <f>N78*K85</f>
        <v>121.87469942126194</v>
      </c>
      <c r="M85" s="865"/>
      <c r="N85" s="51"/>
    </row>
    <row r="86" spans="1:14" ht="15.75" thickBot="1">
      <c r="B86" s="827" t="s">
        <v>953</v>
      </c>
      <c r="C86" s="828"/>
      <c r="D86" s="828"/>
      <c r="E86" s="828"/>
      <c r="F86" s="828"/>
      <c r="G86" s="828"/>
      <c r="H86" s="828"/>
      <c r="I86" s="828"/>
      <c r="J86" s="828"/>
      <c r="K86" s="828"/>
      <c r="L86" s="828"/>
      <c r="M86" s="829"/>
      <c r="N86" s="52">
        <f>L83+L84+L85</f>
        <v>731.24819652757174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3168.74218495281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2.1494824361440799</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876</v>
      </c>
      <c r="B48" s="43" t="str">
        <f>VLOOKUP(A48,MATERIALES!A4:D372,3,FALSE)</f>
        <v>Geotextil T-2400 O Similar (Proveedores Lafayet, Pavco, Geomatrix, Tensar, Omnes U Otros)</v>
      </c>
      <c r="C48" s="281"/>
      <c r="D48" s="281"/>
      <c r="E48" s="281"/>
      <c r="F48" s="281"/>
      <c r="G48" s="281"/>
      <c r="H48" s="281"/>
      <c r="I48" s="268"/>
      <c r="J48" s="224" t="str">
        <f>VLOOKUP(A48,MATERIALES!A4:D372,2,FALSE)</f>
        <v>m2</v>
      </c>
      <c r="K48" s="282">
        <v>1.2</v>
      </c>
      <c r="L48" s="267"/>
      <c r="M48" s="402">
        <f>VLOOKUP(A48,MATERIALES!A4:D394,4,FALSE)</f>
        <v>5272.2133726049806</v>
      </c>
      <c r="N48" s="272">
        <f>K48*M48</f>
        <v>6326.6560471259763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6326.6560471259763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6543.7537731765287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1308.7507546353058</v>
      </c>
      <c r="M83" s="863"/>
      <c r="N83" s="51"/>
    </row>
    <row r="84" spans="1:14">
      <c r="B84" s="89" t="s">
        <v>973</v>
      </c>
      <c r="C84" s="90"/>
      <c r="D84" s="90"/>
      <c r="E84" s="90"/>
      <c r="F84" s="90"/>
      <c r="G84" s="90"/>
      <c r="H84" s="90"/>
      <c r="I84" s="87"/>
      <c r="J84" s="88"/>
      <c r="K84" s="304">
        <v>0.05</v>
      </c>
      <c r="L84" s="862">
        <f>N78*K84</f>
        <v>327.18768865882646</v>
      </c>
      <c r="M84" s="863"/>
      <c r="N84" s="51"/>
    </row>
    <row r="85" spans="1:14" ht="15.75" thickBot="1">
      <c r="B85" s="91" t="s">
        <v>974</v>
      </c>
      <c r="C85" s="92"/>
      <c r="D85" s="92"/>
      <c r="E85" s="92"/>
      <c r="F85" s="92"/>
      <c r="G85" s="92"/>
      <c r="H85" s="92"/>
      <c r="I85" s="93"/>
      <c r="J85" s="94"/>
      <c r="K85" s="305">
        <v>0.05</v>
      </c>
      <c r="L85" s="864">
        <f>N78*K85</f>
        <v>327.18768865882646</v>
      </c>
      <c r="M85" s="865"/>
      <c r="N85" s="51"/>
    </row>
    <row r="86" spans="1:14" ht="15.75" thickBot="1">
      <c r="B86" s="827" t="s">
        <v>953</v>
      </c>
      <c r="C86" s="828"/>
      <c r="D86" s="828"/>
      <c r="E86" s="828"/>
      <c r="F86" s="828"/>
      <c r="G86" s="828"/>
      <c r="H86" s="828"/>
      <c r="I86" s="828"/>
      <c r="J86" s="828"/>
      <c r="K86" s="828"/>
      <c r="L86" s="828"/>
      <c r="M86" s="829"/>
      <c r="N86" s="52">
        <f>L83+L84+L85</f>
        <v>1963.126131952959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8506.8799051294882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2.1494824361440799</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889</v>
      </c>
      <c r="B48" s="43" t="str">
        <f>VLOOKUP(A48,MATERIALES!A4:D372,3,FALSE)</f>
        <v>Geotextil T-2100 O Similar (Proveedores Pavco, Lafayet, Geomatrix, Tensar, Omnes U Otros)</v>
      </c>
      <c r="C48" s="281"/>
      <c r="D48" s="281"/>
      <c r="E48" s="281"/>
      <c r="F48" s="281"/>
      <c r="G48" s="281"/>
      <c r="H48" s="281"/>
      <c r="I48" s="268"/>
      <c r="J48" s="224" t="str">
        <f>VLOOKUP(A48,MATERIALES!A4:D372,2,FALSE)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1160.4915452101106</v>
      </c>
      <c r="M83" s="863"/>
      <c r="N83" s="51"/>
    </row>
    <row r="84" spans="1:14">
      <c r="B84" s="89" t="s">
        <v>973</v>
      </c>
      <c r="C84" s="90"/>
      <c r="D84" s="90"/>
      <c r="E84" s="90"/>
      <c r="F84" s="90"/>
      <c r="G84" s="90"/>
      <c r="H84" s="90"/>
      <c r="I84" s="87"/>
      <c r="J84" s="88"/>
      <c r="K84" s="304">
        <v>0.05</v>
      </c>
      <c r="L84" s="862">
        <f>N78*K84</f>
        <v>290.12288630252766</v>
      </c>
      <c r="M84" s="863"/>
      <c r="N84" s="51"/>
    </row>
    <row r="85" spans="1:14" ht="15.75" thickBot="1">
      <c r="B85" s="91" t="s">
        <v>974</v>
      </c>
      <c r="C85" s="92"/>
      <c r="D85" s="92"/>
      <c r="E85" s="92"/>
      <c r="F85" s="92"/>
      <c r="G85" s="92"/>
      <c r="H85" s="92"/>
      <c r="I85" s="93"/>
      <c r="J85" s="94"/>
      <c r="K85" s="305">
        <v>0.05</v>
      </c>
      <c r="L85" s="864">
        <f>N78*K85</f>
        <v>290.12288630252766</v>
      </c>
      <c r="M85" s="865"/>
      <c r="N85" s="51"/>
    </row>
    <row r="86" spans="1:14" ht="15.75" thickBot="1">
      <c r="B86" s="827" t="s">
        <v>953</v>
      </c>
      <c r="C86" s="828"/>
      <c r="D86" s="828"/>
      <c r="E86" s="828"/>
      <c r="F86" s="828"/>
      <c r="G86" s="828"/>
      <c r="H86" s="828"/>
      <c r="I86" s="828"/>
      <c r="J86" s="828"/>
      <c r="K86" s="828"/>
      <c r="L86" s="828"/>
      <c r="M86" s="829"/>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2.1494824361440799</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466</v>
      </c>
      <c r="B48" s="43" t="str">
        <f>VLOOKUP(A48,MATERIALES!A4:D372,3,FALSE)</f>
        <v>Geomalla Biaxial Para Refuerzo Pbx-11</v>
      </c>
      <c r="C48" s="281"/>
      <c r="D48" s="281"/>
      <c r="E48" s="281"/>
      <c r="F48" s="281"/>
      <c r="G48" s="281"/>
      <c r="H48" s="281"/>
      <c r="I48" s="268"/>
      <c r="J48" s="224" t="str">
        <f>VLOOKUP(A48,MATERIALES!A4:D372,2,FALSE)</f>
        <v>m2</v>
      </c>
      <c r="K48" s="282">
        <v>1.2</v>
      </c>
      <c r="L48" s="267"/>
      <c r="M48" s="402">
        <f>VLOOKUP(A48,MATERIALES!A4:D394,4,FALSE)</f>
        <v>9019.3436417446628</v>
      </c>
      <c r="N48" s="272">
        <f>K48*M48</f>
        <v>10823.212370093595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10823.212370093595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11040.310096144147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2208.0620192288293</v>
      </c>
      <c r="M83" s="863"/>
      <c r="N83" s="51"/>
    </row>
    <row r="84" spans="1:14">
      <c r="B84" s="89" t="s">
        <v>973</v>
      </c>
      <c r="C84" s="90"/>
      <c r="D84" s="90"/>
      <c r="E84" s="90"/>
      <c r="F84" s="90"/>
      <c r="G84" s="90"/>
      <c r="H84" s="90"/>
      <c r="I84" s="87"/>
      <c r="J84" s="88"/>
      <c r="K84" s="304">
        <v>0.05</v>
      </c>
      <c r="L84" s="862">
        <f>N78*K84</f>
        <v>552.01550480720732</v>
      </c>
      <c r="M84" s="863"/>
      <c r="N84" s="51"/>
    </row>
    <row r="85" spans="1:14" ht="15.75" thickBot="1">
      <c r="B85" s="91" t="s">
        <v>974</v>
      </c>
      <c r="C85" s="92"/>
      <c r="D85" s="92"/>
      <c r="E85" s="92"/>
      <c r="F85" s="92"/>
      <c r="G85" s="92"/>
      <c r="H85" s="92"/>
      <c r="I85" s="93"/>
      <c r="J85" s="94"/>
      <c r="K85" s="305">
        <v>0.05</v>
      </c>
      <c r="L85" s="864">
        <f>N78*K85</f>
        <v>552.01550480720732</v>
      </c>
      <c r="M85" s="865"/>
      <c r="N85" s="51"/>
    </row>
    <row r="86" spans="1:14" ht="15.75" thickBot="1">
      <c r="B86" s="827" t="s">
        <v>953</v>
      </c>
      <c r="C86" s="828"/>
      <c r="D86" s="828"/>
      <c r="E86" s="828"/>
      <c r="F86" s="828"/>
      <c r="G86" s="828"/>
      <c r="H86" s="828"/>
      <c r="I86" s="828"/>
      <c r="J86" s="828"/>
      <c r="K86" s="828"/>
      <c r="L86" s="828"/>
      <c r="M86" s="829"/>
      <c r="N86" s="52">
        <f>L83+L84+L85</f>
        <v>3312.0930288432442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14352.403124987391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2.1494824361440799</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907</v>
      </c>
      <c r="B48" s="43" t="str">
        <f>VLOOKUP(A48,MATERIALES!A4:D372,3,FALSE)</f>
        <v>Geomalla Forgrid UX100</v>
      </c>
      <c r="C48" s="281"/>
      <c r="D48" s="281"/>
      <c r="E48" s="281"/>
      <c r="F48" s="281"/>
      <c r="G48" s="281"/>
      <c r="H48" s="281"/>
      <c r="I48" s="268"/>
      <c r="J48" s="224" t="str">
        <f>VLOOKUP(A48,MATERIALES!A4:D372,2,FALSE)</f>
        <v>M2</v>
      </c>
      <c r="K48" s="282">
        <v>1.3</v>
      </c>
      <c r="L48" s="267"/>
      <c r="M48" s="402">
        <f>VLOOKUP(A48,MATERIALES!A4:D394,4,FALSE)</f>
        <v>11703.143047700652</v>
      </c>
      <c r="N48" s="272">
        <f>K48*M48</f>
        <v>15214.085962010849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15214.085962010849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827" t="s">
        <v>953</v>
      </c>
      <c r="C76" s="828"/>
      <c r="D76" s="828"/>
      <c r="E76" s="828"/>
      <c r="F76" s="828"/>
      <c r="G76" s="828"/>
      <c r="H76" s="828"/>
      <c r="I76" s="870"/>
      <c r="J76" s="870"/>
      <c r="K76" s="870"/>
      <c r="L76" s="870"/>
      <c r="M76" s="871"/>
      <c r="N76" s="460">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15431.183688061401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3086.2367376122802</v>
      </c>
      <c r="M83" s="863"/>
      <c r="N83" s="51"/>
    </row>
    <row r="84" spans="1:14">
      <c r="B84" s="89" t="s">
        <v>973</v>
      </c>
      <c r="C84" s="90"/>
      <c r="D84" s="90"/>
      <c r="E84" s="90"/>
      <c r="F84" s="90"/>
      <c r="G84" s="90"/>
      <c r="H84" s="90"/>
      <c r="I84" s="87"/>
      <c r="J84" s="88"/>
      <c r="K84" s="304">
        <v>0.05</v>
      </c>
      <c r="L84" s="862">
        <f>N78*K84</f>
        <v>771.55918440307005</v>
      </c>
      <c r="M84" s="863"/>
      <c r="N84" s="51"/>
    </row>
    <row r="85" spans="1:14" ht="15.75" thickBot="1">
      <c r="B85" s="91" t="s">
        <v>974</v>
      </c>
      <c r="C85" s="92"/>
      <c r="D85" s="92"/>
      <c r="E85" s="92"/>
      <c r="F85" s="92"/>
      <c r="G85" s="92"/>
      <c r="H85" s="92"/>
      <c r="I85" s="93"/>
      <c r="J85" s="94"/>
      <c r="K85" s="305">
        <v>0.05</v>
      </c>
      <c r="L85" s="864">
        <f>N78*K85</f>
        <v>771.55918440307005</v>
      </c>
      <c r="M85" s="865"/>
      <c r="N85" s="51"/>
    </row>
    <row r="86" spans="1:14" ht="15.75" thickBot="1">
      <c r="B86" s="827" t="s">
        <v>953</v>
      </c>
      <c r="C86" s="828"/>
      <c r="D86" s="828"/>
      <c r="E86" s="828"/>
      <c r="F86" s="828"/>
      <c r="G86" s="828"/>
      <c r="H86" s="828"/>
      <c r="I86" s="828"/>
      <c r="J86" s="828"/>
      <c r="K86" s="828"/>
      <c r="L86" s="828"/>
      <c r="M86" s="829"/>
      <c r="N86" s="52">
        <f>L83+L84+L85</f>
        <v>4629.3551064184203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20060.53879447982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303</v>
      </c>
      <c r="B36" s="876" t="str">
        <f>VLOOKUP(A36,EQUIPOS!A6:D154,3,FALSE)</f>
        <v>Retrocargador, pala de 1,1 m3 de capacidad, profundidad de excavación de 4.400 mm y una altura de 5.680 mm</v>
      </c>
      <c r="C36" s="877"/>
      <c r="D36" s="877"/>
      <c r="E36" s="877"/>
      <c r="F36" s="877"/>
      <c r="G36" s="877"/>
      <c r="H36" s="878"/>
      <c r="I36" s="267"/>
      <c r="J36" s="268"/>
      <c r="K36" s="269">
        <f>VLOOKUP(A36,EQUIPOS!A6:D163,4,FALSE)</f>
        <v>105884.33901498024</v>
      </c>
      <c r="L36" s="270"/>
      <c r="M36" s="271">
        <v>250</v>
      </c>
      <c r="N36" s="272">
        <f>K36/M36</f>
        <v>423.53735605992097</v>
      </c>
    </row>
    <row r="37" spans="1:14">
      <c r="A37" s="113" t="s">
        <v>373</v>
      </c>
      <c r="B37" s="876" t="str">
        <f>VLOOKUP(A37,EQUIPOS!A7:D154,3,FALSE)</f>
        <v>Volqueta 6 m3</v>
      </c>
      <c r="C37" s="877"/>
      <c r="D37" s="877"/>
      <c r="E37" s="877"/>
      <c r="F37" s="877"/>
      <c r="G37" s="877"/>
      <c r="H37" s="878"/>
      <c r="I37" s="267"/>
      <c r="J37" s="268"/>
      <c r="K37" s="269">
        <f>VLOOKUP(A37,EQUIPOS!A7:D164,4,FALSE)</f>
        <v>67596.840624067787</v>
      </c>
      <c r="L37" s="270"/>
      <c r="M37" s="271">
        <v>250</v>
      </c>
      <c r="N37" s="272">
        <f>K37/M37</f>
        <v>270.38736249627112</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0.05</v>
      </c>
      <c r="N41" s="344">
        <f>N76*M41</f>
        <v>5.3737060903602005</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699.29842464655235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107.474121807204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806.77254645375638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161.35450929075128</v>
      </c>
      <c r="M83" s="863"/>
      <c r="N83" s="51"/>
    </row>
    <row r="84" spans="1:14">
      <c r="B84" s="89" t="s">
        <v>973</v>
      </c>
      <c r="C84" s="90"/>
      <c r="D84" s="90"/>
      <c r="E84" s="90"/>
      <c r="F84" s="90"/>
      <c r="G84" s="90"/>
      <c r="H84" s="90"/>
      <c r="I84" s="87"/>
      <c r="J84" s="88"/>
      <c r="K84" s="304">
        <v>0.05</v>
      </c>
      <c r="L84" s="862">
        <f>N78*K84</f>
        <v>40.33862732268782</v>
      </c>
      <c r="M84" s="863"/>
      <c r="N84" s="51"/>
    </row>
    <row r="85" spans="1:14" ht="15.75" thickBot="1">
      <c r="B85" s="91" t="s">
        <v>974</v>
      </c>
      <c r="C85" s="92"/>
      <c r="D85" s="92"/>
      <c r="E85" s="92"/>
      <c r="F85" s="92"/>
      <c r="G85" s="92"/>
      <c r="H85" s="92"/>
      <c r="I85" s="93"/>
      <c r="J85" s="94"/>
      <c r="K85" s="305">
        <v>0.05</v>
      </c>
      <c r="L85" s="864">
        <f>N78*K85</f>
        <v>40.33862732268782</v>
      </c>
      <c r="M85" s="865"/>
      <c r="N85" s="51"/>
    </row>
    <row r="86" spans="1:14" ht="15.75" thickBot="1">
      <c r="B86" s="827" t="s">
        <v>953</v>
      </c>
      <c r="C86" s="828"/>
      <c r="D86" s="828"/>
      <c r="E86" s="828"/>
      <c r="F86" s="828"/>
      <c r="G86" s="828"/>
      <c r="H86" s="828"/>
      <c r="I86" s="828"/>
      <c r="J86" s="828"/>
      <c r="K86" s="828"/>
      <c r="L86" s="828"/>
      <c r="M86" s="829"/>
      <c r="N86" s="52">
        <f>L83+L84+L85</f>
        <v>242.03176393612691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1048.8043103898833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35</v>
      </c>
      <c r="N36" s="272">
        <f>K36/M36</f>
        <v>1976.3188688389114</v>
      </c>
    </row>
    <row r="37" spans="1:14">
      <c r="A37" s="113" t="s">
        <v>269</v>
      </c>
      <c r="B37" s="876" t="str">
        <f>VLOOKUP(A37,EQUIPOS!A7:D154,3,FALSE)</f>
        <v>Motoniveladora  potencia 215 HP, ancho de cuchilla 4,27 m, peso 18 ton.</v>
      </c>
      <c r="C37" s="877"/>
      <c r="D37" s="877"/>
      <c r="E37" s="877"/>
      <c r="F37" s="877"/>
      <c r="G37" s="877"/>
      <c r="H37" s="878"/>
      <c r="I37" s="267"/>
      <c r="J37" s="268"/>
      <c r="K37" s="269">
        <f>VLOOKUP(A37,EQUIPOS!A7:D164,4,FALSE)</f>
        <v>194288.37078041871</v>
      </c>
      <c r="L37" s="270"/>
      <c r="M37" s="271">
        <v>35</v>
      </c>
      <c r="N37" s="272">
        <f>K37/M37</f>
        <v>5551.0963080119636</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35</v>
      </c>
      <c r="N38" s="272">
        <f>K38/M38</f>
        <v>3600.9474146615803</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0.02</v>
      </c>
      <c r="N41" s="344">
        <f>N76*M41</f>
        <v>15.353445972457711</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11143.716037484912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774</v>
      </c>
      <c r="B48" s="43" t="str">
        <f>VLOOKUP(A48,MATERIALES!A4:D372,3,FALSE)</f>
        <v>Agua</v>
      </c>
      <c r="C48" s="281"/>
      <c r="D48" s="281"/>
      <c r="E48" s="281"/>
      <c r="F48" s="281"/>
      <c r="G48" s="281"/>
      <c r="H48" s="281"/>
      <c r="I48" s="268"/>
      <c r="J48" s="224" t="str">
        <f>VLOOKUP(A48,MATERIALES!A4:D372,2,FALSE)</f>
        <v>lt</v>
      </c>
      <c r="K48" s="282">
        <v>25</v>
      </c>
      <c r="L48" s="267"/>
      <c r="M48" s="402">
        <f>VLOOKUP(A48,MATERIALES!A4:D394,4,FALSE)</f>
        <v>70.455154033578054</v>
      </c>
      <c r="N48" s="272">
        <f>K48*M48</f>
        <v>1761.3788508394514</v>
      </c>
    </row>
    <row r="49" spans="1:14">
      <c r="A49" t="s">
        <v>804</v>
      </c>
      <c r="B49" s="43" t="str">
        <f>VLOOKUP(A49,MATERIALES!A5:D372,3,FALSE)</f>
        <v>Cemento gris</v>
      </c>
      <c r="C49" s="281"/>
      <c r="D49" s="281"/>
      <c r="E49" s="281"/>
      <c r="F49" s="281"/>
      <c r="G49" s="281"/>
      <c r="H49" s="281"/>
      <c r="I49" s="268"/>
      <c r="J49" s="224" t="str">
        <f>VLOOKUP(A49,MATERIALES!A5:D372,2,FALSE)</f>
        <v>kg</v>
      </c>
      <c r="K49" s="282">
        <v>80</v>
      </c>
      <c r="L49" s="267"/>
      <c r="M49" s="402">
        <f>VLOOKUP(A49,MATERIALES!A5:D395,4,FALSE)</f>
        <v>477.00317141829919</v>
      </c>
      <c r="N49" s="272">
        <f>K49*M49</f>
        <v>38160.253713463935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39921.632564303385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767.67229862288559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51833.020900411182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10366.604180082237</v>
      </c>
      <c r="M83" s="863"/>
      <c r="N83" s="51"/>
    </row>
    <row r="84" spans="1:14">
      <c r="B84" s="89" t="s">
        <v>973</v>
      </c>
      <c r="C84" s="90"/>
      <c r="D84" s="90"/>
      <c r="E84" s="90"/>
      <c r="F84" s="90"/>
      <c r="G84" s="90"/>
      <c r="H84" s="90"/>
      <c r="I84" s="87"/>
      <c r="J84" s="88"/>
      <c r="K84" s="304">
        <v>0.05</v>
      </c>
      <c r="L84" s="862">
        <f>N78*K84</f>
        <v>2591.6510450205592</v>
      </c>
      <c r="M84" s="863"/>
      <c r="N84" s="51"/>
    </row>
    <row r="85" spans="1:14" ht="15.75" thickBot="1">
      <c r="B85" s="91" t="s">
        <v>974</v>
      </c>
      <c r="C85" s="92"/>
      <c r="D85" s="92"/>
      <c r="E85" s="92"/>
      <c r="F85" s="92"/>
      <c r="G85" s="92"/>
      <c r="H85" s="92"/>
      <c r="I85" s="93"/>
      <c r="J85" s="94"/>
      <c r="K85" s="305">
        <v>0.05</v>
      </c>
      <c r="L85" s="864">
        <f>N78*K85</f>
        <v>2591.6510450205592</v>
      </c>
      <c r="M85" s="865"/>
      <c r="N85" s="51"/>
    </row>
    <row r="86" spans="1:14" ht="15.75" thickBot="1">
      <c r="B86" s="827" t="s">
        <v>953</v>
      </c>
      <c r="C86" s="828"/>
      <c r="D86" s="828"/>
      <c r="E86" s="828"/>
      <c r="F86" s="828"/>
      <c r="G86" s="828"/>
      <c r="H86" s="828"/>
      <c r="I86" s="828"/>
      <c r="J86" s="828"/>
      <c r="K86" s="828"/>
      <c r="L86" s="828"/>
      <c r="M86" s="829"/>
      <c r="N86" s="52">
        <f>L83+L84+L85</f>
        <v>15549.906270123354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67382.927170534531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35</v>
      </c>
      <c r="N36" s="272">
        <f>K36/M36</f>
        <v>1976.3188688389114</v>
      </c>
    </row>
    <row r="37" spans="1:14">
      <c r="A37" s="113" t="s">
        <v>269</v>
      </c>
      <c r="B37" s="876" t="str">
        <f>VLOOKUP(A37,EQUIPOS!A7:D154,3,FALSE)</f>
        <v>Motoniveladora  potencia 215 HP, ancho de cuchilla 4,27 m, peso 18 ton.</v>
      </c>
      <c r="C37" s="877"/>
      <c r="D37" s="877"/>
      <c r="E37" s="877"/>
      <c r="F37" s="877"/>
      <c r="G37" s="877"/>
      <c r="H37" s="878"/>
      <c r="I37" s="267"/>
      <c r="J37" s="268"/>
      <c r="K37" s="269">
        <f>VLOOKUP(A37,EQUIPOS!A7:D164,4,FALSE)</f>
        <v>194288.37078041871</v>
      </c>
      <c r="L37" s="270"/>
      <c r="M37" s="271">
        <v>35</v>
      </c>
      <c r="N37" s="272">
        <f>K37/M37</f>
        <v>5551.0963080119636</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35</v>
      </c>
      <c r="N38" s="272">
        <f>K38/M38</f>
        <v>3600.9474146615803</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0.02</v>
      </c>
      <c r="N41" s="344">
        <f>N76*M41</f>
        <v>15.353445972457711</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11143.716037484912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774</v>
      </c>
      <c r="B48" s="43" t="str">
        <f>VLOOKUP(A48,MATERIALES!A4:D372,3,FALSE)</f>
        <v>Agua</v>
      </c>
      <c r="C48" s="281"/>
      <c r="D48" s="281"/>
      <c r="E48" s="281"/>
      <c r="F48" s="281"/>
      <c r="G48" s="281"/>
      <c r="H48" s="281"/>
      <c r="I48" s="268"/>
      <c r="J48" s="224" t="str">
        <f>VLOOKUP(A48,MATERIALES!A4:D372,2,FALSE)</f>
        <v>lt</v>
      </c>
      <c r="K48" s="282">
        <v>25</v>
      </c>
      <c r="L48" s="267"/>
      <c r="M48" s="402">
        <f>VLOOKUP(A48,MATERIALES!A4:D394,4,FALSE)</f>
        <v>70.455154033578054</v>
      </c>
      <c r="N48" s="272">
        <f>K48*M48</f>
        <v>1761.3788508394514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1761.3788508394514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767.67229862288559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13672.767186947249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2734.5534373894498</v>
      </c>
      <c r="M83" s="863"/>
      <c r="N83" s="51"/>
    </row>
    <row r="84" spans="1:14">
      <c r="B84" s="89" t="s">
        <v>973</v>
      </c>
      <c r="C84" s="90"/>
      <c r="D84" s="90"/>
      <c r="E84" s="90"/>
      <c r="F84" s="90"/>
      <c r="G84" s="90"/>
      <c r="H84" s="90"/>
      <c r="I84" s="87"/>
      <c r="J84" s="88"/>
      <c r="K84" s="304">
        <v>0.05</v>
      </c>
      <c r="L84" s="862">
        <f>N78*K84</f>
        <v>683.63835934736244</v>
      </c>
      <c r="M84" s="863"/>
      <c r="N84" s="51"/>
    </row>
    <row r="85" spans="1:14" ht="15.75" thickBot="1">
      <c r="B85" s="91" t="s">
        <v>974</v>
      </c>
      <c r="C85" s="92"/>
      <c r="D85" s="92"/>
      <c r="E85" s="92"/>
      <c r="F85" s="92"/>
      <c r="G85" s="92"/>
      <c r="H85" s="92"/>
      <c r="I85" s="93"/>
      <c r="J85" s="94"/>
      <c r="K85" s="305">
        <v>0.05</v>
      </c>
      <c r="L85" s="864">
        <f>N78*K85</f>
        <v>683.63835934736244</v>
      </c>
      <c r="M85" s="865"/>
      <c r="N85" s="51"/>
    </row>
    <row r="86" spans="1:14" ht="15.75" thickBot="1">
      <c r="B86" s="827" t="s">
        <v>953</v>
      </c>
      <c r="C86" s="828"/>
      <c r="D86" s="828"/>
      <c r="E86" s="828"/>
      <c r="F86" s="828"/>
      <c r="G86" s="828"/>
      <c r="H86" s="828"/>
      <c r="I86" s="828"/>
      <c r="J86" s="828"/>
      <c r="K86" s="828"/>
      <c r="L86" s="828"/>
      <c r="M86" s="829"/>
      <c r="N86" s="52">
        <f>L83+L84+L85</f>
        <v>4101.8301560841746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17774.597343031422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VLOOKUP(A48,MATERIALES!A4:D394,4,FALSE)</f>
        <v>477.00317141829919</v>
      </c>
      <c r="N48" s="272">
        <f>K48*M48</f>
        <v>477.00317141829919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477.00317141829919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827" t="s">
        <v>953</v>
      </c>
      <c r="C76" s="828"/>
      <c r="D76" s="828"/>
      <c r="E76" s="828"/>
      <c r="F76" s="828"/>
      <c r="G76" s="828"/>
      <c r="H76" s="828"/>
      <c r="I76" s="870"/>
      <c r="J76" s="870"/>
      <c r="K76" s="870"/>
      <c r="L76" s="870"/>
      <c r="M76" s="871"/>
      <c r="N76" s="301">
        <f>SUM(N70:N75)</f>
        <v>0</v>
      </c>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477.00317141829919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95.400634283659841</v>
      </c>
      <c r="M83" s="863"/>
      <c r="N83" s="51"/>
    </row>
    <row r="84" spans="1:14">
      <c r="B84" s="89" t="s">
        <v>973</v>
      </c>
      <c r="C84" s="90"/>
      <c r="D84" s="90"/>
      <c r="E84" s="90"/>
      <c r="F84" s="90"/>
      <c r="G84" s="90"/>
      <c r="H84" s="90"/>
      <c r="I84" s="87"/>
      <c r="J84" s="88"/>
      <c r="K84" s="304">
        <v>0.05</v>
      </c>
      <c r="L84" s="862">
        <f>N78*K84</f>
        <v>23.85015857091496</v>
      </c>
      <c r="M84" s="863"/>
      <c r="N84" s="51"/>
    </row>
    <row r="85" spans="1:14" ht="15.75" thickBot="1">
      <c r="B85" s="91" t="s">
        <v>974</v>
      </c>
      <c r="C85" s="92"/>
      <c r="D85" s="92"/>
      <c r="E85" s="92"/>
      <c r="F85" s="92"/>
      <c r="G85" s="92"/>
      <c r="H85" s="92"/>
      <c r="I85" s="93"/>
      <c r="J85" s="94"/>
      <c r="K85" s="305">
        <v>0.05</v>
      </c>
      <c r="L85" s="864">
        <f>N78*K85</f>
        <v>23.85015857091496</v>
      </c>
      <c r="M85" s="865"/>
      <c r="N85" s="51"/>
    </row>
    <row r="86" spans="1:14" ht="15.75" thickBot="1">
      <c r="B86" s="827" t="s">
        <v>953</v>
      </c>
      <c r="C86" s="828"/>
      <c r="D86" s="828"/>
      <c r="E86" s="828"/>
      <c r="F86" s="828"/>
      <c r="G86" s="828"/>
      <c r="H86" s="828"/>
      <c r="I86" s="828"/>
      <c r="J86" s="828"/>
      <c r="K86" s="828"/>
      <c r="L86" s="828"/>
      <c r="M86" s="829"/>
      <c r="N86" s="52">
        <f>L83+L84+L85</f>
        <v>143.10095142548977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620.1041228437889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topLeftCell="A31"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35</v>
      </c>
      <c r="N36" s="272">
        <f>K36/M36</f>
        <v>1976.3188688389114</v>
      </c>
    </row>
    <row r="37" spans="1:14">
      <c r="A37" s="113" t="s">
        <v>269</v>
      </c>
      <c r="B37" s="876" t="str">
        <f>VLOOKUP(A37,EQUIPOS!A7:D154,3,FALSE)</f>
        <v>Motoniveladora  potencia 215 HP, ancho de cuchilla 4,27 m, peso 18 ton.</v>
      </c>
      <c r="C37" s="877"/>
      <c r="D37" s="877"/>
      <c r="E37" s="877"/>
      <c r="F37" s="877"/>
      <c r="G37" s="877"/>
      <c r="H37" s="878"/>
      <c r="I37" s="267"/>
      <c r="J37" s="268"/>
      <c r="K37" s="269">
        <f>VLOOKUP(A37,EQUIPOS!A7:D164,4,FALSE)</f>
        <v>194288.37078041871</v>
      </c>
      <c r="L37" s="270"/>
      <c r="M37" s="271">
        <v>35</v>
      </c>
      <c r="N37" s="272">
        <f>K37/M37</f>
        <v>5551.0963080119636</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35</v>
      </c>
      <c r="N38" s="272">
        <f>K38/M38</f>
        <v>3600.9474146615803</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0.02</v>
      </c>
      <c r="N41" s="344">
        <f>N76*M41</f>
        <v>15.353445972457711</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11143.716037484912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402</v>
      </c>
      <c r="B48" s="43" t="str">
        <f>VLOOKUP(A48,MATERIALES!A4:D372,3,FALSE)</f>
        <v>Cal</v>
      </c>
      <c r="C48" s="281"/>
      <c r="D48" s="281"/>
      <c r="E48" s="281"/>
      <c r="F48" s="281"/>
      <c r="G48" s="281"/>
      <c r="H48" s="281"/>
      <c r="I48" s="268"/>
      <c r="J48" s="224" t="str">
        <f>VLOOKUP(A48,MATERIALES!A4:D372,2,FALSE)</f>
        <v>kg</v>
      </c>
      <c r="K48" s="282">
        <v>80</v>
      </c>
      <c r="L48" s="267"/>
      <c r="M48" s="402">
        <f>VLOOKUP(A48,MATERIALES!A4:D394,4,FALSE)</f>
        <v>868.8272050833308</v>
      </c>
      <c r="N48" s="272">
        <f>K48*M48</f>
        <v>69506.176406666462</v>
      </c>
    </row>
    <row r="49" spans="1:14">
      <c r="A49" t="s">
        <v>774</v>
      </c>
      <c r="B49" s="43" t="str">
        <f>VLOOKUP(A49,MATERIALES!A5:D372,3,FALSE)</f>
        <v>Agua</v>
      </c>
      <c r="C49" s="281"/>
      <c r="D49" s="281"/>
      <c r="E49" s="281"/>
      <c r="F49" s="281"/>
      <c r="G49" s="281"/>
      <c r="H49" s="281"/>
      <c r="I49" s="268"/>
      <c r="J49" s="224" t="str">
        <f>VLOOKUP(A49,MATERIALES!A5:D372,2,FALSE)</f>
        <v>lt</v>
      </c>
      <c r="K49" s="282">
        <v>25</v>
      </c>
      <c r="L49" s="267"/>
      <c r="M49" s="402">
        <f>VLOOKUP(A49,MATERIALES!A5:D395,4,FALSE)</f>
        <v>70.455154033578054</v>
      </c>
      <c r="N49" s="272">
        <f>K49*M49</f>
        <v>1761.3788508394514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71267.555257505912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767.67229862288559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83178.943593613702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16635.788718722742</v>
      </c>
      <c r="M83" s="863"/>
      <c r="N83" s="51"/>
    </row>
    <row r="84" spans="1:14">
      <c r="B84" s="89" t="s">
        <v>973</v>
      </c>
      <c r="C84" s="90"/>
      <c r="D84" s="90"/>
      <c r="E84" s="90"/>
      <c r="F84" s="90"/>
      <c r="G84" s="90"/>
      <c r="H84" s="90"/>
      <c r="I84" s="87"/>
      <c r="J84" s="88"/>
      <c r="K84" s="304">
        <v>0.05</v>
      </c>
      <c r="L84" s="862">
        <f>N78*K84</f>
        <v>4158.9471796806856</v>
      </c>
      <c r="M84" s="863"/>
      <c r="N84" s="51"/>
    </row>
    <row r="85" spans="1:14" ht="15.75" thickBot="1">
      <c r="B85" s="91" t="s">
        <v>974</v>
      </c>
      <c r="C85" s="92"/>
      <c r="D85" s="92"/>
      <c r="E85" s="92"/>
      <c r="F85" s="92"/>
      <c r="G85" s="92"/>
      <c r="H85" s="92"/>
      <c r="I85" s="93"/>
      <c r="J85" s="94"/>
      <c r="K85" s="305">
        <v>0.05</v>
      </c>
      <c r="L85" s="864">
        <f>N78*K85</f>
        <v>4158.9471796806856</v>
      </c>
      <c r="M85" s="865"/>
      <c r="N85" s="51"/>
    </row>
    <row r="86" spans="1:14" ht="15.75" thickBot="1">
      <c r="B86" s="827" t="s">
        <v>953</v>
      </c>
      <c r="C86" s="828"/>
      <c r="D86" s="828"/>
      <c r="E86" s="828"/>
      <c r="F86" s="828"/>
      <c r="G86" s="828"/>
      <c r="H86" s="828"/>
      <c r="I86" s="828"/>
      <c r="J86" s="828"/>
      <c r="K86" s="828"/>
      <c r="L86" s="828"/>
      <c r="M86" s="829"/>
      <c r="N86" s="52">
        <f>L83+L84+L85</f>
        <v>24953.683078084116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108132.62667169781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35</v>
      </c>
      <c r="N36" s="272">
        <f>K36/M36</f>
        <v>1976.3188688389114</v>
      </c>
    </row>
    <row r="37" spans="1:14">
      <c r="A37" s="113" t="s">
        <v>269</v>
      </c>
      <c r="B37" s="876" t="str">
        <f>VLOOKUP(A37,EQUIPOS!A7:D154,3,FALSE)</f>
        <v>Motoniveladora  potencia 215 HP, ancho de cuchilla 4,27 m, peso 18 ton.</v>
      </c>
      <c r="C37" s="877"/>
      <c r="D37" s="877"/>
      <c r="E37" s="877"/>
      <c r="F37" s="877"/>
      <c r="G37" s="877"/>
      <c r="H37" s="878"/>
      <c r="I37" s="267"/>
      <c r="J37" s="268"/>
      <c r="K37" s="269">
        <f>VLOOKUP(A37,EQUIPOS!A7:D164,4,FALSE)</f>
        <v>194288.37078041871</v>
      </c>
      <c r="L37" s="270"/>
      <c r="M37" s="271">
        <v>35</v>
      </c>
      <c r="N37" s="272">
        <f>K37/M37</f>
        <v>5551.0963080119636</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35</v>
      </c>
      <c r="N38" s="272">
        <f>K38/M38</f>
        <v>3600.9474146615803</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0.02</v>
      </c>
      <c r="N41" s="344">
        <f>N75*M41</f>
        <v>15.353445972457711</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11143.716037484912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774</v>
      </c>
      <c r="B48" s="43" t="str">
        <f>VLOOKUP(A48,MATERIALES!A5:D372,3,FALSE)</f>
        <v>Agua</v>
      </c>
      <c r="C48" s="281"/>
      <c r="D48" s="281"/>
      <c r="E48" s="281"/>
      <c r="F48" s="281"/>
      <c r="G48" s="281"/>
      <c r="H48" s="281"/>
      <c r="I48" s="268"/>
      <c r="J48" s="224" t="str">
        <f>VLOOKUP(A48,MATERIALES!A4:D372,2,FALSE)</f>
        <v>lt</v>
      </c>
      <c r="K48" s="282">
        <v>25</v>
      </c>
      <c r="L48" s="267"/>
      <c r="M48" s="402">
        <f>VLOOKUP(A48,MATERIALES!A5:D395,4,FALSE)</f>
        <v>70.455154033578054</v>
      </c>
      <c r="N48" s="272">
        <f>K48*M48</f>
        <v>1761.3788508394514</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9"/>
      <c r="C52" s="910"/>
      <c r="D52" s="910"/>
      <c r="E52" s="910"/>
      <c r="F52" s="910"/>
      <c r="G52" s="910"/>
      <c r="H52" s="910"/>
      <c r="I52" s="880"/>
      <c r="J52" s="42"/>
      <c r="K52" s="44"/>
      <c r="L52" s="911"/>
      <c r="M52" s="912"/>
      <c r="N52" s="45"/>
    </row>
    <row r="53" spans="1:14" ht="15.75" thickBot="1">
      <c r="B53" s="827" t="s">
        <v>953</v>
      </c>
      <c r="C53" s="828"/>
      <c r="D53" s="828"/>
      <c r="E53" s="828"/>
      <c r="F53" s="828"/>
      <c r="G53" s="828"/>
      <c r="H53" s="828"/>
      <c r="I53" s="828"/>
      <c r="J53" s="828"/>
      <c r="K53" s="828"/>
      <c r="L53" s="828"/>
      <c r="M53" s="829"/>
      <c r="N53" s="394">
        <f>SUM(N48:N52)</f>
        <v>1761.3788508394514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B58" s="46"/>
      <c r="C58" s="317"/>
      <c r="D58" s="317"/>
      <c r="E58" s="317"/>
      <c r="F58" s="317"/>
      <c r="G58" s="317"/>
      <c r="H58" s="311"/>
      <c r="I58" s="279"/>
      <c r="J58" s="286"/>
      <c r="K58" s="279"/>
      <c r="L58" s="914"/>
      <c r="M58" s="915"/>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45"/>
    </row>
    <row r="75" spans="1:15" ht="15.75" thickBot="1">
      <c r="B75" s="827" t="s">
        <v>953</v>
      </c>
      <c r="C75" s="828"/>
      <c r="D75" s="828"/>
      <c r="E75" s="828"/>
      <c r="F75" s="828"/>
      <c r="G75" s="828"/>
      <c r="H75" s="828"/>
      <c r="I75" s="870"/>
      <c r="J75" s="870"/>
      <c r="K75" s="870"/>
      <c r="L75" s="870"/>
      <c r="M75" s="871"/>
      <c r="N75" s="301">
        <f>SUM(N69:N74)</f>
        <v>767.67229862288559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13672.767186947249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2734.5534373894498</v>
      </c>
      <c r="M82" s="863"/>
      <c r="N82" s="51"/>
    </row>
    <row r="83" spans="1:14">
      <c r="B83" s="89" t="s">
        <v>973</v>
      </c>
      <c r="C83" s="90"/>
      <c r="D83" s="90"/>
      <c r="E83" s="90"/>
      <c r="F83" s="90"/>
      <c r="G83" s="90"/>
      <c r="H83" s="90"/>
      <c r="I83" s="87"/>
      <c r="J83" s="88"/>
      <c r="K83" s="304">
        <v>0.05</v>
      </c>
      <c r="L83" s="862">
        <f>N77*K83</f>
        <v>683.63835934736244</v>
      </c>
      <c r="M83" s="863"/>
      <c r="N83" s="51"/>
    </row>
    <row r="84" spans="1:14" ht="15.75" thickBot="1">
      <c r="B84" s="91" t="s">
        <v>974</v>
      </c>
      <c r="C84" s="92"/>
      <c r="D84" s="92"/>
      <c r="E84" s="92"/>
      <c r="F84" s="92"/>
      <c r="G84" s="92"/>
      <c r="H84" s="92"/>
      <c r="I84" s="93"/>
      <c r="J84" s="94"/>
      <c r="K84" s="305">
        <v>0.05</v>
      </c>
      <c r="L84" s="864">
        <f>N77*K84</f>
        <v>683.63835934736244</v>
      </c>
      <c r="M84" s="865"/>
      <c r="N84" s="51"/>
    </row>
    <row r="85" spans="1:14" ht="15.75" thickBot="1">
      <c r="B85" s="827" t="s">
        <v>953</v>
      </c>
      <c r="C85" s="828"/>
      <c r="D85" s="828"/>
      <c r="E85" s="828"/>
      <c r="F85" s="828"/>
      <c r="G85" s="828"/>
      <c r="H85" s="828"/>
      <c r="I85" s="828"/>
      <c r="J85" s="828"/>
      <c r="K85" s="828"/>
      <c r="L85" s="828"/>
      <c r="M85" s="829"/>
      <c r="N85" s="52">
        <f>L82+L83+L84</f>
        <v>4101.8301560841746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17774.597343031422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30" t="s">
        <v>2218</v>
      </c>
      <c r="C104" s="831"/>
      <c r="D104" s="831"/>
      <c r="E104" s="831"/>
      <c r="F104" s="831"/>
      <c r="G104" s="831"/>
      <c r="H104" s="831"/>
      <c r="I104" s="831"/>
      <c r="J104" s="831"/>
      <c r="K104" s="831"/>
      <c r="L104" s="831"/>
      <c r="M104" s="831"/>
      <c r="N104" s="832"/>
    </row>
    <row r="105" spans="2:14" ht="15" customHeight="1">
      <c r="B105" s="830"/>
      <c r="C105" s="831"/>
      <c r="D105" s="831"/>
      <c r="E105" s="831"/>
      <c r="F105" s="831"/>
      <c r="G105" s="831"/>
      <c r="H105" s="831"/>
      <c r="I105" s="831"/>
      <c r="J105" s="831"/>
      <c r="K105" s="831"/>
      <c r="L105" s="831"/>
      <c r="M105" s="831"/>
      <c r="N105" s="832"/>
    </row>
    <row r="106" spans="2:14" ht="30" customHeight="1">
      <c r="B106" s="833" t="s">
        <v>2219</v>
      </c>
      <c r="C106" s="834"/>
      <c r="D106" s="834"/>
      <c r="E106" s="834"/>
      <c r="F106" s="834"/>
      <c r="G106" s="834"/>
      <c r="H106" s="834"/>
      <c r="I106" s="834"/>
      <c r="J106" s="834"/>
      <c r="K106" s="834"/>
      <c r="L106" s="834"/>
      <c r="M106" s="834"/>
      <c r="N106" s="835"/>
    </row>
    <row r="107" spans="2:14">
      <c r="B107" s="833"/>
      <c r="C107" s="834"/>
      <c r="D107" s="834"/>
      <c r="E107" s="834"/>
      <c r="F107" s="834"/>
      <c r="G107" s="834"/>
      <c r="H107" s="834"/>
      <c r="I107" s="834"/>
      <c r="J107" s="834"/>
      <c r="K107" s="834"/>
      <c r="L107" s="834"/>
      <c r="M107" s="834"/>
      <c r="N107" s="835"/>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3"/>
      <c r="K117" s="893"/>
      <c r="L117" s="893"/>
      <c r="M117" s="893"/>
      <c r="N117" s="894"/>
    </row>
    <row r="118" spans="2:14" ht="15.75" thickBot="1">
      <c r="B118" s="261" t="s">
        <v>2221</v>
      </c>
      <c r="C118" s="393"/>
      <c r="D118" s="393"/>
      <c r="E118" s="57"/>
      <c r="F118" s="57"/>
      <c r="G118" s="57"/>
      <c r="H118" s="57"/>
      <c r="I118" s="57"/>
      <c r="J118" s="895"/>
      <c r="K118" s="895"/>
      <c r="L118" s="895"/>
      <c r="M118" s="895"/>
      <c r="N118" s="896"/>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ht="21" customHeight="1">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402</v>
      </c>
      <c r="B48" s="43" t="str">
        <f>VLOOKUP(A48,MATERIALES!A4:D372,3,FALSE)</f>
        <v>Cal</v>
      </c>
      <c r="C48" s="281"/>
      <c r="D48" s="281"/>
      <c r="E48" s="281"/>
      <c r="F48" s="281"/>
      <c r="G48" s="281"/>
      <c r="H48" s="281"/>
      <c r="I48" s="268"/>
      <c r="J48" s="224" t="str">
        <f>VLOOKUP(A48,MATERIALES!A4:D372,2,FALSE)</f>
        <v>kg</v>
      </c>
      <c r="K48" s="282">
        <v>1</v>
      </c>
      <c r="L48" s="267"/>
      <c r="M48" s="402">
        <f>VLOOKUP(A48,MATERIALES!A4:D394,4,FALSE)</f>
        <v>868.8272050833308</v>
      </c>
      <c r="N48" s="272">
        <f>K48*M48</f>
        <v>868.8272050833308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868.8272050833308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827" t="s">
        <v>953</v>
      </c>
      <c r="C76" s="828"/>
      <c r="D76" s="828"/>
      <c r="E76" s="828"/>
      <c r="F76" s="828"/>
      <c r="G76" s="828"/>
      <c r="H76" s="828"/>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868.8272050833308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173.76544101666616</v>
      </c>
      <c r="M83" s="863"/>
      <c r="N83" s="51"/>
    </row>
    <row r="84" spans="1:14">
      <c r="B84" s="89" t="s">
        <v>973</v>
      </c>
      <c r="C84" s="90"/>
      <c r="D84" s="90"/>
      <c r="E84" s="90"/>
      <c r="F84" s="90"/>
      <c r="G84" s="90"/>
      <c r="H84" s="90"/>
      <c r="I84" s="87"/>
      <c r="J84" s="88"/>
      <c r="K84" s="304">
        <v>0.05</v>
      </c>
      <c r="L84" s="862">
        <f>N78*K84</f>
        <v>43.44136025416654</v>
      </c>
      <c r="M84" s="863"/>
      <c r="N84" s="51"/>
    </row>
    <row r="85" spans="1:14" ht="15.75" thickBot="1">
      <c r="B85" s="91" t="s">
        <v>974</v>
      </c>
      <c r="C85" s="92"/>
      <c r="D85" s="92"/>
      <c r="E85" s="92"/>
      <c r="F85" s="92"/>
      <c r="G85" s="92"/>
      <c r="H85" s="92"/>
      <c r="I85" s="93"/>
      <c r="J85" s="94"/>
      <c r="K85" s="305">
        <v>0.05</v>
      </c>
      <c r="L85" s="864">
        <f>N78*K85</f>
        <v>43.44136025416654</v>
      </c>
      <c r="M85" s="865"/>
      <c r="N85" s="51"/>
    </row>
    <row r="86" spans="1:14" ht="15.75" thickBot="1">
      <c r="B86" s="827" t="s">
        <v>953</v>
      </c>
      <c r="C86" s="828"/>
      <c r="D86" s="828"/>
      <c r="E86" s="828"/>
      <c r="F86" s="828"/>
      <c r="G86" s="828"/>
      <c r="H86" s="828"/>
      <c r="I86" s="828"/>
      <c r="J86" s="828"/>
      <c r="K86" s="828"/>
      <c r="L86" s="828"/>
      <c r="M86" s="829"/>
      <c r="N86" s="52">
        <f>L83+L84+L85</f>
        <v>260.64816152499924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1129.47536660833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7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600</v>
      </c>
      <c r="N36" s="272">
        <f>K36/M36</f>
        <v>115.28526734893649</v>
      </c>
    </row>
    <row r="37" spans="1:14">
      <c r="A37" s="113" t="s">
        <v>269</v>
      </c>
      <c r="B37" s="876" t="str">
        <f>VLOOKUP(A37,EQUIPOS!A7:D154,3,FALSE)</f>
        <v>Motoniveladora  potencia 215 HP, ancho de cuchilla 4,27 m, peso 18 ton.</v>
      </c>
      <c r="C37" s="877"/>
      <c r="D37" s="877"/>
      <c r="E37" s="877"/>
      <c r="F37" s="877"/>
      <c r="G37" s="877"/>
      <c r="H37" s="878"/>
      <c r="I37" s="267"/>
      <c r="J37" s="268"/>
      <c r="K37" s="269">
        <f>VLOOKUP(A37,EQUIPOS!A7:D164,4,FALSE)</f>
        <v>194288.37078041871</v>
      </c>
      <c r="L37" s="270"/>
      <c r="M37" s="271">
        <v>600</v>
      </c>
      <c r="N37" s="272">
        <f>K37/M37</f>
        <v>323.81395130069785</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600</v>
      </c>
      <c r="N38" s="272">
        <f>K38/M38</f>
        <v>210.05526585525885</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N75*M41</f>
        <v>0.44780884086334993</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649.60229334575649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774</v>
      </c>
      <c r="B48" s="43" t="str">
        <f>VLOOKUP(A48,MATERIALES!A5:D372,3,FALSE)</f>
        <v>Agua</v>
      </c>
      <c r="C48" s="281"/>
      <c r="D48" s="281"/>
      <c r="E48" s="281"/>
      <c r="F48" s="281"/>
      <c r="G48" s="281"/>
      <c r="H48" s="281"/>
      <c r="I48" s="268"/>
      <c r="J48" s="224" t="str">
        <f>VLOOKUP(A48,MATERIALES!A4:D372,2,FALSE)</f>
        <v>lt</v>
      </c>
      <c r="K48" s="282">
        <v>3</v>
      </c>
      <c r="L48" s="267"/>
      <c r="M48" s="402">
        <f>VLOOKUP(A48,MATERIALES!A5:D395,4,FALSE)</f>
        <v>70.455154033578054</v>
      </c>
      <c r="N48" s="272">
        <f>K48*M48</f>
        <v>211.36546210073416</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9"/>
      <c r="C52" s="910"/>
      <c r="D52" s="910"/>
      <c r="E52" s="910"/>
      <c r="F52" s="910"/>
      <c r="G52" s="910"/>
      <c r="H52" s="910"/>
      <c r="I52" s="880"/>
      <c r="J52" s="42"/>
      <c r="K52" s="44"/>
      <c r="L52" s="911"/>
      <c r="M52" s="912"/>
      <c r="N52" s="45"/>
    </row>
    <row r="53" spans="1:14" ht="15.75" thickBot="1">
      <c r="B53" s="827" t="s">
        <v>953</v>
      </c>
      <c r="C53" s="828"/>
      <c r="D53" s="828"/>
      <c r="E53" s="828"/>
      <c r="F53" s="828"/>
      <c r="G53" s="828"/>
      <c r="H53" s="828"/>
      <c r="I53" s="828"/>
      <c r="J53" s="828"/>
      <c r="K53" s="828"/>
      <c r="L53" s="828"/>
      <c r="M53" s="829"/>
      <c r="N53" s="394">
        <f>SUM(N48:N52)</f>
        <v>211.36546210073416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B58" s="46"/>
      <c r="C58" s="317"/>
      <c r="D58" s="317"/>
      <c r="E58" s="317"/>
      <c r="F58" s="317"/>
      <c r="G58" s="317"/>
      <c r="H58" s="311"/>
      <c r="I58" s="279"/>
      <c r="J58" s="286"/>
      <c r="K58" s="279"/>
      <c r="L58" s="914"/>
      <c r="M58" s="915"/>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45"/>
    </row>
    <row r="75" spans="1:15" ht="15.75" thickBot="1">
      <c r="B75" s="827" t="s">
        <v>953</v>
      </c>
      <c r="C75" s="828"/>
      <c r="D75" s="828"/>
      <c r="E75" s="828"/>
      <c r="F75" s="828"/>
      <c r="G75" s="828"/>
      <c r="H75" s="828"/>
      <c r="I75" s="870"/>
      <c r="J75" s="870"/>
      <c r="K75" s="870"/>
      <c r="L75" s="870"/>
      <c r="M75" s="871"/>
      <c r="N75" s="301">
        <f>SUM(N69:N74)</f>
        <v>44.780884086334993</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905.74863953282556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181.14972790656512</v>
      </c>
      <c r="M82" s="863"/>
      <c r="N82" s="51"/>
    </row>
    <row r="83" spans="1:14">
      <c r="B83" s="89" t="s">
        <v>973</v>
      </c>
      <c r="C83" s="90"/>
      <c r="D83" s="90"/>
      <c r="E83" s="90"/>
      <c r="F83" s="90"/>
      <c r="G83" s="90"/>
      <c r="H83" s="90"/>
      <c r="I83" s="87"/>
      <c r="J83" s="88"/>
      <c r="K83" s="304">
        <v>0.05</v>
      </c>
      <c r="L83" s="862">
        <f>N77*K83</f>
        <v>45.28743197664128</v>
      </c>
      <c r="M83" s="863"/>
      <c r="N83" s="51"/>
    </row>
    <row r="84" spans="1:14" ht="15.75" thickBot="1">
      <c r="B84" s="91" t="s">
        <v>974</v>
      </c>
      <c r="C84" s="92"/>
      <c r="D84" s="92"/>
      <c r="E84" s="92"/>
      <c r="F84" s="92"/>
      <c r="G84" s="92"/>
      <c r="H84" s="92"/>
      <c r="I84" s="93"/>
      <c r="J84" s="94"/>
      <c r="K84" s="305">
        <v>0.05</v>
      </c>
      <c r="L84" s="864">
        <f>N77*K84</f>
        <v>45.28743197664128</v>
      </c>
      <c r="M84" s="865"/>
      <c r="N84" s="51"/>
    </row>
    <row r="85" spans="1:14" ht="15.75" thickBot="1">
      <c r="B85" s="827" t="s">
        <v>953</v>
      </c>
      <c r="C85" s="828"/>
      <c r="D85" s="828"/>
      <c r="E85" s="828"/>
      <c r="F85" s="828"/>
      <c r="G85" s="828"/>
      <c r="H85" s="828"/>
      <c r="I85" s="828"/>
      <c r="J85" s="828"/>
      <c r="K85" s="828"/>
      <c r="L85" s="828"/>
      <c r="M85" s="829"/>
      <c r="N85" s="52">
        <f>L82+L83+L84</f>
        <v>271.72459185984769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1177.4732313926734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30" t="s">
        <v>2218</v>
      </c>
      <c r="C104" s="831"/>
      <c r="D104" s="831"/>
      <c r="E104" s="831"/>
      <c r="F104" s="831"/>
      <c r="G104" s="831"/>
      <c r="H104" s="831"/>
      <c r="I104" s="831"/>
      <c r="J104" s="831"/>
      <c r="K104" s="831"/>
      <c r="L104" s="831"/>
      <c r="M104" s="831"/>
      <c r="N104" s="832"/>
    </row>
    <row r="105" spans="2:14" ht="15" customHeight="1">
      <c r="B105" s="830"/>
      <c r="C105" s="831"/>
      <c r="D105" s="831"/>
      <c r="E105" s="831"/>
      <c r="F105" s="831"/>
      <c r="G105" s="831"/>
      <c r="H105" s="831"/>
      <c r="I105" s="831"/>
      <c r="J105" s="831"/>
      <c r="K105" s="831"/>
      <c r="L105" s="831"/>
      <c r="M105" s="831"/>
      <c r="N105" s="832"/>
    </row>
    <row r="106" spans="2:14" ht="30" customHeight="1">
      <c r="B106" s="833" t="s">
        <v>2219</v>
      </c>
      <c r="C106" s="834"/>
      <c r="D106" s="834"/>
      <c r="E106" s="834"/>
      <c r="F106" s="834"/>
      <c r="G106" s="834"/>
      <c r="H106" s="834"/>
      <c r="I106" s="834"/>
      <c r="J106" s="834"/>
      <c r="K106" s="834"/>
      <c r="L106" s="834"/>
      <c r="M106" s="834"/>
      <c r="N106" s="835"/>
    </row>
    <row r="107" spans="2:14">
      <c r="B107" s="833"/>
      <c r="C107" s="834"/>
      <c r="D107" s="834"/>
      <c r="E107" s="834"/>
      <c r="F107" s="834"/>
      <c r="G107" s="834"/>
      <c r="H107" s="834"/>
      <c r="I107" s="834"/>
      <c r="J107" s="834"/>
      <c r="K107" s="834"/>
      <c r="L107" s="834"/>
      <c r="M107" s="834"/>
      <c r="N107" s="835"/>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3"/>
      <c r="K117" s="893"/>
      <c r="L117" s="893"/>
      <c r="M117" s="893"/>
      <c r="N117" s="894"/>
    </row>
    <row r="118" spans="2:14" ht="15.75" thickBot="1">
      <c r="B118" s="261" t="s">
        <v>2221</v>
      </c>
      <c r="C118" s="393"/>
      <c r="D118" s="393"/>
      <c r="E118" s="57"/>
      <c r="F118" s="57"/>
      <c r="G118" s="57"/>
      <c r="H118" s="57"/>
      <c r="I118" s="57"/>
      <c r="J118" s="895"/>
      <c r="K118" s="895"/>
      <c r="L118" s="895"/>
      <c r="M118" s="895"/>
      <c r="N118" s="896"/>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45</v>
      </c>
      <c r="N36" s="272">
        <f>K36/M36</f>
        <v>1537.1368979858198</v>
      </c>
    </row>
    <row r="37" spans="1:14">
      <c r="A37" s="113" t="s">
        <v>269</v>
      </c>
      <c r="B37" s="876" t="str">
        <f>VLOOKUP(A37,EQUIPOS!A7:D154,3,FALSE)</f>
        <v>Motoniveladora  potencia 215 HP, ancho de cuchilla 4,27 m, peso 18 ton.</v>
      </c>
      <c r="C37" s="877"/>
      <c r="D37" s="877"/>
      <c r="E37" s="877"/>
      <c r="F37" s="877"/>
      <c r="G37" s="877"/>
      <c r="H37" s="878"/>
      <c r="I37" s="267"/>
      <c r="J37" s="268"/>
      <c r="K37" s="269">
        <f>VLOOKUP(A37,EQUIPOS!A7:D164,4,FALSE)</f>
        <v>194288.37078041871</v>
      </c>
      <c r="L37" s="270"/>
      <c r="M37" s="271">
        <v>45</v>
      </c>
      <c r="N37" s="272">
        <f>K37/M37</f>
        <v>4317.5193506759715</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45</v>
      </c>
      <c r="N38" s="272">
        <f>K38/M38</f>
        <v>2800.7368780701177</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0.02</v>
      </c>
      <c r="N41" s="344">
        <f>N75*M41</f>
        <v>11.941569089689333</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8667.3346958215989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774</v>
      </c>
      <c r="B48" s="43" t="str">
        <f>VLOOKUP(A48,MATERIALES!A5:D372,3,FALSE)</f>
        <v>Agua</v>
      </c>
      <c r="C48" s="281"/>
      <c r="D48" s="281"/>
      <c r="E48" s="281"/>
      <c r="F48" s="281"/>
      <c r="G48" s="281"/>
      <c r="H48" s="281"/>
      <c r="I48" s="268"/>
      <c r="J48" s="224" t="str">
        <f>VLOOKUP(A48,MATERIALES!A4:D372,2,FALSE)</f>
        <v>lt</v>
      </c>
      <c r="K48" s="282">
        <v>25</v>
      </c>
      <c r="L48" s="267"/>
      <c r="M48" s="402">
        <f>VLOOKUP(A48,MATERIALES!A5:D395,4,FALSE)</f>
        <v>70.455154033578054</v>
      </c>
      <c r="N48" s="272">
        <f>K48*M48</f>
        <v>1761.3788508394514</v>
      </c>
    </row>
    <row r="49" spans="1:14">
      <c r="A49" s="108" t="s">
        <v>519</v>
      </c>
      <c r="B49" s="43" t="str">
        <f>VLOOKUP(A49,MATERIALES!A6:D372,3,FALSE)</f>
        <v xml:space="preserve">Material  de afirmado de la Zona </v>
      </c>
      <c r="C49" s="281"/>
      <c r="D49" s="281"/>
      <c r="E49" s="281"/>
      <c r="F49" s="281"/>
      <c r="G49" s="281"/>
      <c r="H49" s="281"/>
      <c r="I49" s="268"/>
      <c r="J49" s="224" t="str">
        <f>VLOOKUP(A49,MATERIALES!A5:D372,2,FALSE)</f>
        <v>m3</v>
      </c>
      <c r="K49" s="282">
        <v>1.25</v>
      </c>
      <c r="L49" s="267"/>
      <c r="M49" s="402">
        <f>VLOOKUP(A49,MATERIALES!A6:D396,4,FALSE)</f>
        <v>22522.886856364905</v>
      </c>
      <c r="N49" s="272">
        <f>K49*M49</f>
        <v>28153.60857045613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9"/>
      <c r="C52" s="910"/>
      <c r="D52" s="910"/>
      <c r="E52" s="910"/>
      <c r="F52" s="910"/>
      <c r="G52" s="910"/>
      <c r="H52" s="910"/>
      <c r="I52" s="880"/>
      <c r="J52" s="42"/>
      <c r="K52" s="44"/>
      <c r="L52" s="911"/>
      <c r="M52" s="912"/>
      <c r="N52" s="45"/>
    </row>
    <row r="53" spans="1:14" ht="15.75" thickBot="1">
      <c r="B53" s="827" t="s">
        <v>953</v>
      </c>
      <c r="C53" s="828"/>
      <c r="D53" s="828"/>
      <c r="E53" s="828"/>
      <c r="F53" s="828"/>
      <c r="G53" s="828"/>
      <c r="H53" s="828"/>
      <c r="I53" s="828"/>
      <c r="J53" s="828"/>
      <c r="K53" s="828"/>
      <c r="L53" s="828"/>
      <c r="M53" s="829"/>
      <c r="N53" s="394">
        <f>SUM(N48:N52)</f>
        <v>29914.98742129558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14">
        <f>VLOOKUP(A58,TRANSPORTE!A5:D117,4,FALSE)</f>
        <v>1147.8761273174055</v>
      </c>
      <c r="M58" s="915"/>
      <c r="N58" s="287">
        <f>K58*L58</f>
        <v>1434.8451591467569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1434.8451591467569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45"/>
    </row>
    <row r="75" spans="1:15" ht="15.75" thickBot="1">
      <c r="B75" s="827" t="s">
        <v>953</v>
      </c>
      <c r="C75" s="828"/>
      <c r="D75" s="828"/>
      <c r="E75" s="828"/>
      <c r="F75" s="828"/>
      <c r="G75" s="828"/>
      <c r="H75" s="828"/>
      <c r="I75" s="870"/>
      <c r="J75" s="870"/>
      <c r="K75" s="870"/>
      <c r="L75" s="870"/>
      <c r="M75" s="871"/>
      <c r="N75" s="301">
        <f>SUM(N69:N74)</f>
        <v>597.07845448446665</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40614.2457307484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8122.8491461496806</v>
      </c>
      <c r="M82" s="863"/>
      <c r="N82" s="51"/>
    </row>
    <row r="83" spans="1:14">
      <c r="B83" s="89" t="s">
        <v>973</v>
      </c>
      <c r="C83" s="90"/>
      <c r="D83" s="90"/>
      <c r="E83" s="90"/>
      <c r="F83" s="90"/>
      <c r="G83" s="90"/>
      <c r="H83" s="90"/>
      <c r="I83" s="87"/>
      <c r="J83" s="88"/>
      <c r="K83" s="304">
        <v>0.05</v>
      </c>
      <c r="L83" s="862">
        <f>N77*K83</f>
        <v>2030.7122865374201</v>
      </c>
      <c r="M83" s="863"/>
      <c r="N83" s="51"/>
    </row>
    <row r="84" spans="1:14" ht="15.75" thickBot="1">
      <c r="B84" s="91" t="s">
        <v>974</v>
      </c>
      <c r="C84" s="92"/>
      <c r="D84" s="92"/>
      <c r="E84" s="92"/>
      <c r="F84" s="92"/>
      <c r="G84" s="92"/>
      <c r="H84" s="92"/>
      <c r="I84" s="93"/>
      <c r="J84" s="94"/>
      <c r="K84" s="305">
        <v>0.05</v>
      </c>
      <c r="L84" s="864">
        <f>N77*K84</f>
        <v>2030.7122865374201</v>
      </c>
      <c r="M84" s="865"/>
      <c r="N84" s="51"/>
    </row>
    <row r="85" spans="1:14" ht="15.75" thickBot="1">
      <c r="B85" s="827" t="s">
        <v>953</v>
      </c>
      <c r="C85" s="828"/>
      <c r="D85" s="828"/>
      <c r="E85" s="828"/>
      <c r="F85" s="828"/>
      <c r="G85" s="828"/>
      <c r="H85" s="828"/>
      <c r="I85" s="828"/>
      <c r="J85" s="828"/>
      <c r="K85" s="828"/>
      <c r="L85" s="828"/>
      <c r="M85" s="829"/>
      <c r="N85" s="52">
        <f>L82+L83+L84</f>
        <v>12184.27371922452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52798.519449972919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30" t="s">
        <v>2218</v>
      </c>
      <c r="C104" s="831"/>
      <c r="D104" s="831"/>
      <c r="E104" s="831"/>
      <c r="F104" s="831"/>
      <c r="G104" s="831"/>
      <c r="H104" s="831"/>
      <c r="I104" s="831"/>
      <c r="J104" s="831"/>
      <c r="K104" s="831"/>
      <c r="L104" s="831"/>
      <c r="M104" s="831"/>
      <c r="N104" s="832"/>
    </row>
    <row r="105" spans="2:14" ht="15" customHeight="1">
      <c r="B105" s="830"/>
      <c r="C105" s="831"/>
      <c r="D105" s="831"/>
      <c r="E105" s="831"/>
      <c r="F105" s="831"/>
      <c r="G105" s="831"/>
      <c r="H105" s="831"/>
      <c r="I105" s="831"/>
      <c r="J105" s="831"/>
      <c r="K105" s="831"/>
      <c r="L105" s="831"/>
      <c r="M105" s="831"/>
      <c r="N105" s="832"/>
    </row>
    <row r="106" spans="2:14" ht="29.25" customHeight="1">
      <c r="B106" s="833" t="s">
        <v>2219</v>
      </c>
      <c r="C106" s="834"/>
      <c r="D106" s="834"/>
      <c r="E106" s="834"/>
      <c r="F106" s="834"/>
      <c r="G106" s="834"/>
      <c r="H106" s="834"/>
      <c r="I106" s="834"/>
      <c r="J106" s="834"/>
      <c r="K106" s="834"/>
      <c r="L106" s="834"/>
      <c r="M106" s="834"/>
      <c r="N106" s="835"/>
    </row>
    <row r="107" spans="2:14">
      <c r="B107" s="833"/>
      <c r="C107" s="834"/>
      <c r="D107" s="834"/>
      <c r="E107" s="834"/>
      <c r="F107" s="834"/>
      <c r="G107" s="834"/>
      <c r="H107" s="834"/>
      <c r="I107" s="834"/>
      <c r="J107" s="834"/>
      <c r="K107" s="834"/>
      <c r="L107" s="834"/>
      <c r="M107" s="834"/>
      <c r="N107" s="835"/>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3"/>
      <c r="K117" s="893"/>
      <c r="L117" s="893"/>
      <c r="M117" s="893"/>
      <c r="N117" s="894"/>
    </row>
    <row r="118" spans="2:14" ht="15.75" thickBot="1">
      <c r="B118" s="261" t="s">
        <v>2221</v>
      </c>
      <c r="C118" s="393"/>
      <c r="D118" s="393"/>
      <c r="E118" s="57"/>
      <c r="F118" s="57"/>
      <c r="G118" s="57"/>
      <c r="H118" s="57"/>
      <c r="I118" s="57"/>
      <c r="J118" s="895"/>
      <c r="K118" s="895"/>
      <c r="L118" s="895"/>
      <c r="M118" s="895"/>
      <c r="N118" s="896"/>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434</v>
      </c>
      <c r="B48" s="43" t="str">
        <f>VLOOKUP(A48,MATERIALES!A4:D372,3,FALSE)</f>
        <v>Cloruro De Calcio En Hojuelas (Flakes)</v>
      </c>
      <c r="C48" s="281"/>
      <c r="D48" s="281"/>
      <c r="E48" s="281"/>
      <c r="F48" s="281"/>
      <c r="G48" s="281"/>
      <c r="H48" s="281"/>
      <c r="I48" s="268"/>
      <c r="J48" s="224" t="str">
        <f>VLOOKUP(A48,MATERIALES!A4:D372,2,FALSE)</f>
        <v>kg</v>
      </c>
      <c r="K48" s="282">
        <v>1</v>
      </c>
      <c r="L48" s="267"/>
      <c r="M48" s="402">
        <f>VLOOKUP(A48,MATERIALES!A4:D394,4,FALSE)</f>
        <v>5488.9984619390671</v>
      </c>
      <c r="N48" s="272">
        <f>K48*M48</f>
        <v>5488.9984619390671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5488.9984619390671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827" t="s">
        <v>953</v>
      </c>
      <c r="C76" s="828"/>
      <c r="D76" s="828"/>
      <c r="E76" s="828"/>
      <c r="F76" s="828"/>
      <c r="G76" s="828"/>
      <c r="H76" s="828"/>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5488.9984619390671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1097.7996923878134</v>
      </c>
      <c r="M83" s="863"/>
      <c r="N83" s="51"/>
    </row>
    <row r="84" spans="1:14">
      <c r="B84" s="89" t="s">
        <v>973</v>
      </c>
      <c r="C84" s="90"/>
      <c r="D84" s="90"/>
      <c r="E84" s="90"/>
      <c r="F84" s="90"/>
      <c r="G84" s="90"/>
      <c r="H84" s="90"/>
      <c r="I84" s="87"/>
      <c r="J84" s="88"/>
      <c r="K84" s="304">
        <v>0.05</v>
      </c>
      <c r="L84" s="862">
        <f>N78*K84</f>
        <v>274.44992309695334</v>
      </c>
      <c r="M84" s="863"/>
      <c r="N84" s="51"/>
    </row>
    <row r="85" spans="1:14" ht="15.75" thickBot="1">
      <c r="B85" s="91" t="s">
        <v>974</v>
      </c>
      <c r="C85" s="92"/>
      <c r="D85" s="92"/>
      <c r="E85" s="92"/>
      <c r="F85" s="92"/>
      <c r="G85" s="92"/>
      <c r="H85" s="92"/>
      <c r="I85" s="93"/>
      <c r="J85" s="94"/>
      <c r="K85" s="305">
        <v>0.05</v>
      </c>
      <c r="L85" s="864">
        <f>N78*K85</f>
        <v>274.44992309695334</v>
      </c>
      <c r="M85" s="865"/>
      <c r="N85" s="51"/>
    </row>
    <row r="86" spans="1:14" ht="15.75" thickBot="1">
      <c r="B86" s="827" t="s">
        <v>953</v>
      </c>
      <c r="C86" s="828"/>
      <c r="D86" s="828"/>
      <c r="E86" s="828"/>
      <c r="F86" s="828"/>
      <c r="G86" s="828"/>
      <c r="H86" s="828"/>
      <c r="I86" s="828"/>
      <c r="J86" s="828"/>
      <c r="K86" s="828"/>
      <c r="L86" s="828"/>
      <c r="M86" s="829"/>
      <c r="N86" s="52">
        <f>L83+L84+L85</f>
        <v>1646.6995385817202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7135.698000520787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3"/>
      <c r="K118" s="893"/>
      <c r="L118" s="893"/>
      <c r="M118" s="893"/>
      <c r="N118" s="894"/>
    </row>
    <row r="119" spans="2:14" ht="15.75" customHeight="1"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436</v>
      </c>
      <c r="B48" s="43" t="str">
        <f>VLOOKUP(A48,MATERIALES!A4:D372,3,FALSE)</f>
        <v>Cloruro De Calcio En Esferas (Pellets)</v>
      </c>
      <c r="C48" s="281"/>
      <c r="D48" s="281"/>
      <c r="E48" s="281"/>
      <c r="F48" s="281"/>
      <c r="G48" s="281"/>
      <c r="H48" s="281"/>
      <c r="I48" s="268"/>
      <c r="J48" s="224" t="str">
        <f>VLOOKUP(A48,MATERIALES!A4:D372,2,FALSE)</f>
        <v>kg</v>
      </c>
      <c r="K48" s="282">
        <v>1</v>
      </c>
      <c r="L48" s="267"/>
      <c r="M48" s="402">
        <f>VLOOKUP(A48,MATERIALES!A4:D394,4,FALSE)</f>
        <v>3831.6764539799765</v>
      </c>
      <c r="N48" s="272">
        <f>K48*M48</f>
        <v>3831.6764539799765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3831.6764539799765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827" t="s">
        <v>953</v>
      </c>
      <c r="C76" s="828"/>
      <c r="D76" s="828"/>
      <c r="E76" s="828"/>
      <c r="F76" s="828"/>
      <c r="G76" s="828"/>
      <c r="H76" s="828"/>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3831.6764539799765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766.33529079599532</v>
      </c>
      <c r="M83" s="863"/>
      <c r="N83" s="51"/>
    </row>
    <row r="84" spans="1:14">
      <c r="B84" s="89" t="s">
        <v>973</v>
      </c>
      <c r="C84" s="90"/>
      <c r="D84" s="90"/>
      <c r="E84" s="90"/>
      <c r="F84" s="90"/>
      <c r="G84" s="90"/>
      <c r="H84" s="90"/>
      <c r="I84" s="87"/>
      <c r="J84" s="88"/>
      <c r="K84" s="304">
        <v>0.05</v>
      </c>
      <c r="L84" s="862">
        <f>N78*K84</f>
        <v>191.58382269899883</v>
      </c>
      <c r="M84" s="863"/>
      <c r="N84" s="51"/>
    </row>
    <row r="85" spans="1:14" ht="15.75" thickBot="1">
      <c r="B85" s="91" t="s">
        <v>974</v>
      </c>
      <c r="C85" s="92"/>
      <c r="D85" s="92"/>
      <c r="E85" s="92"/>
      <c r="F85" s="92"/>
      <c r="G85" s="92"/>
      <c r="H85" s="92"/>
      <c r="I85" s="93"/>
      <c r="J85" s="94"/>
      <c r="K85" s="305">
        <v>0.05</v>
      </c>
      <c r="L85" s="864">
        <f>N78*K85</f>
        <v>191.58382269899883</v>
      </c>
      <c r="M85" s="865"/>
      <c r="N85" s="51"/>
    </row>
    <row r="86" spans="1:14" ht="15.75" thickBot="1">
      <c r="B86" s="827" t="s">
        <v>953</v>
      </c>
      <c r="C86" s="828"/>
      <c r="D86" s="828"/>
      <c r="E86" s="828"/>
      <c r="F86" s="828"/>
      <c r="G86" s="828"/>
      <c r="H86" s="828"/>
      <c r="I86" s="828"/>
      <c r="J86" s="828"/>
      <c r="K86" s="828"/>
      <c r="L86" s="828"/>
      <c r="M86" s="829"/>
      <c r="N86" s="52">
        <f>L83+L84+L85</f>
        <v>1149.502936193993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4981.1793901739693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21"/>
      <c r="C1" s="933"/>
      <c r="D1" s="934"/>
      <c r="E1" s="934"/>
      <c r="F1" s="934"/>
      <c r="G1" s="934"/>
      <c r="H1" s="934"/>
      <c r="I1" s="934"/>
      <c r="J1" s="935"/>
      <c r="K1" s="936" t="s">
        <v>933</v>
      </c>
      <c r="L1" s="938" t="s">
        <v>2198</v>
      </c>
      <c r="M1" s="939"/>
      <c r="N1" s="940"/>
    </row>
    <row r="2" spans="2:14" ht="18.75" customHeight="1">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774</v>
      </c>
      <c r="B48" s="43" t="str">
        <f>VLOOKUP(A48,MATERIALES!A5:D372,3,FALSE)</f>
        <v>Agua</v>
      </c>
      <c r="C48" s="281"/>
      <c r="D48" s="281"/>
      <c r="E48" s="281"/>
      <c r="F48" s="281"/>
      <c r="G48" s="281"/>
      <c r="H48" s="281"/>
      <c r="I48" s="268"/>
      <c r="J48" s="224" t="str">
        <f>VLOOKUP(A48,MATERIALES!A4:D372,2,FALSE)</f>
        <v>lt</v>
      </c>
      <c r="K48" s="282">
        <v>1</v>
      </c>
      <c r="L48" s="267"/>
      <c r="M48" s="402">
        <f>VLOOKUP(A48,MATERIALES!A5:D395,4,FALSE)</f>
        <v>70.455154033578054</v>
      </c>
      <c r="N48" s="272">
        <f>K48*M48</f>
        <v>70.455154033578054</v>
      </c>
    </row>
    <row r="49" spans="1:14">
      <c r="A49" s="108" t="s">
        <v>436</v>
      </c>
      <c r="B49" s="43" t="str">
        <f>VLOOKUP(A49,MATERIALES!A6:D372,3,FALSE)</f>
        <v>Cloruro De Calcio En Esferas (Pellets)</v>
      </c>
      <c r="C49" s="281"/>
      <c r="D49" s="281"/>
      <c r="E49" s="281"/>
      <c r="F49" s="281"/>
      <c r="G49" s="281"/>
      <c r="H49" s="281"/>
      <c r="I49" s="268"/>
      <c r="J49" s="224" t="str">
        <f>VLOOKUP(A49,MATERIALES!A5:D372,2,FALSE)</f>
        <v>kg</v>
      </c>
      <c r="K49" s="282">
        <v>0.36</v>
      </c>
      <c r="L49" s="267"/>
      <c r="M49" s="402">
        <f>VLOOKUP(A49,MATERIALES!A6:D396,4,FALSE)</f>
        <v>3831.6764539799765</v>
      </c>
      <c r="N49" s="272">
        <f>K49*M49</f>
        <v>1379.4035234327914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9"/>
      <c r="C52" s="910"/>
      <c r="D52" s="910"/>
      <c r="E52" s="910"/>
      <c r="F52" s="910"/>
      <c r="G52" s="910"/>
      <c r="H52" s="910"/>
      <c r="I52" s="880"/>
      <c r="J52" s="42"/>
      <c r="K52" s="44"/>
      <c r="L52" s="911"/>
      <c r="M52" s="912"/>
      <c r="N52" s="45"/>
    </row>
    <row r="53" spans="1:14" ht="15.75" thickBot="1">
      <c r="B53" s="827" t="s">
        <v>953</v>
      </c>
      <c r="C53" s="828"/>
      <c r="D53" s="828"/>
      <c r="E53" s="828"/>
      <c r="F53" s="828"/>
      <c r="G53" s="828"/>
      <c r="H53" s="828"/>
      <c r="I53" s="828"/>
      <c r="J53" s="828"/>
      <c r="K53" s="828"/>
      <c r="L53" s="828"/>
      <c r="M53" s="829"/>
      <c r="N53" s="394">
        <f>SUM(N48:N52)</f>
        <v>1449.8586774663695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B58" s="46"/>
      <c r="C58" s="317"/>
      <c r="D58" s="317"/>
      <c r="E58" s="317"/>
      <c r="F58" s="317"/>
      <c r="G58" s="317"/>
      <c r="H58" s="311"/>
      <c r="I58" s="279"/>
      <c r="J58" s="286"/>
      <c r="K58" s="279"/>
      <c r="L58" s="914"/>
      <c r="M58" s="915"/>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6" t="s">
        <v>963</v>
      </c>
      <c r="C68" s="867"/>
      <c r="D68" s="867"/>
      <c r="E68" s="867"/>
      <c r="F68" s="867"/>
      <c r="G68" s="867"/>
      <c r="H68" s="867"/>
      <c r="I68" s="73" t="s">
        <v>964</v>
      </c>
      <c r="J68" s="75" t="s">
        <v>1410</v>
      </c>
      <c r="K68" s="74" t="s">
        <v>966</v>
      </c>
      <c r="L68" s="868" t="s">
        <v>950</v>
      </c>
      <c r="M68" s="869"/>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903"/>
      <c r="C74" s="904"/>
      <c r="D74" s="904"/>
      <c r="E74" s="904"/>
      <c r="F74" s="904"/>
      <c r="G74" s="904"/>
      <c r="H74" s="904"/>
      <c r="I74" s="126"/>
      <c r="J74" s="126"/>
      <c r="K74" s="126"/>
      <c r="L74" s="917"/>
      <c r="M74" s="917"/>
      <c r="N74" s="45"/>
    </row>
    <row r="75" spans="2:15" ht="15.75" thickBot="1">
      <c r="B75" s="827" t="s">
        <v>953</v>
      </c>
      <c r="C75" s="828"/>
      <c r="D75" s="828"/>
      <c r="E75" s="828"/>
      <c r="F75" s="828"/>
      <c r="G75" s="828"/>
      <c r="H75" s="828"/>
      <c r="I75" s="870"/>
      <c r="J75" s="870"/>
      <c r="K75" s="870"/>
      <c r="L75" s="870"/>
      <c r="M75" s="871"/>
      <c r="N75" s="301"/>
    </row>
    <row r="76" spans="2:15" ht="15.75" thickBot="1">
      <c r="B76" s="33"/>
      <c r="C76" s="34"/>
      <c r="D76" s="34"/>
      <c r="E76" s="34"/>
      <c r="F76" s="34"/>
      <c r="G76" s="34"/>
      <c r="H76" s="34"/>
      <c r="I76" s="34"/>
      <c r="J76" s="34"/>
      <c r="K76" s="34"/>
      <c r="L76" s="34"/>
      <c r="M76" s="34"/>
      <c r="N76" s="35"/>
    </row>
    <row r="77" spans="2:15" ht="15.75" thickBot="1">
      <c r="B77" s="827" t="s">
        <v>967</v>
      </c>
      <c r="C77" s="828"/>
      <c r="D77" s="828"/>
      <c r="E77" s="828"/>
      <c r="F77" s="828"/>
      <c r="G77" s="828"/>
      <c r="H77" s="828"/>
      <c r="I77" s="828"/>
      <c r="J77" s="828"/>
      <c r="K77" s="828"/>
      <c r="L77" s="828"/>
      <c r="M77" s="829"/>
      <c r="N77" s="99">
        <f>N43+N53+N64+N75</f>
        <v>1449.8586774663695</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289.97173549327391</v>
      </c>
      <c r="M82" s="863"/>
      <c r="N82" s="51"/>
    </row>
    <row r="83" spans="1:14">
      <c r="B83" s="89" t="s">
        <v>973</v>
      </c>
      <c r="C83" s="90"/>
      <c r="D83" s="90"/>
      <c r="E83" s="90"/>
      <c r="F83" s="90"/>
      <c r="G83" s="90"/>
      <c r="H83" s="90"/>
      <c r="I83" s="87"/>
      <c r="J83" s="88"/>
      <c r="K83" s="304">
        <v>0.05</v>
      </c>
      <c r="L83" s="862">
        <f>N77*K83</f>
        <v>72.492933873318478</v>
      </c>
      <c r="M83" s="863"/>
      <c r="N83" s="51"/>
    </row>
    <row r="84" spans="1:14" ht="15.75" thickBot="1">
      <c r="B84" s="91" t="s">
        <v>974</v>
      </c>
      <c r="C84" s="92"/>
      <c r="D84" s="92"/>
      <c r="E84" s="92"/>
      <c r="F84" s="92"/>
      <c r="G84" s="92"/>
      <c r="H84" s="92"/>
      <c r="I84" s="93"/>
      <c r="J84" s="94"/>
      <c r="K84" s="305">
        <v>0.05</v>
      </c>
      <c r="L84" s="864">
        <f>N77*K84</f>
        <v>72.492933873318478</v>
      </c>
      <c r="M84" s="865"/>
      <c r="N84" s="51"/>
    </row>
    <row r="85" spans="1:14" ht="15.75" thickBot="1">
      <c r="B85" s="827" t="s">
        <v>953</v>
      </c>
      <c r="C85" s="828"/>
      <c r="D85" s="828"/>
      <c r="E85" s="828"/>
      <c r="F85" s="828"/>
      <c r="G85" s="828"/>
      <c r="H85" s="828"/>
      <c r="I85" s="828"/>
      <c r="J85" s="828"/>
      <c r="K85" s="828"/>
      <c r="L85" s="828"/>
      <c r="M85" s="829"/>
      <c r="N85" s="52">
        <f>L82+L83+L84</f>
        <v>434.95760323991084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1884.8162807062804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30" t="s">
        <v>2218</v>
      </c>
      <c r="C104" s="831"/>
      <c r="D104" s="831"/>
      <c r="E104" s="831"/>
      <c r="F104" s="831"/>
      <c r="G104" s="831"/>
      <c r="H104" s="831"/>
      <c r="I104" s="831"/>
      <c r="J104" s="831"/>
      <c r="K104" s="831"/>
      <c r="L104" s="831"/>
      <c r="M104" s="831"/>
      <c r="N104" s="832"/>
    </row>
    <row r="105" spans="2:14" ht="15" customHeight="1">
      <c r="B105" s="830"/>
      <c r="C105" s="831"/>
      <c r="D105" s="831"/>
      <c r="E105" s="831"/>
      <c r="F105" s="831"/>
      <c r="G105" s="831"/>
      <c r="H105" s="831"/>
      <c r="I105" s="831"/>
      <c r="J105" s="831"/>
      <c r="K105" s="831"/>
      <c r="L105" s="831"/>
      <c r="M105" s="831"/>
      <c r="N105" s="832"/>
    </row>
    <row r="106" spans="2:14" ht="30" customHeight="1">
      <c r="B106" s="833" t="s">
        <v>2219</v>
      </c>
      <c r="C106" s="834"/>
      <c r="D106" s="834"/>
      <c r="E106" s="834"/>
      <c r="F106" s="834"/>
      <c r="G106" s="834"/>
      <c r="H106" s="834"/>
      <c r="I106" s="834"/>
      <c r="J106" s="834"/>
      <c r="K106" s="834"/>
      <c r="L106" s="834"/>
      <c r="M106" s="834"/>
      <c r="N106" s="835"/>
    </row>
    <row r="107" spans="2:14">
      <c r="B107" s="833"/>
      <c r="C107" s="834"/>
      <c r="D107" s="834"/>
      <c r="E107" s="834"/>
      <c r="F107" s="834"/>
      <c r="G107" s="834"/>
      <c r="H107" s="834"/>
      <c r="I107" s="834"/>
      <c r="J107" s="834"/>
      <c r="K107" s="834"/>
      <c r="L107" s="834"/>
      <c r="M107" s="834"/>
      <c r="N107" s="835"/>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3"/>
      <c r="K117" s="893"/>
      <c r="L117" s="893"/>
      <c r="M117" s="893"/>
      <c r="N117" s="894"/>
    </row>
    <row r="118" spans="2:14" ht="15.75" thickBot="1">
      <c r="B118" s="261" t="s">
        <v>2221</v>
      </c>
      <c r="C118" s="393"/>
      <c r="D118" s="393"/>
      <c r="E118" s="57"/>
      <c r="F118" s="57"/>
      <c r="G118" s="57"/>
      <c r="H118" s="57"/>
      <c r="I118" s="57"/>
      <c r="J118" s="895"/>
      <c r="K118" s="895"/>
      <c r="L118" s="895"/>
      <c r="M118" s="895"/>
      <c r="N118" s="896"/>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45</v>
      </c>
      <c r="N36" s="272">
        <f>K36/M36</f>
        <v>1537.1368979858198</v>
      </c>
    </row>
    <row r="37" spans="1:14">
      <c r="A37" s="113" t="s">
        <v>269</v>
      </c>
      <c r="B37" s="876" t="str">
        <f>VLOOKUP(A37,EQUIPOS!A7:D154,3,FALSE)</f>
        <v>Motoniveladora  potencia 215 HP, ancho de cuchilla 4,27 m, peso 18 ton.</v>
      </c>
      <c r="C37" s="877"/>
      <c r="D37" s="877"/>
      <c r="E37" s="877"/>
      <c r="F37" s="877"/>
      <c r="G37" s="877"/>
      <c r="H37" s="878"/>
      <c r="I37" s="267"/>
      <c r="J37" s="268"/>
      <c r="K37" s="269">
        <f>VLOOKUP(A37,EQUIPOS!A7:D164,4,FALSE)</f>
        <v>194288.37078041871</v>
      </c>
      <c r="L37" s="270"/>
      <c r="M37" s="271">
        <v>45</v>
      </c>
      <c r="N37" s="272">
        <f>K37/M37</f>
        <v>4317.5193506759715</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45</v>
      </c>
      <c r="N38" s="272">
        <f>K38/M38</f>
        <v>2800.7368780701177</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5.9707845448446664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8661.3639112767542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519</v>
      </c>
      <c r="B48" s="43" t="str">
        <f>VLOOKUP(A48,MATERIALES!A4:D372,3,FALSE)</f>
        <v xml:space="preserve">Material  de afirmado de la Zona </v>
      </c>
      <c r="C48" s="281"/>
      <c r="D48" s="281"/>
      <c r="E48" s="281"/>
      <c r="F48" s="281"/>
      <c r="G48" s="281"/>
      <c r="H48" s="281"/>
      <c r="I48" s="268"/>
      <c r="J48" s="224" t="str">
        <f>VLOOKUP(A48,MATERIALES!A4:D372,2,FALSE)</f>
        <v>m3</v>
      </c>
      <c r="K48" s="282">
        <v>1.25</v>
      </c>
      <c r="L48" s="267"/>
      <c r="M48" s="402">
        <f>VLOOKUP(A48,MATERIALES!A4:D394,4,FALSE)</f>
        <v>22522.886856364905</v>
      </c>
      <c r="N48" s="272">
        <f>K48*M48</f>
        <v>28153.60857045613</v>
      </c>
    </row>
    <row r="49" spans="1:14">
      <c r="A49" t="s">
        <v>774</v>
      </c>
      <c r="B49" s="43" t="str">
        <f>VLOOKUP(A49,MATERIALES!A5:D372,3,FALSE)</f>
        <v>Agua</v>
      </c>
      <c r="C49" s="281"/>
      <c r="D49" s="281"/>
      <c r="E49" s="281"/>
      <c r="F49" s="281"/>
      <c r="G49" s="281"/>
      <c r="H49" s="281"/>
      <c r="I49" s="268"/>
      <c r="J49" s="224" t="str">
        <f>VLOOKUP(A49,MATERIALES!A5:D372,2,FALSE)</f>
        <v>lt</v>
      </c>
      <c r="K49" s="282">
        <v>25</v>
      </c>
      <c r="L49" s="267"/>
      <c r="M49" s="402">
        <f>VLOOKUP(A49,MATERIALES!A5:D395,4,FALSE)</f>
        <v>70.455154033578054</v>
      </c>
      <c r="N49" s="272">
        <f>K49*M49</f>
        <v>1761.3788508394514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29914.98742129558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14">
        <f>VLOOKUP(A59,TRANSPORTE!A5:D123,4,FALSE)</f>
        <v>1147.8761273174055</v>
      </c>
      <c r="M59" s="915"/>
      <c r="N59" s="287">
        <f>K59*L59</f>
        <v>1434.8451591467569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1434.8451591467569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40608.274946203557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8121.654989240712</v>
      </c>
      <c r="M83" s="863"/>
      <c r="N83" s="51"/>
    </row>
    <row r="84" spans="1:14">
      <c r="B84" s="89" t="s">
        <v>973</v>
      </c>
      <c r="C84" s="90"/>
      <c r="D84" s="90"/>
      <c r="E84" s="90"/>
      <c r="F84" s="90"/>
      <c r="G84" s="90"/>
      <c r="H84" s="90"/>
      <c r="I84" s="87"/>
      <c r="J84" s="88"/>
      <c r="K84" s="304">
        <v>0.05</v>
      </c>
      <c r="L84" s="862">
        <f>N78*K84</f>
        <v>2030.413747310178</v>
      </c>
      <c r="M84" s="863"/>
      <c r="N84" s="51"/>
    </row>
    <row r="85" spans="1:14" ht="15.75" thickBot="1">
      <c r="B85" s="91" t="s">
        <v>974</v>
      </c>
      <c r="C85" s="92"/>
      <c r="D85" s="92"/>
      <c r="E85" s="92"/>
      <c r="F85" s="92"/>
      <c r="G85" s="92"/>
      <c r="H85" s="92"/>
      <c r="I85" s="93"/>
      <c r="J85" s="94"/>
      <c r="K85" s="305">
        <v>0.05</v>
      </c>
      <c r="L85" s="864">
        <f>N78*K85</f>
        <v>2030.413747310178</v>
      </c>
      <c r="M85" s="865"/>
      <c r="N85" s="51"/>
    </row>
    <row r="86" spans="1:14" ht="15.75" thickBot="1">
      <c r="B86" s="827" t="s">
        <v>953</v>
      </c>
      <c r="C86" s="828"/>
      <c r="D86" s="828"/>
      <c r="E86" s="828"/>
      <c r="F86" s="828"/>
      <c r="G86" s="828"/>
      <c r="H86" s="828"/>
      <c r="I86" s="828"/>
      <c r="J86" s="828"/>
      <c r="K86" s="828"/>
      <c r="L86" s="828"/>
      <c r="M86" s="829"/>
      <c r="N86" s="52">
        <f>L83+L84+L85</f>
        <v>12182.482483861068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52790.757430064623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45</v>
      </c>
      <c r="N36" s="272">
        <f>K36/M36</f>
        <v>1537.1368979858198</v>
      </c>
    </row>
    <row r="37" spans="1:14">
      <c r="A37" s="113" t="s">
        <v>269</v>
      </c>
      <c r="B37" s="876" t="str">
        <f>VLOOKUP(A37,EQUIPOS!A7:D154,3,FALSE)</f>
        <v>Motoniveladora  potencia 215 HP, ancho de cuchilla 4,27 m, peso 18 ton.</v>
      </c>
      <c r="C37" s="877"/>
      <c r="D37" s="877"/>
      <c r="E37" s="877"/>
      <c r="F37" s="877"/>
      <c r="G37" s="877"/>
      <c r="H37" s="878"/>
      <c r="I37" s="267"/>
      <c r="J37" s="268"/>
      <c r="K37" s="269">
        <f>VLOOKUP(A37,EQUIPOS!A7:D164,4,FALSE)</f>
        <v>194288.37078041871</v>
      </c>
      <c r="L37" s="270"/>
      <c r="M37" s="271">
        <v>45</v>
      </c>
      <c r="N37" s="272">
        <f>K37/M37</f>
        <v>4317.5193506759715</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45</v>
      </c>
      <c r="N38" s="272">
        <f>K38/M38</f>
        <v>2800.7368780701177</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5.9707845448446664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8661.3639112767542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535</v>
      </c>
      <c r="B48" s="43" t="str">
        <f>VLOOKUP(A48,MATERIALES!A4:D372,3,FALSE)</f>
        <v>Material de Sub- Base CBR=20%</v>
      </c>
      <c r="C48" s="281"/>
      <c r="D48" s="281"/>
      <c r="E48" s="281"/>
      <c r="F48" s="281"/>
      <c r="G48" s="281"/>
      <c r="H48" s="281"/>
      <c r="I48" s="268"/>
      <c r="J48" s="224" t="str">
        <f>VLOOKUP(A48,MATERIALES!A4:D372,2,FALSE)</f>
        <v>m3</v>
      </c>
      <c r="K48" s="282">
        <v>1.3</v>
      </c>
      <c r="L48" s="267"/>
      <c r="M48" s="402">
        <f>VLOOKUP(A48,MATERIALES!A4:D394,4,FALSE)</f>
        <v>27683.219769812007</v>
      </c>
      <c r="N48" s="272">
        <f>K48*M48</f>
        <v>35988.18570075561</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37679.109397561486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48429.790728835331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9685.9581457670665</v>
      </c>
      <c r="M83" s="863"/>
      <c r="N83" s="51"/>
    </row>
    <row r="84" spans="1:14">
      <c r="B84" s="89" t="s">
        <v>973</v>
      </c>
      <c r="C84" s="90"/>
      <c r="D84" s="90"/>
      <c r="E84" s="90"/>
      <c r="F84" s="90"/>
      <c r="G84" s="90"/>
      <c r="H84" s="90"/>
      <c r="I84" s="87"/>
      <c r="J84" s="88"/>
      <c r="K84" s="304">
        <v>0.05</v>
      </c>
      <c r="L84" s="862">
        <f>N78*K84</f>
        <v>2421.4895364417666</v>
      </c>
      <c r="M84" s="863"/>
      <c r="N84" s="51"/>
    </row>
    <row r="85" spans="1:14" ht="15.75" thickBot="1">
      <c r="B85" s="91" t="s">
        <v>974</v>
      </c>
      <c r="C85" s="92"/>
      <c r="D85" s="92"/>
      <c r="E85" s="92"/>
      <c r="F85" s="92"/>
      <c r="G85" s="92"/>
      <c r="H85" s="92"/>
      <c r="I85" s="93"/>
      <c r="J85" s="94"/>
      <c r="K85" s="305">
        <v>0.05</v>
      </c>
      <c r="L85" s="864">
        <f>N78*K85</f>
        <v>2421.4895364417666</v>
      </c>
      <c r="M85" s="865"/>
      <c r="N85" s="51"/>
    </row>
    <row r="86" spans="1:14" ht="15.75" thickBot="1">
      <c r="B86" s="827" t="s">
        <v>953</v>
      </c>
      <c r="C86" s="828"/>
      <c r="D86" s="828"/>
      <c r="E86" s="828"/>
      <c r="F86" s="828"/>
      <c r="G86" s="828"/>
      <c r="H86" s="828"/>
      <c r="I86" s="828"/>
      <c r="J86" s="828"/>
      <c r="K86" s="828"/>
      <c r="L86" s="828"/>
      <c r="M86" s="829"/>
      <c r="N86" s="52">
        <f>L83+L84+L85</f>
        <v>14528.937218650599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62958.727947485932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45</v>
      </c>
      <c r="N36" s="272">
        <f>K36/M36</f>
        <v>1537.1368979858198</v>
      </c>
    </row>
    <row r="37" spans="1:14">
      <c r="A37" s="113" t="s">
        <v>269</v>
      </c>
      <c r="B37" s="876" t="str">
        <f>VLOOKUP(A37,EQUIPOS!A7:D154,3,FALSE)</f>
        <v>Motoniveladora  potencia 215 HP, ancho de cuchilla 4,27 m, peso 18 ton.</v>
      </c>
      <c r="C37" s="877"/>
      <c r="D37" s="877"/>
      <c r="E37" s="877"/>
      <c r="F37" s="877"/>
      <c r="G37" s="877"/>
      <c r="H37" s="878"/>
      <c r="I37" s="267"/>
      <c r="J37" s="268"/>
      <c r="K37" s="269">
        <f>VLOOKUP(A37,EQUIPOS!A7:D164,4,FALSE)</f>
        <v>194288.37078041871</v>
      </c>
      <c r="L37" s="270"/>
      <c r="M37" s="271">
        <v>45</v>
      </c>
      <c r="N37" s="272">
        <f>K37/M37</f>
        <v>4317.5193506759715</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45</v>
      </c>
      <c r="N38" s="272">
        <f>K38/M38</f>
        <v>2800.7368780701177</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5.9707845448446664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8661.3639112767542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536</v>
      </c>
      <c r="B48" s="43" t="str">
        <f>VLOOKUP(A48,MATERIALES!A4:D372,3,FALSE)</f>
        <v>Material de Sub- Base CBR=30%</v>
      </c>
      <c r="C48" s="281"/>
      <c r="D48" s="281"/>
      <c r="E48" s="281"/>
      <c r="F48" s="281"/>
      <c r="G48" s="281"/>
      <c r="H48" s="281"/>
      <c r="I48" s="268"/>
      <c r="J48" s="224" t="str">
        <f>VLOOKUP(A48,MATERIALES!A4:D372,2,FALSE)</f>
        <v>m3</v>
      </c>
      <c r="K48" s="282">
        <v>1.3</v>
      </c>
      <c r="L48" s="267"/>
      <c r="M48" s="402">
        <f>VLOOKUP(A48,MATERIALES!A4:D394,4,FALSE)</f>
        <v>35929.960706231483</v>
      </c>
      <c r="N48" s="272">
        <f>K48*M48</f>
        <v>46708.948918100927</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48399.872614906802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59150.553946180647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11830.110789236131</v>
      </c>
      <c r="M83" s="863"/>
      <c r="N83" s="51"/>
    </row>
    <row r="84" spans="1:14">
      <c r="B84" s="89" t="s">
        <v>973</v>
      </c>
      <c r="C84" s="90"/>
      <c r="D84" s="90"/>
      <c r="E84" s="90"/>
      <c r="F84" s="90"/>
      <c r="G84" s="90"/>
      <c r="H84" s="90"/>
      <c r="I84" s="87"/>
      <c r="J84" s="88"/>
      <c r="K84" s="304">
        <v>0.05</v>
      </c>
      <c r="L84" s="862">
        <f>N78*K84</f>
        <v>2957.5276973090326</v>
      </c>
      <c r="M84" s="863"/>
      <c r="N84" s="51"/>
    </row>
    <row r="85" spans="1:14" ht="15.75" thickBot="1">
      <c r="B85" s="91" t="s">
        <v>974</v>
      </c>
      <c r="C85" s="92"/>
      <c r="D85" s="92"/>
      <c r="E85" s="92"/>
      <c r="F85" s="92"/>
      <c r="G85" s="92"/>
      <c r="H85" s="92"/>
      <c r="I85" s="93"/>
      <c r="J85" s="94"/>
      <c r="K85" s="305">
        <v>0.05</v>
      </c>
      <c r="L85" s="864">
        <f>N78*K85</f>
        <v>2957.5276973090326</v>
      </c>
      <c r="M85" s="865"/>
      <c r="N85" s="51"/>
    </row>
    <row r="86" spans="1:14" ht="15.75" thickBot="1">
      <c r="B86" s="827" t="s">
        <v>953</v>
      </c>
      <c r="C86" s="828"/>
      <c r="D86" s="828"/>
      <c r="E86" s="828"/>
      <c r="F86" s="828"/>
      <c r="G86" s="828"/>
      <c r="H86" s="828"/>
      <c r="I86" s="828"/>
      <c r="J86" s="828"/>
      <c r="K86" s="828"/>
      <c r="L86" s="828"/>
      <c r="M86" s="829"/>
      <c r="N86" s="52">
        <f>L83+L84+L85</f>
        <v>17745.166183854195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76895.720130034839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45</v>
      </c>
      <c r="N36" s="272">
        <f>K36/M36</f>
        <v>1537.1368979858198</v>
      </c>
    </row>
    <row r="37" spans="1:14">
      <c r="A37" s="113" t="s">
        <v>269</v>
      </c>
      <c r="B37" s="876" t="str">
        <f>VLOOKUP(A37,EQUIPOS!A7:D154,3,FALSE)</f>
        <v>Motoniveladora  potencia 215 HP, ancho de cuchilla 4,27 m, peso 18 ton.</v>
      </c>
      <c r="C37" s="877"/>
      <c r="D37" s="877"/>
      <c r="E37" s="877"/>
      <c r="F37" s="877"/>
      <c r="G37" s="877"/>
      <c r="H37" s="878"/>
      <c r="I37" s="267"/>
      <c r="J37" s="268"/>
      <c r="K37" s="269">
        <f>VLOOKUP(A37,EQUIPOS!A7:D164,4,FALSE)</f>
        <v>194288.37078041871</v>
      </c>
      <c r="L37" s="270"/>
      <c r="M37" s="271">
        <v>45</v>
      </c>
      <c r="N37" s="272">
        <f>K37/M37</f>
        <v>4317.5193506759715</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45</v>
      </c>
      <c r="N38" s="272">
        <f>K38/M38</f>
        <v>2800.7368780701177</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5.9707845448446664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8661.3639112767542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1.3</v>
      </c>
      <c r="L48" s="267"/>
      <c r="M48" s="402">
        <f>VLOOKUP(A48,MATERIALES!A4:D394,4,FALSE)</f>
        <v>39517.753934710607</v>
      </c>
      <c r="N48" s="272">
        <f>K48*M48</f>
        <v>51373.08011512379</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53064.003811929666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63814.685143203511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12762.937028640703</v>
      </c>
      <c r="M83" s="863"/>
      <c r="N83" s="51"/>
    </row>
    <row r="84" spans="1:14">
      <c r="B84" s="89" t="s">
        <v>973</v>
      </c>
      <c r="C84" s="90"/>
      <c r="D84" s="90"/>
      <c r="E84" s="90"/>
      <c r="F84" s="90"/>
      <c r="G84" s="90"/>
      <c r="H84" s="90"/>
      <c r="I84" s="87"/>
      <c r="J84" s="88"/>
      <c r="K84" s="304">
        <v>0.05</v>
      </c>
      <c r="L84" s="862">
        <f>N78*K84</f>
        <v>3190.7342571601757</v>
      </c>
      <c r="M84" s="863"/>
      <c r="N84" s="51"/>
    </row>
    <row r="85" spans="1:14" ht="15.75" thickBot="1">
      <c r="B85" s="91" t="s">
        <v>974</v>
      </c>
      <c r="C85" s="92"/>
      <c r="D85" s="92"/>
      <c r="E85" s="92"/>
      <c r="F85" s="92"/>
      <c r="G85" s="92"/>
      <c r="H85" s="92"/>
      <c r="I85" s="93"/>
      <c r="J85" s="94"/>
      <c r="K85" s="305">
        <v>0.05</v>
      </c>
      <c r="L85" s="864">
        <f>N78*K85</f>
        <v>3190.7342571601757</v>
      </c>
      <c r="M85" s="865"/>
      <c r="N85" s="51"/>
    </row>
    <row r="86" spans="1:14" ht="15.75" thickBot="1">
      <c r="B86" s="827" t="s">
        <v>953</v>
      </c>
      <c r="C86" s="828"/>
      <c r="D86" s="828"/>
      <c r="E86" s="828"/>
      <c r="F86" s="828"/>
      <c r="G86" s="828"/>
      <c r="H86" s="828"/>
      <c r="I86" s="828"/>
      <c r="J86" s="828"/>
      <c r="K86" s="828"/>
      <c r="L86" s="828"/>
      <c r="M86" s="829"/>
      <c r="N86" s="52">
        <f>L83+L84+L85</f>
        <v>19144.405542961056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82959.090686164564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162</v>
      </c>
      <c r="B36" s="876" t="str">
        <f>VLOOKUP(A36,EQUIPOS!A6:D154,3,FALSE)</f>
        <v>Compactador manual (SALTARIN) Peso de operación (Kg.) 52, Fuerza de impacto por golpe (KN) 12.</v>
      </c>
      <c r="C36" s="877"/>
      <c r="D36" s="877"/>
      <c r="E36" s="877"/>
      <c r="F36" s="877"/>
      <c r="G36" s="877"/>
      <c r="H36" s="878"/>
      <c r="I36" s="267"/>
      <c r="J36" s="268"/>
      <c r="K36" s="269">
        <f>VLOOKUP(A36,EQUIPOS!A6:D163,4,FALSE)</f>
        <v>12653.286180102679</v>
      </c>
      <c r="L36" s="270"/>
      <c r="M36" s="271">
        <v>2.5</v>
      </c>
      <c r="N36" s="272">
        <f>K36/M36</f>
        <v>5061.3144720410719</v>
      </c>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403"/>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0.05</v>
      </c>
      <c r="N41" s="344">
        <f>N76*M41</f>
        <v>808.02560903602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5869.3400810770918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535</v>
      </c>
      <c r="B48" s="43" t="str">
        <f>VLOOKUP(A48,MATERIALES!A4:D372,3,FALSE)</f>
        <v>Material de Sub- Base CBR=20%</v>
      </c>
      <c r="C48" s="281"/>
      <c r="D48" s="281"/>
      <c r="E48" s="281"/>
      <c r="F48" s="281"/>
      <c r="G48" s="281"/>
      <c r="H48" s="281"/>
      <c r="I48" s="268"/>
      <c r="J48" s="224" t="str">
        <f>VLOOKUP(A48,MATERIALES!A4:D372,2,FALSE)</f>
        <v>m3</v>
      </c>
      <c r="K48" s="282">
        <v>1.3</v>
      </c>
      <c r="L48" s="267"/>
      <c r="M48" s="402">
        <f>VLOOKUP(A48,MATERIALES!A4:D394,4,FALSE)</f>
        <v>27683.219769812007</v>
      </c>
      <c r="N48" s="272">
        <f>K48*M48</f>
        <v>35988.18570075561</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37679.109397561486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61201.200624871599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12240.24012497432</v>
      </c>
      <c r="M83" s="863"/>
      <c r="N83" s="51"/>
    </row>
    <row r="84" spans="1:14">
      <c r="B84" s="89" t="s">
        <v>973</v>
      </c>
      <c r="C84" s="90"/>
      <c r="D84" s="90"/>
      <c r="E84" s="90"/>
      <c r="F84" s="90"/>
      <c r="G84" s="90"/>
      <c r="H84" s="90"/>
      <c r="I84" s="87"/>
      <c r="J84" s="88"/>
      <c r="K84" s="304">
        <v>0.05</v>
      </c>
      <c r="L84" s="862">
        <f>N78*K84</f>
        <v>3060.0600312435799</v>
      </c>
      <c r="M84" s="863"/>
      <c r="N84" s="51"/>
    </row>
    <row r="85" spans="1:14" ht="15.75" thickBot="1">
      <c r="B85" s="91" t="s">
        <v>974</v>
      </c>
      <c r="C85" s="92"/>
      <c r="D85" s="92"/>
      <c r="E85" s="92"/>
      <c r="F85" s="92"/>
      <c r="G85" s="92"/>
      <c r="H85" s="92"/>
      <c r="I85" s="93"/>
      <c r="J85" s="94"/>
      <c r="K85" s="305">
        <v>0.05</v>
      </c>
      <c r="L85" s="864">
        <f>N78*K85</f>
        <v>3060.0600312435799</v>
      </c>
      <c r="M85" s="865"/>
      <c r="N85" s="51"/>
    </row>
    <row r="86" spans="1:14" ht="15.75" thickBot="1">
      <c r="B86" s="827" t="s">
        <v>953</v>
      </c>
      <c r="C86" s="828"/>
      <c r="D86" s="828"/>
      <c r="E86" s="828"/>
      <c r="F86" s="828"/>
      <c r="G86" s="828"/>
      <c r="H86" s="828"/>
      <c r="I86" s="828"/>
      <c r="J86" s="828"/>
      <c r="K86" s="828"/>
      <c r="L86" s="828"/>
      <c r="M86" s="829"/>
      <c r="N86" s="52">
        <f>L83+L84+L85</f>
        <v>18360.36018746148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79561.560812333075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162</v>
      </c>
      <c r="B36" s="876" t="str">
        <f>VLOOKUP(A36,EQUIPOS!A6:D154,3,FALSE)</f>
        <v>Compactador manual (SALTARIN) Peso de operación (Kg.) 52, Fuerza de impacto por golpe (KN) 12.</v>
      </c>
      <c r="C36" s="877"/>
      <c r="D36" s="877"/>
      <c r="E36" s="877"/>
      <c r="F36" s="877"/>
      <c r="G36" s="877"/>
      <c r="H36" s="878"/>
      <c r="I36" s="267"/>
      <c r="J36" s="268"/>
      <c r="K36" s="269">
        <f>VLOOKUP(A36,EQUIPOS!A6:D163,4,FALSE)</f>
        <v>12653.286180102679</v>
      </c>
      <c r="L36" s="270"/>
      <c r="M36" s="271">
        <v>2.5</v>
      </c>
      <c r="N36" s="272">
        <f>K36/M36</f>
        <v>5061.3144720410719</v>
      </c>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0.05</v>
      </c>
      <c r="N41" s="344">
        <f>N76*M41</f>
        <v>808.02560903602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5869.3400810770918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536</v>
      </c>
      <c r="B48" s="43" t="str">
        <f>VLOOKUP(A48,MATERIALES!A4:D372,3,FALSE)</f>
        <v>Material de Sub- Base CBR=30%</v>
      </c>
      <c r="C48" s="281"/>
      <c r="D48" s="281"/>
      <c r="E48" s="281"/>
      <c r="F48" s="281"/>
      <c r="G48" s="281"/>
      <c r="H48" s="281"/>
      <c r="I48" s="268"/>
      <c r="J48" s="224" t="str">
        <f>VLOOKUP(A48,MATERIALES!A4:D372,2,FALSE)</f>
        <v>m3</v>
      </c>
      <c r="K48" s="282">
        <v>1.3</v>
      </c>
      <c r="L48" s="267"/>
      <c r="M48" s="402">
        <f>VLOOKUP(A48,MATERIALES!A4:D394,4,FALSE)</f>
        <v>35929.960706231483</v>
      </c>
      <c r="N48" s="272">
        <f>K48*M48</f>
        <v>46708.948918100927</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48399.872614906802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71921.963842216923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14384.392768443386</v>
      </c>
      <c r="M83" s="863"/>
      <c r="N83" s="51"/>
    </row>
    <row r="84" spans="1:14">
      <c r="B84" s="89" t="s">
        <v>973</v>
      </c>
      <c r="C84" s="90"/>
      <c r="D84" s="90"/>
      <c r="E84" s="90"/>
      <c r="F84" s="90"/>
      <c r="G84" s="90"/>
      <c r="H84" s="90"/>
      <c r="I84" s="87"/>
      <c r="J84" s="88"/>
      <c r="K84" s="304">
        <v>0.05</v>
      </c>
      <c r="L84" s="862">
        <f>N78*K84</f>
        <v>3596.0981921108464</v>
      </c>
      <c r="M84" s="863"/>
      <c r="N84" s="51"/>
    </row>
    <row r="85" spans="1:14" ht="15.75" thickBot="1">
      <c r="B85" s="91" t="s">
        <v>974</v>
      </c>
      <c r="C85" s="92"/>
      <c r="D85" s="92"/>
      <c r="E85" s="92"/>
      <c r="F85" s="92"/>
      <c r="G85" s="92"/>
      <c r="H85" s="92"/>
      <c r="I85" s="93"/>
      <c r="J85" s="94"/>
      <c r="K85" s="305">
        <v>0.05</v>
      </c>
      <c r="L85" s="864">
        <f>N78*K85</f>
        <v>3596.0981921108464</v>
      </c>
      <c r="M85" s="865"/>
      <c r="N85" s="51"/>
    </row>
    <row r="86" spans="1:14" ht="15.75" thickBot="1">
      <c r="B86" s="827" t="s">
        <v>953</v>
      </c>
      <c r="C86" s="828"/>
      <c r="D86" s="828"/>
      <c r="E86" s="828"/>
      <c r="F86" s="828"/>
      <c r="G86" s="828"/>
      <c r="H86" s="828"/>
      <c r="I86" s="828"/>
      <c r="J86" s="828"/>
      <c r="K86" s="828"/>
      <c r="L86" s="828"/>
      <c r="M86" s="829"/>
      <c r="N86" s="52">
        <f>L83+L84+L85</f>
        <v>21576.589152665078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93498.552994882004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162</v>
      </c>
      <c r="B36" s="876" t="str">
        <f>VLOOKUP(A36,EQUIPOS!A6:D154,3,FALSE)</f>
        <v>Compactador manual (SALTARIN) Peso de operación (Kg.) 52, Fuerza de impacto por golpe (KN) 12.</v>
      </c>
      <c r="C36" s="877"/>
      <c r="D36" s="877"/>
      <c r="E36" s="877"/>
      <c r="F36" s="877"/>
      <c r="G36" s="877"/>
      <c r="H36" s="878"/>
      <c r="I36" s="267"/>
      <c r="J36" s="268"/>
      <c r="K36" s="269">
        <f>VLOOKUP(A36,EQUIPOS!A6:D163,4,FALSE)</f>
        <v>12653.286180102679</v>
      </c>
      <c r="L36" s="270"/>
      <c r="M36" s="271">
        <v>2.5</v>
      </c>
      <c r="N36" s="272">
        <f>K36/M36</f>
        <v>5061.3144720410719</v>
      </c>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0.05</v>
      </c>
      <c r="N41" s="344">
        <f>N76*M41</f>
        <v>808.02560903602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5869.3400810770918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1.3</v>
      </c>
      <c r="L48" s="267"/>
      <c r="M48" s="402">
        <f>VLOOKUP(A48,MATERIALES!A4:D394,4,FALSE)</f>
        <v>39517.753934710607</v>
      </c>
      <c r="N48" s="272">
        <f>K48*M48</f>
        <v>51373.08011512379</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53064.003811929666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76586.095039239779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15317.219007847956</v>
      </c>
      <c r="M83" s="863"/>
      <c r="N83" s="51"/>
    </row>
    <row r="84" spans="1:14">
      <c r="B84" s="89" t="s">
        <v>973</v>
      </c>
      <c r="C84" s="90"/>
      <c r="D84" s="90"/>
      <c r="E84" s="90"/>
      <c r="F84" s="90"/>
      <c r="G84" s="90"/>
      <c r="H84" s="90"/>
      <c r="I84" s="87"/>
      <c r="J84" s="88"/>
      <c r="K84" s="304">
        <v>0.05</v>
      </c>
      <c r="L84" s="862">
        <f>N78*K84</f>
        <v>3829.304751961989</v>
      </c>
      <c r="M84" s="863"/>
      <c r="N84" s="51"/>
    </row>
    <row r="85" spans="1:14" ht="15.75" thickBot="1">
      <c r="B85" s="91" t="s">
        <v>974</v>
      </c>
      <c r="C85" s="92"/>
      <c r="D85" s="92"/>
      <c r="E85" s="92"/>
      <c r="F85" s="92"/>
      <c r="G85" s="92"/>
      <c r="H85" s="92"/>
      <c r="I85" s="93"/>
      <c r="J85" s="94"/>
      <c r="K85" s="305">
        <v>0.05</v>
      </c>
      <c r="L85" s="864">
        <f>N78*K85</f>
        <v>3829.304751961989</v>
      </c>
      <c r="M85" s="865"/>
      <c r="N85" s="51"/>
    </row>
    <row r="86" spans="1:14" ht="15.75" thickBot="1">
      <c r="B86" s="827" t="s">
        <v>953</v>
      </c>
      <c r="C86" s="828"/>
      <c r="D86" s="828"/>
      <c r="E86" s="828"/>
      <c r="F86" s="828"/>
      <c r="G86" s="828"/>
      <c r="H86" s="828"/>
      <c r="I86" s="828"/>
      <c r="J86" s="828"/>
      <c r="K86" s="828"/>
      <c r="L86" s="828"/>
      <c r="M86" s="829"/>
      <c r="N86" s="52">
        <f>L83+L84+L85</f>
        <v>22975.828511771935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99561.923551011714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45</v>
      </c>
      <c r="N36" s="272">
        <f>K36/M36</f>
        <v>1537.1368979858198</v>
      </c>
    </row>
    <row r="37" spans="1:14">
      <c r="A37" s="113" t="s">
        <v>269</v>
      </c>
      <c r="B37" s="876" t="str">
        <f>VLOOKUP(A37,EQUIPOS!A7:D154,3,FALSE)</f>
        <v>Motoniveladora  potencia 215 HP, ancho de cuchilla 4,27 m, peso 18 ton.</v>
      </c>
      <c r="C37" s="877"/>
      <c r="D37" s="877"/>
      <c r="E37" s="877"/>
      <c r="F37" s="877"/>
      <c r="G37" s="877"/>
      <c r="H37" s="878"/>
      <c r="I37" s="267"/>
      <c r="J37" s="268"/>
      <c r="K37" s="269">
        <f>VLOOKUP(A37,EQUIPOS!A7:D164,4,FALSE)</f>
        <v>194288.37078041871</v>
      </c>
      <c r="L37" s="270"/>
      <c r="M37" s="271">
        <v>45</v>
      </c>
      <c r="N37" s="272">
        <f>K37/M37</f>
        <v>4317.5193506759715</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45</v>
      </c>
      <c r="N38" s="272">
        <f>K38/M38</f>
        <v>2800.7368780701177</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5.9707845448446664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8661.3639112767542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VLOOKUP(A48,MATERIALES!A4:D394,4,FALSE)</f>
        <v>55758.208902173683</v>
      </c>
      <c r="N48" s="272">
        <f>K48*M48</f>
        <v>72485.671572825784</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74176.595269631653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84927.276600905505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16985.455320181103</v>
      </c>
      <c r="M83" s="863"/>
      <c r="N83" s="51"/>
    </row>
    <row r="84" spans="1:14">
      <c r="B84" s="89" t="s">
        <v>973</v>
      </c>
      <c r="C84" s="90"/>
      <c r="D84" s="90"/>
      <c r="E84" s="90"/>
      <c r="F84" s="90"/>
      <c r="G84" s="90"/>
      <c r="H84" s="90"/>
      <c r="I84" s="87"/>
      <c r="J84" s="88"/>
      <c r="K84" s="304">
        <v>0.05</v>
      </c>
      <c r="L84" s="862">
        <f>N78*K84</f>
        <v>4246.3638300452758</v>
      </c>
      <c r="M84" s="863"/>
      <c r="N84" s="51"/>
    </row>
    <row r="85" spans="1:14" ht="15.75" thickBot="1">
      <c r="B85" s="91" t="s">
        <v>974</v>
      </c>
      <c r="C85" s="92"/>
      <c r="D85" s="92"/>
      <c r="E85" s="92"/>
      <c r="F85" s="92"/>
      <c r="G85" s="92"/>
      <c r="H85" s="92"/>
      <c r="I85" s="93"/>
      <c r="J85" s="94"/>
      <c r="K85" s="305">
        <v>0.05</v>
      </c>
      <c r="L85" s="864">
        <f>N78*K85</f>
        <v>4246.3638300452758</v>
      </c>
      <c r="M85" s="865"/>
      <c r="N85" s="51"/>
    </row>
    <row r="86" spans="1:14" ht="15.75" thickBot="1">
      <c r="B86" s="827" t="s">
        <v>953</v>
      </c>
      <c r="C86" s="828"/>
      <c r="D86" s="828"/>
      <c r="E86" s="828"/>
      <c r="F86" s="828"/>
      <c r="G86" s="828"/>
      <c r="H86" s="828"/>
      <c r="I86" s="828"/>
      <c r="J86" s="828"/>
      <c r="K86" s="828"/>
      <c r="L86" s="828"/>
      <c r="M86" s="829"/>
      <c r="N86" s="52">
        <f>L83+L84+L85</f>
        <v>25478.182980271657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110405.45958117716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45</v>
      </c>
      <c r="N36" s="272">
        <f>K36/M36</f>
        <v>1537.1368979858198</v>
      </c>
    </row>
    <row r="37" spans="1:14">
      <c r="A37" s="113" t="s">
        <v>269</v>
      </c>
      <c r="B37" s="876" t="str">
        <f>VLOOKUP(A37,EQUIPOS!A7:D154,3,FALSE)</f>
        <v>Motoniveladora  potencia 215 HP, ancho de cuchilla 4,27 m, peso 18 ton.</v>
      </c>
      <c r="C37" s="877"/>
      <c r="D37" s="877"/>
      <c r="E37" s="877"/>
      <c r="F37" s="877"/>
      <c r="G37" s="877"/>
      <c r="H37" s="878"/>
      <c r="I37" s="267"/>
      <c r="J37" s="268"/>
      <c r="K37" s="269">
        <f>VLOOKUP(A37,EQUIPOS!A7:D164,4,FALSE)</f>
        <v>194288.37078041871</v>
      </c>
      <c r="L37" s="270"/>
      <c r="M37" s="271">
        <v>45</v>
      </c>
      <c r="N37" s="272">
        <f>K37/M37</f>
        <v>4317.5193506759715</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45</v>
      </c>
      <c r="N38" s="272">
        <f>K38/M38</f>
        <v>2800.7368780701177</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5.9707845448446664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8661.3639112767542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54817.361614463756</v>
      </c>
      <c r="N48" s="272">
        <f>K48*M48</f>
        <v>71262.570098802884</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72953.493795608752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916" t="s">
        <v>953</v>
      </c>
      <c r="C76" s="870"/>
      <c r="D76" s="870"/>
      <c r="E76" s="870"/>
      <c r="F76" s="870"/>
      <c r="G76" s="870"/>
      <c r="H76" s="870"/>
      <c r="I76" s="870"/>
      <c r="J76" s="870"/>
      <c r="K76" s="870"/>
      <c r="L76" s="870"/>
      <c r="M76" s="871"/>
      <c r="N76" s="46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83704.175126882605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16740.83502537652</v>
      </c>
      <c r="M83" s="863"/>
      <c r="N83" s="51"/>
    </row>
    <row r="84" spans="1:14">
      <c r="B84" s="89" t="s">
        <v>973</v>
      </c>
      <c r="C84" s="90"/>
      <c r="D84" s="90"/>
      <c r="E84" s="90"/>
      <c r="F84" s="90"/>
      <c r="G84" s="90"/>
      <c r="H84" s="90"/>
      <c r="I84" s="87"/>
      <c r="J84" s="88"/>
      <c r="K84" s="304">
        <v>0.05</v>
      </c>
      <c r="L84" s="862">
        <f>N78*K84</f>
        <v>4185.2087563441301</v>
      </c>
      <c r="M84" s="863"/>
      <c r="N84" s="51"/>
    </row>
    <row r="85" spans="1:14" ht="15.75" thickBot="1">
      <c r="B85" s="91" t="s">
        <v>974</v>
      </c>
      <c r="C85" s="92"/>
      <c r="D85" s="92"/>
      <c r="E85" s="92"/>
      <c r="F85" s="92"/>
      <c r="G85" s="92"/>
      <c r="H85" s="92"/>
      <c r="I85" s="93"/>
      <c r="J85" s="94"/>
      <c r="K85" s="305">
        <v>0.05</v>
      </c>
      <c r="L85" s="864">
        <f>N78*K85</f>
        <v>4185.2087563441301</v>
      </c>
      <c r="M85" s="865"/>
      <c r="N85" s="51"/>
    </row>
    <row r="86" spans="1:14" ht="15.75" thickBot="1">
      <c r="B86" s="827" t="s">
        <v>953</v>
      </c>
      <c r="C86" s="828"/>
      <c r="D86" s="828"/>
      <c r="E86" s="828"/>
      <c r="F86" s="828"/>
      <c r="G86" s="828"/>
      <c r="H86" s="828"/>
      <c r="I86" s="828"/>
      <c r="J86" s="828"/>
      <c r="K86" s="828"/>
      <c r="L86" s="828"/>
      <c r="M86" s="829"/>
      <c r="N86" s="52">
        <f>L83+L84+L85</f>
        <v>25111.252538064782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108815.42766494739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45</v>
      </c>
      <c r="N36" s="272">
        <f>K36/M36</f>
        <v>1537.1368979858198</v>
      </c>
    </row>
    <row r="37" spans="1:14">
      <c r="A37" s="113" t="s">
        <v>269</v>
      </c>
      <c r="B37" s="876" t="str">
        <f>VLOOKUP(A37,EQUIPOS!A7:D154,3,FALSE)</f>
        <v>Motoniveladora  potencia 215 HP, ancho de cuchilla 4,27 m, peso 18 ton.</v>
      </c>
      <c r="C37" s="877"/>
      <c r="D37" s="877"/>
      <c r="E37" s="877"/>
      <c r="F37" s="877"/>
      <c r="G37" s="877"/>
      <c r="H37" s="878"/>
      <c r="I37" s="267"/>
      <c r="J37" s="268"/>
      <c r="K37" s="269">
        <f>VLOOKUP(A37,EQUIPOS!A7:D164,4,FALSE)</f>
        <v>194288.37078041871</v>
      </c>
      <c r="L37" s="270"/>
      <c r="M37" s="271">
        <v>45</v>
      </c>
      <c r="N37" s="272">
        <f>K37/M37</f>
        <v>4317.5193506759715</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45</v>
      </c>
      <c r="N38" s="272">
        <f>K38/M38</f>
        <v>2800.7368780701177</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5.9707845448446664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8661.3639112767542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1.3</v>
      </c>
      <c r="L48" s="267"/>
      <c r="M48" s="402">
        <f>VLOOKUP(A48,MATERIALES!A4:D394,4,FALSE)</f>
        <v>54817.361614463756</v>
      </c>
      <c r="N48" s="272">
        <f>K48*M48</f>
        <v>71262.570098802884</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72953.493795608752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83704.175126882605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16740.83502537652</v>
      </c>
      <c r="M83" s="863"/>
      <c r="N83" s="51"/>
    </row>
    <row r="84" spans="1:14">
      <c r="B84" s="89" t="s">
        <v>973</v>
      </c>
      <c r="C84" s="90"/>
      <c r="D84" s="90"/>
      <c r="E84" s="90"/>
      <c r="F84" s="90"/>
      <c r="G84" s="90"/>
      <c r="H84" s="90"/>
      <c r="I84" s="87"/>
      <c r="J84" s="88"/>
      <c r="K84" s="304">
        <v>0.05</v>
      </c>
      <c r="L84" s="862">
        <f>N78*K84</f>
        <v>4185.2087563441301</v>
      </c>
      <c r="M84" s="863"/>
      <c r="N84" s="51"/>
    </row>
    <row r="85" spans="1:14" ht="15.75" thickBot="1">
      <c r="B85" s="91" t="s">
        <v>974</v>
      </c>
      <c r="C85" s="92"/>
      <c r="D85" s="92"/>
      <c r="E85" s="92"/>
      <c r="F85" s="92"/>
      <c r="G85" s="92"/>
      <c r="H85" s="92"/>
      <c r="I85" s="93"/>
      <c r="J85" s="94"/>
      <c r="K85" s="305">
        <v>0.05</v>
      </c>
      <c r="L85" s="864">
        <f>N78*K85</f>
        <v>4185.2087563441301</v>
      </c>
      <c r="M85" s="865"/>
      <c r="N85" s="51"/>
    </row>
    <row r="86" spans="1:14" ht="15.75" thickBot="1">
      <c r="B86" s="827" t="s">
        <v>953</v>
      </c>
      <c r="C86" s="828"/>
      <c r="D86" s="828"/>
      <c r="E86" s="828"/>
      <c r="F86" s="828"/>
      <c r="G86" s="828"/>
      <c r="H86" s="828"/>
      <c r="I86" s="828"/>
      <c r="J86" s="828"/>
      <c r="K86" s="828"/>
      <c r="L86" s="828"/>
      <c r="M86" s="829"/>
      <c r="N86" s="52">
        <f>L83+L84+L85</f>
        <v>25111.252538064782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108815.42766494739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162</v>
      </c>
      <c r="B36" s="876" t="str">
        <f>VLOOKUP(A36,EQUIPOS!A6:D154,3,FALSE)</f>
        <v>Compactador manual (SALTARIN) Peso de operación (Kg.) 52, Fuerza de impacto por golpe (KN) 12.</v>
      </c>
      <c r="C36" s="877"/>
      <c r="D36" s="877"/>
      <c r="E36" s="877"/>
      <c r="F36" s="877"/>
      <c r="G36" s="877"/>
      <c r="H36" s="878"/>
      <c r="I36" s="267"/>
      <c r="J36" s="268"/>
      <c r="K36" s="269">
        <f>VLOOKUP(A36,EQUIPOS!A6:D163,4,FALSE)</f>
        <v>12653.286180102679</v>
      </c>
      <c r="L36" s="270"/>
      <c r="M36" s="271">
        <v>2.5</v>
      </c>
      <c r="N36" s="272">
        <f>K36/M36</f>
        <v>5061.3144720410719</v>
      </c>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0.05</v>
      </c>
      <c r="N41" s="344">
        <f>N76*M41</f>
        <v>808.02560903602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5869.3400810770918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VLOOKUP(A48,MATERIALES!A4:D394,4,FALSE)</f>
        <v>55758.208902173683</v>
      </c>
      <c r="N48" s="272">
        <f>K48*M48</f>
        <v>72485.671572825784</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74176.595269631653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97698.68649694178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19539.737299388358</v>
      </c>
      <c r="M83" s="863"/>
      <c r="N83" s="51"/>
    </row>
    <row r="84" spans="1:14">
      <c r="B84" s="89" t="s">
        <v>973</v>
      </c>
      <c r="C84" s="90"/>
      <c r="D84" s="90"/>
      <c r="E84" s="90"/>
      <c r="F84" s="90"/>
      <c r="G84" s="90"/>
      <c r="H84" s="90"/>
      <c r="I84" s="87"/>
      <c r="J84" s="88"/>
      <c r="K84" s="304">
        <v>0.05</v>
      </c>
      <c r="L84" s="862">
        <f>N78*K84</f>
        <v>4884.9343248470896</v>
      </c>
      <c r="M84" s="863"/>
      <c r="N84" s="51"/>
    </row>
    <row r="85" spans="1:14" ht="15.75" thickBot="1">
      <c r="B85" s="91" t="s">
        <v>974</v>
      </c>
      <c r="C85" s="92"/>
      <c r="D85" s="92"/>
      <c r="E85" s="92"/>
      <c r="F85" s="92"/>
      <c r="G85" s="92"/>
      <c r="H85" s="92"/>
      <c r="I85" s="93"/>
      <c r="J85" s="94"/>
      <c r="K85" s="305">
        <v>0.05</v>
      </c>
      <c r="L85" s="864">
        <f>N78*K85</f>
        <v>4884.9343248470896</v>
      </c>
      <c r="M85" s="865"/>
      <c r="N85" s="51"/>
    </row>
    <row r="86" spans="1:14" ht="15.75" thickBot="1">
      <c r="B86" s="827" t="s">
        <v>953</v>
      </c>
      <c r="C86" s="828"/>
      <c r="D86" s="828"/>
      <c r="E86" s="828"/>
      <c r="F86" s="828"/>
      <c r="G86" s="828"/>
      <c r="H86" s="828"/>
      <c r="I86" s="828"/>
      <c r="J86" s="828"/>
      <c r="K86" s="828"/>
      <c r="L86" s="828"/>
      <c r="M86" s="829"/>
      <c r="N86" s="52">
        <f>L83+L84+L85</f>
        <v>29309.605949082539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127008.29244602432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162</v>
      </c>
      <c r="B36" s="876" t="str">
        <f>VLOOKUP(A36,EQUIPOS!A6:D154,3,FALSE)</f>
        <v>Compactador manual (SALTARIN) Peso de operación (Kg.) 52, Fuerza de impacto por golpe (KN) 12.</v>
      </c>
      <c r="C36" s="877"/>
      <c r="D36" s="877"/>
      <c r="E36" s="877"/>
      <c r="F36" s="877"/>
      <c r="G36" s="877"/>
      <c r="H36" s="878"/>
      <c r="I36" s="267"/>
      <c r="J36" s="268"/>
      <c r="K36" s="269">
        <f>VLOOKUP(A36,EQUIPOS!A6:D163,4,FALSE)</f>
        <v>12653.286180102679</v>
      </c>
      <c r="L36" s="270"/>
      <c r="M36" s="271">
        <v>2.5</v>
      </c>
      <c r="N36" s="272">
        <f>K36/M36</f>
        <v>5061.3144720410719</v>
      </c>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0.05</v>
      </c>
      <c r="N41" s="344">
        <f>N76*M41</f>
        <v>808.02560903602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5869.3400810770918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54817.361614463756</v>
      </c>
      <c r="N48" s="272">
        <f>K48*M48</f>
        <v>71262.570098802884</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72953.493795608752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916" t="s">
        <v>953</v>
      </c>
      <c r="C76" s="870"/>
      <c r="D76" s="870"/>
      <c r="E76" s="870"/>
      <c r="F76" s="870"/>
      <c r="G76" s="870"/>
      <c r="H76" s="870"/>
      <c r="I76" s="870"/>
      <c r="J76" s="870"/>
      <c r="K76" s="870"/>
      <c r="L76" s="870"/>
      <c r="M76" s="871"/>
      <c r="N76" s="460">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96475.58502291888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19295.117004583775</v>
      </c>
      <c r="M83" s="863"/>
      <c r="N83" s="51"/>
    </row>
    <row r="84" spans="1:14">
      <c r="B84" s="89" t="s">
        <v>973</v>
      </c>
      <c r="C84" s="90"/>
      <c r="D84" s="90"/>
      <c r="E84" s="90"/>
      <c r="F84" s="90"/>
      <c r="G84" s="90"/>
      <c r="H84" s="90"/>
      <c r="I84" s="87"/>
      <c r="J84" s="88"/>
      <c r="K84" s="304">
        <v>0.05</v>
      </c>
      <c r="L84" s="862">
        <f>N78*K84</f>
        <v>4823.7792511459438</v>
      </c>
      <c r="M84" s="863"/>
      <c r="N84" s="51"/>
    </row>
    <row r="85" spans="1:14" ht="15.75" thickBot="1">
      <c r="B85" s="91" t="s">
        <v>974</v>
      </c>
      <c r="C85" s="92"/>
      <c r="D85" s="92"/>
      <c r="E85" s="92"/>
      <c r="F85" s="92"/>
      <c r="G85" s="92"/>
      <c r="H85" s="92"/>
      <c r="I85" s="93"/>
      <c r="J85" s="94"/>
      <c r="K85" s="305">
        <v>0.05</v>
      </c>
      <c r="L85" s="864">
        <f>N78*K85</f>
        <v>4823.7792511459438</v>
      </c>
      <c r="M85" s="865"/>
      <c r="N85" s="51"/>
    </row>
    <row r="86" spans="1:14" ht="15.75" thickBot="1">
      <c r="B86" s="827" t="s">
        <v>953</v>
      </c>
      <c r="C86" s="828"/>
      <c r="D86" s="828"/>
      <c r="E86" s="828"/>
      <c r="F86" s="828"/>
      <c r="G86" s="828"/>
      <c r="H86" s="828"/>
      <c r="I86" s="828"/>
      <c r="J86" s="828"/>
      <c r="K86" s="828"/>
      <c r="L86" s="828"/>
      <c r="M86" s="829"/>
      <c r="N86" s="52">
        <f>L83+L84+L85</f>
        <v>28942.675506875665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125418.26052979454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162</v>
      </c>
      <c r="B36" s="876" t="str">
        <f>VLOOKUP(A36,EQUIPOS!A6:D154,3,FALSE)</f>
        <v>Compactador manual (SALTARIN) Peso de operación (Kg.) 52, Fuerza de impacto por golpe (KN) 12.</v>
      </c>
      <c r="C36" s="877"/>
      <c r="D36" s="877"/>
      <c r="E36" s="877"/>
      <c r="F36" s="877"/>
      <c r="G36" s="877"/>
      <c r="H36" s="878"/>
      <c r="I36" s="267"/>
      <c r="J36" s="268"/>
      <c r="K36" s="269">
        <f>VLOOKUP(A36,EQUIPOS!A6:D163,4,FALSE)</f>
        <v>12653.286180102679</v>
      </c>
      <c r="L36" s="270"/>
      <c r="M36" s="271">
        <v>2.5</v>
      </c>
      <c r="N36" s="272">
        <f>K36/M36</f>
        <v>5061.3144720410719</v>
      </c>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0.05</v>
      </c>
      <c r="N41" s="344">
        <f>N76*M41</f>
        <v>808.02560903602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5869.3400810770918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1.3</v>
      </c>
      <c r="L48" s="267"/>
      <c r="M48" s="402">
        <f>VLOOKUP(A48,MATERIALES!A4:D394,4,FALSE)</f>
        <v>54817.361614463756</v>
      </c>
      <c r="N48" s="272">
        <f>K48*M48</f>
        <v>71262.570098802884</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72953.493795608752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96475.58502291888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19295.117004583775</v>
      </c>
      <c r="M83" s="863"/>
      <c r="N83" s="51"/>
    </row>
    <row r="84" spans="1:14">
      <c r="B84" s="89" t="s">
        <v>973</v>
      </c>
      <c r="C84" s="90"/>
      <c r="D84" s="90"/>
      <c r="E84" s="90"/>
      <c r="F84" s="90"/>
      <c r="G84" s="90"/>
      <c r="H84" s="90"/>
      <c r="I84" s="87"/>
      <c r="J84" s="88"/>
      <c r="K84" s="304">
        <v>0.05</v>
      </c>
      <c r="L84" s="862">
        <f>N78*K84</f>
        <v>4823.7792511459438</v>
      </c>
      <c r="M84" s="863"/>
      <c r="N84" s="51"/>
    </row>
    <row r="85" spans="1:14" ht="15.75" thickBot="1">
      <c r="B85" s="91" t="s">
        <v>974</v>
      </c>
      <c r="C85" s="92"/>
      <c r="D85" s="92"/>
      <c r="E85" s="92"/>
      <c r="F85" s="92"/>
      <c r="G85" s="92"/>
      <c r="H85" s="92"/>
      <c r="I85" s="93"/>
      <c r="J85" s="94"/>
      <c r="K85" s="305">
        <v>0.05</v>
      </c>
      <c r="L85" s="864">
        <f>N78*K85</f>
        <v>4823.7792511459438</v>
      </c>
      <c r="M85" s="865"/>
      <c r="N85" s="51"/>
    </row>
    <row r="86" spans="1:14" ht="15.75" thickBot="1">
      <c r="B86" s="827" t="s">
        <v>953</v>
      </c>
      <c r="C86" s="828"/>
      <c r="D86" s="828"/>
      <c r="E86" s="828"/>
      <c r="F86" s="828"/>
      <c r="G86" s="828"/>
      <c r="H86" s="828"/>
      <c r="I86" s="828"/>
      <c r="J86" s="828"/>
      <c r="K86" s="828"/>
      <c r="L86" s="828"/>
      <c r="M86" s="829"/>
      <c r="N86" s="52">
        <f>L83+L84+L85</f>
        <v>28942.675506875665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125418.26052979454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154</v>
      </c>
      <c r="B36" s="876" t="str">
        <f>VLOOKUP(A36,EQUIPOS!A6:D154,3,FALSE)</f>
        <v>Carrotanque Irrigador de asfalto, 1000 GALONES DE CAPACIDAD</v>
      </c>
      <c r="C36" s="877"/>
      <c r="D36" s="877"/>
      <c r="E36" s="877"/>
      <c r="F36" s="877"/>
      <c r="G36" s="877"/>
      <c r="H36" s="878"/>
      <c r="I36" s="267"/>
      <c r="J36" s="268"/>
      <c r="K36" s="269">
        <f>VLOOKUP(A36,EQUIPOS!A6:D163,4,FALSE)</f>
        <v>88104.210392715599</v>
      </c>
      <c r="L36" s="270"/>
      <c r="M36" s="271">
        <v>30</v>
      </c>
      <c r="N36" s="272">
        <f>K36/M36</f>
        <v>2936.8070130905198</v>
      </c>
    </row>
    <row r="37" spans="1:14">
      <c r="A37" s="113" t="s">
        <v>271</v>
      </c>
      <c r="B37" s="876" t="str">
        <f>VLOOKUP(A37,EQUIPOS!A7:D154,3,FALSE)</f>
        <v>Motoniveladora, potencia 140 HP, ancho de cuchilla 3,66 m, peso 11 ton.</v>
      </c>
      <c r="C37" s="877"/>
      <c r="D37" s="877"/>
      <c r="E37" s="877"/>
      <c r="F37" s="877"/>
      <c r="G37" s="877"/>
      <c r="H37" s="878"/>
      <c r="I37" s="267"/>
      <c r="J37" s="268"/>
      <c r="K37" s="269">
        <f>VLOOKUP(A37,EQUIPOS!A7:D164,4,FALSE)</f>
        <v>163310.95018836865</v>
      </c>
      <c r="L37" s="270"/>
      <c r="M37" s="271">
        <v>30</v>
      </c>
      <c r="N37" s="272">
        <f>K37/M37</f>
        <v>5443.6983396122878</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30</v>
      </c>
      <c r="N38" s="272">
        <f>K38/M38</f>
        <v>4201.1053171051772</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8.9561768172669982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12590.56684662525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1.25</v>
      </c>
      <c r="L48" s="267"/>
      <c r="M48" s="402">
        <f>VLOOKUP(A48,MATERIALES!A4:D394,4,FALSE)</f>
        <v>55758.208902173683</v>
      </c>
      <c r="N48" s="272">
        <f>K48*M48</f>
        <v>69697.761127717109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69697.761127717109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4">
        <f>VLOOKUP(A59,TRANSPORTE!A5:D123,4,FALSE)</f>
        <v>1147.8761273174055</v>
      </c>
      <c r="M59" s="915"/>
      <c r="N59" s="287">
        <f>K59*L59</f>
        <v>1434.8451591467569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1434.8451591467569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827" t="s">
        <v>953</v>
      </c>
      <c r="C76" s="828"/>
      <c r="D76" s="828"/>
      <c r="E76" s="828"/>
      <c r="F76" s="828"/>
      <c r="G76" s="828"/>
      <c r="H76" s="828"/>
      <c r="I76" s="870"/>
      <c r="J76" s="870"/>
      <c r="K76" s="870"/>
      <c r="L76" s="870"/>
      <c r="M76" s="871"/>
      <c r="N76" s="460">
        <f>SUM(N70:N75)</f>
        <v>895.61768172669986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84618.79081521582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16923.758163043163</v>
      </c>
      <c r="M83" s="863"/>
      <c r="N83" s="51"/>
    </row>
    <row r="84" spans="1:14">
      <c r="B84" s="89" t="s">
        <v>973</v>
      </c>
      <c r="C84" s="90"/>
      <c r="D84" s="90"/>
      <c r="E84" s="90"/>
      <c r="F84" s="90"/>
      <c r="G84" s="90"/>
      <c r="H84" s="90"/>
      <c r="I84" s="87"/>
      <c r="J84" s="88"/>
      <c r="K84" s="304">
        <v>0.05</v>
      </c>
      <c r="L84" s="862">
        <f>N78*K84</f>
        <v>4230.9395407607908</v>
      </c>
      <c r="M84" s="863"/>
      <c r="N84" s="51"/>
    </row>
    <row r="85" spans="1:14" ht="15.75" thickBot="1">
      <c r="B85" s="91" t="s">
        <v>974</v>
      </c>
      <c r="C85" s="92"/>
      <c r="D85" s="92"/>
      <c r="E85" s="92"/>
      <c r="F85" s="92"/>
      <c r="G85" s="92"/>
      <c r="H85" s="92"/>
      <c r="I85" s="93"/>
      <c r="J85" s="94"/>
      <c r="K85" s="305">
        <v>0.05</v>
      </c>
      <c r="L85" s="864">
        <f>N78*K85</f>
        <v>4230.9395407607908</v>
      </c>
      <c r="M85" s="865"/>
      <c r="N85" s="51"/>
    </row>
    <row r="86" spans="1:14" ht="15.75" thickBot="1">
      <c r="B86" s="827" t="s">
        <v>953</v>
      </c>
      <c r="C86" s="828"/>
      <c r="D86" s="828"/>
      <c r="E86" s="828"/>
      <c r="F86" s="828"/>
      <c r="G86" s="828"/>
      <c r="H86" s="828"/>
      <c r="I86" s="828"/>
      <c r="J86" s="828"/>
      <c r="K86" s="828"/>
      <c r="L86" s="828"/>
      <c r="M86" s="829"/>
      <c r="N86" s="52">
        <f>L83+L84+L85</f>
        <v>25385.637244564747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110004.42805978056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154</v>
      </c>
      <c r="B36" s="876" t="str">
        <f>VLOOKUP(A36,EQUIPOS!A6:D154,3,FALSE)</f>
        <v>Carrotanque Irrigador de asfalto, 1000 GALONES DE CAPACIDAD</v>
      </c>
      <c r="C36" s="877"/>
      <c r="D36" s="877"/>
      <c r="E36" s="877"/>
      <c r="F36" s="877"/>
      <c r="G36" s="877"/>
      <c r="H36" s="878"/>
      <c r="I36" s="267"/>
      <c r="J36" s="268"/>
      <c r="K36" s="269">
        <f>VLOOKUP(A36,EQUIPOS!A6:D163,4,FALSE)</f>
        <v>88104.210392715599</v>
      </c>
      <c r="L36" s="270"/>
      <c r="M36" s="271">
        <v>30</v>
      </c>
      <c r="N36" s="272">
        <f>K36/M36</f>
        <v>2936.8070130905198</v>
      </c>
    </row>
    <row r="37" spans="1:14">
      <c r="A37" s="113" t="s">
        <v>271</v>
      </c>
      <c r="B37" s="876" t="str">
        <f>VLOOKUP(A37,EQUIPOS!A7:D154,3,FALSE)</f>
        <v>Motoniveladora, potencia 140 HP, ancho de cuchilla 3,66 m, peso 11 ton.</v>
      </c>
      <c r="C37" s="877"/>
      <c r="D37" s="877"/>
      <c r="E37" s="877"/>
      <c r="F37" s="877"/>
      <c r="G37" s="877"/>
      <c r="H37" s="878"/>
      <c r="I37" s="267"/>
      <c r="J37" s="268"/>
      <c r="K37" s="269">
        <f>VLOOKUP(A37,EQUIPOS!A7:D164,4,FALSE)</f>
        <v>163310.95018836865</v>
      </c>
      <c r="L37" s="270"/>
      <c r="M37" s="271">
        <v>30</v>
      </c>
      <c r="N37" s="272">
        <f>K37/M37</f>
        <v>5443.6983396122878</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30</v>
      </c>
      <c r="N38" s="272">
        <f>K38/M38</f>
        <v>4201.1053171051772</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8.9561768172669982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12590.56684662525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1.25</v>
      </c>
      <c r="L48" s="267"/>
      <c r="M48" s="402">
        <f>VLOOKUP(A48,MATERIALES!A4:D394,4,FALSE)</f>
        <v>54817.361614463756</v>
      </c>
      <c r="N48" s="272">
        <f>K48*M48</f>
        <v>68521.702018079697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68521.702018079697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4">
        <f>VLOOKUP(A59,TRANSPORTE!A5:D123,4,FALSE)</f>
        <v>1147.8761273174055</v>
      </c>
      <c r="M59" s="915"/>
      <c r="N59" s="287">
        <f>K59*L59</f>
        <v>1434.8451591467569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1434.8451591467569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SUM(N70:N75)</f>
        <v>895.61768172669986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83442.731705578408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16688.546341115682</v>
      </c>
      <c r="M83" s="863"/>
      <c r="N83" s="51"/>
    </row>
    <row r="84" spans="1:14">
      <c r="B84" s="89" t="s">
        <v>973</v>
      </c>
      <c r="C84" s="90"/>
      <c r="D84" s="90"/>
      <c r="E84" s="90"/>
      <c r="F84" s="90"/>
      <c r="G84" s="90"/>
      <c r="H84" s="90"/>
      <c r="I84" s="87"/>
      <c r="J84" s="88"/>
      <c r="K84" s="304">
        <v>0.05</v>
      </c>
      <c r="L84" s="862">
        <f>N78*K84</f>
        <v>4172.1365852789204</v>
      </c>
      <c r="M84" s="863"/>
      <c r="N84" s="51"/>
    </row>
    <row r="85" spans="1:14" ht="15.75" thickBot="1">
      <c r="B85" s="91" t="s">
        <v>974</v>
      </c>
      <c r="C85" s="92"/>
      <c r="D85" s="92"/>
      <c r="E85" s="92"/>
      <c r="F85" s="92"/>
      <c r="G85" s="92"/>
      <c r="H85" s="92"/>
      <c r="I85" s="93"/>
      <c r="J85" s="94"/>
      <c r="K85" s="305">
        <v>0.05</v>
      </c>
      <c r="L85" s="864">
        <f>N78*K85</f>
        <v>4172.1365852789204</v>
      </c>
      <c r="M85" s="865"/>
      <c r="N85" s="51"/>
    </row>
    <row r="86" spans="1:14" ht="15.75" thickBot="1">
      <c r="B86" s="827" t="s">
        <v>953</v>
      </c>
      <c r="C86" s="828"/>
      <c r="D86" s="828"/>
      <c r="E86" s="828"/>
      <c r="F86" s="828"/>
      <c r="G86" s="828"/>
      <c r="H86" s="828"/>
      <c r="I86" s="828"/>
      <c r="J86" s="828"/>
      <c r="K86" s="828"/>
      <c r="L86" s="828"/>
      <c r="M86" s="829"/>
      <c r="N86" s="52">
        <f>L83+L84+L85</f>
        <v>25032.819511673522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108475.55121725192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154</v>
      </c>
      <c r="B36" s="876" t="str">
        <f>VLOOKUP(A36,EQUIPOS!A6:D154,3,FALSE)</f>
        <v>Carrotanque Irrigador de asfalto, 1000 GALONES DE CAPACIDAD</v>
      </c>
      <c r="C36" s="877"/>
      <c r="D36" s="877"/>
      <c r="E36" s="877"/>
      <c r="F36" s="877"/>
      <c r="G36" s="877"/>
      <c r="H36" s="878"/>
      <c r="I36" s="267"/>
      <c r="J36" s="268"/>
      <c r="K36" s="269">
        <f>VLOOKUP(A36,EQUIPOS!A6:D163,4,FALSE)</f>
        <v>88104.210392715599</v>
      </c>
      <c r="L36" s="270"/>
      <c r="M36" s="271">
        <v>30</v>
      </c>
      <c r="N36" s="272">
        <f>K36/M36</f>
        <v>2936.8070130905198</v>
      </c>
    </row>
    <row r="37" spans="1:14">
      <c r="A37" s="113" t="s">
        <v>271</v>
      </c>
      <c r="B37" s="876" t="str">
        <f>VLOOKUP(A37,EQUIPOS!A7:D154,3,FALSE)</f>
        <v>Motoniveladora, potencia 140 HP, ancho de cuchilla 3,66 m, peso 11 ton.</v>
      </c>
      <c r="C37" s="877"/>
      <c r="D37" s="877"/>
      <c r="E37" s="877"/>
      <c r="F37" s="877"/>
      <c r="G37" s="877"/>
      <c r="H37" s="878"/>
      <c r="I37" s="267"/>
      <c r="J37" s="268"/>
      <c r="K37" s="269">
        <f>VLOOKUP(A37,EQUIPOS!A7:D164,4,FALSE)</f>
        <v>163310.95018836865</v>
      </c>
      <c r="L37" s="270"/>
      <c r="M37" s="271">
        <v>30</v>
      </c>
      <c r="N37" s="272">
        <f>K37/M37</f>
        <v>5443.6983396122878</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30</v>
      </c>
      <c r="N38" s="272">
        <f>K38/M38</f>
        <v>4201.1053171051772</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8.9561768172669982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12590.56684662525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1.25</v>
      </c>
      <c r="L48" s="267"/>
      <c r="M48" s="402">
        <f>VLOOKUP(A48,MATERIALES!A4:D394,4,FALSE)</f>
        <v>54817.361614463756</v>
      </c>
      <c r="N48" s="272">
        <f>K48*M48</f>
        <v>68521.702018079697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68521.702018079697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4">
        <f>VLOOKUP(A59,TRANSPORTE!A5:D123,4,FALSE)</f>
        <v>1147.8761273174055</v>
      </c>
      <c r="M59" s="915"/>
      <c r="N59" s="287">
        <f>K59*L59</f>
        <v>1434.8451591467569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1434.8451591467569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SUM(N70:N75)</f>
        <v>895.61768172669986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83442.731705578408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16688.546341115682</v>
      </c>
      <c r="M83" s="863"/>
      <c r="N83" s="51"/>
    </row>
    <row r="84" spans="1:14">
      <c r="B84" s="89" t="s">
        <v>973</v>
      </c>
      <c r="C84" s="90"/>
      <c r="D84" s="90"/>
      <c r="E84" s="90"/>
      <c r="F84" s="90"/>
      <c r="G84" s="90"/>
      <c r="H84" s="90"/>
      <c r="I84" s="87"/>
      <c r="J84" s="88"/>
      <c r="K84" s="304">
        <v>0.05</v>
      </c>
      <c r="L84" s="862">
        <f>N78*K84</f>
        <v>4172.1365852789204</v>
      </c>
      <c r="M84" s="863"/>
      <c r="N84" s="51"/>
    </row>
    <row r="85" spans="1:14" ht="15.75" thickBot="1">
      <c r="B85" s="91" t="s">
        <v>974</v>
      </c>
      <c r="C85" s="92"/>
      <c r="D85" s="92"/>
      <c r="E85" s="92"/>
      <c r="F85" s="92"/>
      <c r="G85" s="92"/>
      <c r="H85" s="92"/>
      <c r="I85" s="93"/>
      <c r="J85" s="94"/>
      <c r="K85" s="305">
        <v>0.05</v>
      </c>
      <c r="L85" s="864">
        <f>N78*K85</f>
        <v>4172.1365852789204</v>
      </c>
      <c r="M85" s="865"/>
      <c r="N85" s="51"/>
    </row>
    <row r="86" spans="1:14" ht="15.75" thickBot="1">
      <c r="B86" s="827" t="s">
        <v>953</v>
      </c>
      <c r="C86" s="828"/>
      <c r="D86" s="828"/>
      <c r="E86" s="828"/>
      <c r="F86" s="828"/>
      <c r="G86" s="828"/>
      <c r="H86" s="828"/>
      <c r="I86" s="828"/>
      <c r="J86" s="828"/>
      <c r="K86" s="828"/>
      <c r="L86" s="828"/>
      <c r="M86" s="829"/>
      <c r="N86" s="52">
        <f>L83+L84+L85</f>
        <v>25032.819511673522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108475.55121725192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45</v>
      </c>
      <c r="N36" s="272">
        <f>K36/M36</f>
        <v>1537.1368979858198</v>
      </c>
    </row>
    <row r="37" spans="1:14">
      <c r="A37" s="113" t="s">
        <v>271</v>
      </c>
      <c r="B37" s="876" t="str">
        <f>VLOOKUP(A37,EQUIPOS!A7:D154,3,FALSE)</f>
        <v>Motoniveladora, potencia 140 HP, ancho de cuchilla 3,66 m, peso 11 ton.</v>
      </c>
      <c r="C37" s="877"/>
      <c r="D37" s="877"/>
      <c r="E37" s="877"/>
      <c r="F37" s="877"/>
      <c r="G37" s="877"/>
      <c r="H37" s="878"/>
      <c r="I37" s="267"/>
      <c r="J37" s="268"/>
      <c r="K37" s="269">
        <f>VLOOKUP(A37,EQUIPOS!A7:D164,4,FALSE)</f>
        <v>163310.95018836865</v>
      </c>
      <c r="L37" s="270"/>
      <c r="M37" s="271">
        <v>45</v>
      </c>
      <c r="N37" s="272">
        <f>K37/M37</f>
        <v>3629.1322264081923</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45</v>
      </c>
      <c r="N38" s="272">
        <f>K38/M38</f>
        <v>2800.7368780701177</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5.9707845448446664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7972.9767870089745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VLOOKUP(A48,MATERIALES!A4:D394,4,FALSE)</f>
        <v>55758.208902173683</v>
      </c>
      <c r="N48" s="272">
        <f>K48*M48</f>
        <v>72485.671572825784</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VLOOKUP(A49,MATERIALES!A5:D395,4,FALSE)</f>
        <v>477.00317141829919</v>
      </c>
      <c r="N49" s="272">
        <f>K49*M49</f>
        <v>42930.28542764693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115415.95700047271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125478.25120747878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25095.650241495758</v>
      </c>
      <c r="M83" s="863"/>
      <c r="N83" s="51"/>
    </row>
    <row r="84" spans="1:14">
      <c r="B84" s="89" t="s">
        <v>973</v>
      </c>
      <c r="C84" s="90"/>
      <c r="D84" s="90"/>
      <c r="E84" s="90"/>
      <c r="F84" s="90"/>
      <c r="G84" s="90"/>
      <c r="H84" s="90"/>
      <c r="I84" s="87"/>
      <c r="J84" s="88"/>
      <c r="K84" s="304">
        <v>0.05</v>
      </c>
      <c r="L84" s="862">
        <f>N78*K84</f>
        <v>6273.9125603739394</v>
      </c>
      <c r="M84" s="863"/>
      <c r="N84" s="51"/>
    </row>
    <row r="85" spans="1:14" ht="15.75" thickBot="1">
      <c r="B85" s="91" t="s">
        <v>974</v>
      </c>
      <c r="C85" s="92"/>
      <c r="D85" s="92"/>
      <c r="E85" s="92"/>
      <c r="F85" s="92"/>
      <c r="G85" s="92"/>
      <c r="H85" s="92"/>
      <c r="I85" s="93"/>
      <c r="J85" s="94"/>
      <c r="K85" s="305">
        <v>0.05</v>
      </c>
      <c r="L85" s="864">
        <f>N78*K85</f>
        <v>6273.9125603739394</v>
      </c>
      <c r="M85" s="865"/>
      <c r="N85" s="51"/>
    </row>
    <row r="86" spans="1:14" ht="15.75" thickBot="1">
      <c r="B86" s="827" t="s">
        <v>953</v>
      </c>
      <c r="C86" s="828"/>
      <c r="D86" s="828"/>
      <c r="E86" s="828"/>
      <c r="F86" s="828"/>
      <c r="G86" s="828"/>
      <c r="H86" s="828"/>
      <c r="I86" s="828"/>
      <c r="J86" s="828"/>
      <c r="K86" s="828"/>
      <c r="L86" s="828"/>
      <c r="M86" s="829"/>
      <c r="N86" s="52">
        <f>L83+L84+L85</f>
        <v>37643.475362243633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163121.72656972241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45</v>
      </c>
      <c r="N36" s="272">
        <f>K36/M36</f>
        <v>1537.1368979858198</v>
      </c>
    </row>
    <row r="37" spans="1:14">
      <c r="A37" s="113" t="s">
        <v>271</v>
      </c>
      <c r="B37" s="876" t="str">
        <f>VLOOKUP(A37,EQUIPOS!A7:D154,3,FALSE)</f>
        <v>Motoniveladora, potencia 140 HP, ancho de cuchilla 3,66 m, peso 11 ton.</v>
      </c>
      <c r="C37" s="877"/>
      <c r="D37" s="877"/>
      <c r="E37" s="877"/>
      <c r="F37" s="877"/>
      <c r="G37" s="877"/>
      <c r="H37" s="878"/>
      <c r="I37" s="267"/>
      <c r="J37" s="268"/>
      <c r="K37" s="269">
        <f>VLOOKUP(A37,EQUIPOS!A7:D164,4,FALSE)</f>
        <v>163310.95018836865</v>
      </c>
      <c r="L37" s="270"/>
      <c r="M37" s="271">
        <v>45</v>
      </c>
      <c r="N37" s="272">
        <f>K37/M37</f>
        <v>3629.1322264081923</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45</v>
      </c>
      <c r="N38" s="272">
        <f>K38/M38</f>
        <v>2800.7368780701177</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5.9707845448446664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7972.9767870089745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54817.361614463756</v>
      </c>
      <c r="N48" s="272">
        <f>K48*M48</f>
        <v>71262.570098802884</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VLOOKUP(A49,MATERIALES!A5:D395,4,FALSE)</f>
        <v>477.00317141829919</v>
      </c>
      <c r="N49" s="272">
        <f>K49*M49</f>
        <v>42930.28542764693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114192.85552644981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124255.14973345588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24851.029946691178</v>
      </c>
      <c r="M83" s="863"/>
      <c r="N83" s="51"/>
    </row>
    <row r="84" spans="1:14">
      <c r="B84" s="89" t="s">
        <v>973</v>
      </c>
      <c r="C84" s="90"/>
      <c r="D84" s="90"/>
      <c r="E84" s="90"/>
      <c r="F84" s="90"/>
      <c r="G84" s="90"/>
      <c r="H84" s="90"/>
      <c r="I84" s="87"/>
      <c r="J84" s="88"/>
      <c r="K84" s="304">
        <v>0.05</v>
      </c>
      <c r="L84" s="862">
        <f>N78*K84</f>
        <v>6212.7574866727946</v>
      </c>
      <c r="M84" s="863"/>
      <c r="N84" s="51"/>
    </row>
    <row r="85" spans="1:14" ht="15.75" thickBot="1">
      <c r="B85" s="91" t="s">
        <v>974</v>
      </c>
      <c r="C85" s="92"/>
      <c r="D85" s="92"/>
      <c r="E85" s="92"/>
      <c r="F85" s="92"/>
      <c r="G85" s="92"/>
      <c r="H85" s="92"/>
      <c r="I85" s="93"/>
      <c r="J85" s="94"/>
      <c r="K85" s="305">
        <v>0.05</v>
      </c>
      <c r="L85" s="864">
        <f>N78*K85</f>
        <v>6212.7574866727946</v>
      </c>
      <c r="M85" s="865"/>
      <c r="N85" s="51"/>
    </row>
    <row r="86" spans="1:14" ht="15.75" thickBot="1">
      <c r="B86" s="827" t="s">
        <v>953</v>
      </c>
      <c r="C86" s="828"/>
      <c r="D86" s="828"/>
      <c r="E86" s="828"/>
      <c r="F86" s="828"/>
      <c r="G86" s="828"/>
      <c r="H86" s="828"/>
      <c r="I86" s="828"/>
      <c r="J86" s="828"/>
      <c r="K86" s="828"/>
      <c r="L86" s="828"/>
      <c r="M86" s="829"/>
      <c r="N86" s="52">
        <f>L83+L84+L85</f>
        <v>37276.544920036766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161531.69465349265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45</v>
      </c>
      <c r="N36" s="272">
        <f>K36/M36</f>
        <v>1537.1368979858198</v>
      </c>
    </row>
    <row r="37" spans="1:14">
      <c r="A37" s="113" t="s">
        <v>271</v>
      </c>
      <c r="B37" s="876" t="str">
        <f>VLOOKUP(A37,EQUIPOS!A7:D154,3,FALSE)</f>
        <v>Motoniveladora, potencia 140 HP, ancho de cuchilla 3,66 m, peso 11 ton.</v>
      </c>
      <c r="C37" s="877"/>
      <c r="D37" s="877"/>
      <c r="E37" s="877"/>
      <c r="F37" s="877"/>
      <c r="G37" s="877"/>
      <c r="H37" s="878"/>
      <c r="I37" s="267"/>
      <c r="J37" s="268"/>
      <c r="K37" s="269">
        <f>VLOOKUP(A37,EQUIPOS!A7:D164,4,FALSE)</f>
        <v>163310.95018836865</v>
      </c>
      <c r="L37" s="270"/>
      <c r="M37" s="271">
        <v>45</v>
      </c>
      <c r="N37" s="272">
        <f>K37/M37</f>
        <v>3629.1322264081923</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45</v>
      </c>
      <c r="N38" s="272">
        <f>K38/M38</f>
        <v>2800.7368780701177</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5.9707845448446664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7972.9767870089745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VLOOKUP(A48,MATERIALES!A4:D394,4,FALSE)</f>
        <v>55758.208902173683</v>
      </c>
      <c r="N48" s="272">
        <f>K48*M48</f>
        <v>72485.671572825784</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VLOOKUP(A49,MATERIALES!A5:D395,4,FALSE)</f>
        <v>477.00317141829919</v>
      </c>
      <c r="N49" s="272">
        <f>K49*M49</f>
        <v>42930.28542764693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115415.95700047271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125478.25120747878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25095.650241495758</v>
      </c>
      <c r="M83" s="863"/>
      <c r="N83" s="51"/>
    </row>
    <row r="84" spans="1:14">
      <c r="B84" s="89" t="s">
        <v>973</v>
      </c>
      <c r="C84" s="90"/>
      <c r="D84" s="90"/>
      <c r="E84" s="90"/>
      <c r="F84" s="90"/>
      <c r="G84" s="90"/>
      <c r="H84" s="90"/>
      <c r="I84" s="87"/>
      <c r="J84" s="88"/>
      <c r="K84" s="304">
        <v>0.05</v>
      </c>
      <c r="L84" s="862">
        <f>N78*K84</f>
        <v>6273.9125603739394</v>
      </c>
      <c r="M84" s="863"/>
      <c r="N84" s="51"/>
    </row>
    <row r="85" spans="1:14" ht="15.75" thickBot="1">
      <c r="B85" s="91" t="s">
        <v>974</v>
      </c>
      <c r="C85" s="92"/>
      <c r="D85" s="92"/>
      <c r="E85" s="92"/>
      <c r="F85" s="92"/>
      <c r="G85" s="92"/>
      <c r="H85" s="92"/>
      <c r="I85" s="93"/>
      <c r="J85" s="94"/>
      <c r="K85" s="305">
        <v>0.05</v>
      </c>
      <c r="L85" s="864">
        <f>N78*K85</f>
        <v>6273.9125603739394</v>
      </c>
      <c r="M85" s="865"/>
      <c r="N85" s="51"/>
    </row>
    <row r="86" spans="1:14" ht="15.75" thickBot="1">
      <c r="B86" s="827" t="s">
        <v>953</v>
      </c>
      <c r="C86" s="828"/>
      <c r="D86" s="828"/>
      <c r="E86" s="828"/>
      <c r="F86" s="828"/>
      <c r="G86" s="828"/>
      <c r="H86" s="828"/>
      <c r="I86" s="828"/>
      <c r="J86" s="828"/>
      <c r="K86" s="828"/>
      <c r="L86" s="828"/>
      <c r="M86" s="829"/>
      <c r="N86" s="52">
        <f>L83+L84+L85</f>
        <v>37643.475362243633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163121.72656972241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45</v>
      </c>
      <c r="N36" s="272">
        <f>K36/M36</f>
        <v>1537.1368979858198</v>
      </c>
    </row>
    <row r="37" spans="1:14">
      <c r="A37" s="113" t="s">
        <v>271</v>
      </c>
      <c r="B37" s="876" t="str">
        <f>VLOOKUP(A37,EQUIPOS!A7:D154,3,FALSE)</f>
        <v>Motoniveladora, potencia 140 HP, ancho de cuchilla 3,66 m, peso 11 ton.</v>
      </c>
      <c r="C37" s="877"/>
      <c r="D37" s="877"/>
      <c r="E37" s="877"/>
      <c r="F37" s="877"/>
      <c r="G37" s="877"/>
      <c r="H37" s="878"/>
      <c r="I37" s="267"/>
      <c r="J37" s="268"/>
      <c r="K37" s="269">
        <f>VLOOKUP(A37,EQUIPOS!A7:D164,4,FALSE)</f>
        <v>163310.95018836865</v>
      </c>
      <c r="L37" s="270"/>
      <c r="M37" s="271">
        <v>45</v>
      </c>
      <c r="N37" s="272">
        <f>K37/M37</f>
        <v>3629.1322264081923</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45</v>
      </c>
      <c r="N38" s="272">
        <f>K38/M38</f>
        <v>2800.7368780701177</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5.9707845448446664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7972.9767870089745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54817.361614463756</v>
      </c>
      <c r="N48" s="272">
        <f>K48*M48</f>
        <v>71262.570098802884</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VLOOKUP(A49,MATERIALES!A5:D395,4,FALSE)</f>
        <v>477.00317141829919</v>
      </c>
      <c r="N49" s="272">
        <f>K49*M49</f>
        <v>42930.28542764693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114192.85552644981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124255.14973345588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24851.029946691178</v>
      </c>
      <c r="M83" s="863"/>
      <c r="N83" s="51"/>
    </row>
    <row r="84" spans="1:14">
      <c r="B84" s="89" t="s">
        <v>973</v>
      </c>
      <c r="C84" s="90"/>
      <c r="D84" s="90"/>
      <c r="E84" s="90"/>
      <c r="F84" s="90"/>
      <c r="G84" s="90"/>
      <c r="H84" s="90"/>
      <c r="I84" s="87"/>
      <c r="J84" s="88"/>
      <c r="K84" s="304">
        <v>0.05</v>
      </c>
      <c r="L84" s="862">
        <f>N78*K84</f>
        <v>6212.7574866727946</v>
      </c>
      <c r="M84" s="863"/>
      <c r="N84" s="51"/>
    </row>
    <row r="85" spans="1:14" ht="15.75" thickBot="1">
      <c r="B85" s="91" t="s">
        <v>974</v>
      </c>
      <c r="C85" s="92"/>
      <c r="D85" s="92"/>
      <c r="E85" s="92"/>
      <c r="F85" s="92"/>
      <c r="G85" s="92"/>
      <c r="H85" s="92"/>
      <c r="I85" s="93"/>
      <c r="J85" s="94"/>
      <c r="K85" s="305">
        <v>0.05</v>
      </c>
      <c r="L85" s="864">
        <f>N78*K85</f>
        <v>6212.7574866727946</v>
      </c>
      <c r="M85" s="865"/>
      <c r="N85" s="51"/>
    </row>
    <row r="86" spans="1:14" ht="15.75" thickBot="1">
      <c r="B86" s="827" t="s">
        <v>953</v>
      </c>
      <c r="C86" s="828"/>
      <c r="D86" s="828"/>
      <c r="E86" s="828"/>
      <c r="F86" s="828"/>
      <c r="G86" s="828"/>
      <c r="H86" s="828"/>
      <c r="I86" s="828"/>
      <c r="J86" s="828"/>
      <c r="K86" s="828"/>
      <c r="L86" s="828"/>
      <c r="M86" s="829"/>
      <c r="N86" s="52">
        <f>L83+L84+L85</f>
        <v>37276.544920036766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161531.69465349265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45</v>
      </c>
      <c r="N36" s="272">
        <f>K36/M36</f>
        <v>1537.1368979858198</v>
      </c>
    </row>
    <row r="37" spans="1:14">
      <c r="A37" s="113" t="s">
        <v>271</v>
      </c>
      <c r="B37" s="876" t="str">
        <f>VLOOKUP(A37,EQUIPOS!A7:D154,3,FALSE)</f>
        <v>Motoniveladora, potencia 140 HP, ancho de cuchilla 3,66 m, peso 11 ton.</v>
      </c>
      <c r="C37" s="877"/>
      <c r="D37" s="877"/>
      <c r="E37" s="877"/>
      <c r="F37" s="877"/>
      <c r="G37" s="877"/>
      <c r="H37" s="878"/>
      <c r="I37" s="267"/>
      <c r="J37" s="268"/>
      <c r="K37" s="269">
        <f>VLOOKUP(A37,EQUIPOS!A7:D164,4,FALSE)</f>
        <v>163310.95018836865</v>
      </c>
      <c r="L37" s="270"/>
      <c r="M37" s="271">
        <v>45</v>
      </c>
      <c r="N37" s="272">
        <f>K37/M37</f>
        <v>3629.1322264081923</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45</v>
      </c>
      <c r="N38" s="272">
        <f>K38/M38</f>
        <v>2800.7368780701177</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5.9707845448446664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7972.9767870089745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VLOOKUP(A48,MATERIALES!A4:D394,4,FALSE)</f>
        <v>55758.208902173683</v>
      </c>
      <c r="N48" s="272">
        <f>K48*M48</f>
        <v>72485.671572825784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72485.671572825784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82547.965779831851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16509.59315596637</v>
      </c>
      <c r="M83" s="863"/>
      <c r="N83" s="51"/>
    </row>
    <row r="84" spans="1:14">
      <c r="B84" s="89" t="s">
        <v>973</v>
      </c>
      <c r="C84" s="90"/>
      <c r="D84" s="90"/>
      <c r="E84" s="90"/>
      <c r="F84" s="90"/>
      <c r="G84" s="90"/>
      <c r="H84" s="90"/>
      <c r="I84" s="87"/>
      <c r="J84" s="88"/>
      <c r="K84" s="304">
        <v>0.05</v>
      </c>
      <c r="L84" s="862">
        <f>N78*K84</f>
        <v>4127.3982889915924</v>
      </c>
      <c r="M84" s="863"/>
      <c r="N84" s="51"/>
    </row>
    <row r="85" spans="1:14" ht="15.75" thickBot="1">
      <c r="B85" s="91" t="s">
        <v>974</v>
      </c>
      <c r="C85" s="92"/>
      <c r="D85" s="92"/>
      <c r="E85" s="92"/>
      <c r="F85" s="92"/>
      <c r="G85" s="92"/>
      <c r="H85" s="92"/>
      <c r="I85" s="93"/>
      <c r="J85" s="94"/>
      <c r="K85" s="305">
        <v>0.05</v>
      </c>
      <c r="L85" s="864">
        <f>N78*K85</f>
        <v>4127.3982889915924</v>
      </c>
      <c r="M85" s="865"/>
      <c r="N85" s="51"/>
    </row>
    <row r="86" spans="1:14" ht="15.75" thickBot="1">
      <c r="B86" s="827" t="s">
        <v>953</v>
      </c>
      <c r="C86" s="828"/>
      <c r="D86" s="828"/>
      <c r="E86" s="828"/>
      <c r="F86" s="828"/>
      <c r="G86" s="828"/>
      <c r="H86" s="828"/>
      <c r="I86" s="828"/>
      <c r="J86" s="828"/>
      <c r="K86" s="828"/>
      <c r="L86" s="828"/>
      <c r="M86" s="829"/>
      <c r="N86" s="52">
        <f>L83+L84+L85</f>
        <v>24764.389733949556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107312.35551378141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45</v>
      </c>
      <c r="N36" s="272">
        <f>K36/M36</f>
        <v>1537.1368979858198</v>
      </c>
    </row>
    <row r="37" spans="1:14">
      <c r="A37" s="113" t="s">
        <v>271</v>
      </c>
      <c r="B37" s="876" t="str">
        <f>VLOOKUP(A37,EQUIPOS!A7:D154,3,FALSE)</f>
        <v>Motoniveladora, potencia 140 HP, ancho de cuchilla 3,66 m, peso 11 ton.</v>
      </c>
      <c r="C37" s="877"/>
      <c r="D37" s="877"/>
      <c r="E37" s="877"/>
      <c r="F37" s="877"/>
      <c r="G37" s="877"/>
      <c r="H37" s="878"/>
      <c r="I37" s="267"/>
      <c r="J37" s="268"/>
      <c r="K37" s="269">
        <f>VLOOKUP(A37,EQUIPOS!A7:D164,4,FALSE)</f>
        <v>163310.95018836865</v>
      </c>
      <c r="L37" s="270"/>
      <c r="M37" s="271">
        <v>45</v>
      </c>
      <c r="N37" s="272">
        <f>K37/M37</f>
        <v>3629.1322264081923</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45</v>
      </c>
      <c r="N38" s="272">
        <f>K38/M38</f>
        <v>2800.7368780701177</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5.9707845448446664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7972.9767870089745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54817.361614463756</v>
      </c>
      <c r="N48" s="272">
        <f>K48*M48</f>
        <v>71262.570098802884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71262.570098802884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81324.864305808951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16264.97286116179</v>
      </c>
      <c r="M83" s="863"/>
      <c r="N83" s="51"/>
    </row>
    <row r="84" spans="1:14">
      <c r="B84" s="89" t="s">
        <v>973</v>
      </c>
      <c r="C84" s="90"/>
      <c r="D84" s="90"/>
      <c r="E84" s="90"/>
      <c r="F84" s="90"/>
      <c r="G84" s="90"/>
      <c r="H84" s="90"/>
      <c r="I84" s="87"/>
      <c r="J84" s="88"/>
      <c r="K84" s="304">
        <v>0.05</v>
      </c>
      <c r="L84" s="862">
        <f>N78*K84</f>
        <v>4066.2432152904476</v>
      </c>
      <c r="M84" s="863"/>
      <c r="N84" s="51"/>
    </row>
    <row r="85" spans="1:14" ht="15.75" thickBot="1">
      <c r="B85" s="91" t="s">
        <v>974</v>
      </c>
      <c r="C85" s="92"/>
      <c r="D85" s="92"/>
      <c r="E85" s="92"/>
      <c r="F85" s="92"/>
      <c r="G85" s="92"/>
      <c r="H85" s="92"/>
      <c r="I85" s="93"/>
      <c r="J85" s="94"/>
      <c r="K85" s="305">
        <v>0.05</v>
      </c>
      <c r="L85" s="864">
        <f>N78*K85</f>
        <v>4066.2432152904476</v>
      </c>
      <c r="M85" s="865"/>
      <c r="N85" s="51"/>
    </row>
    <row r="86" spans="1:14" ht="15.75" thickBot="1">
      <c r="B86" s="827" t="s">
        <v>953</v>
      </c>
      <c r="C86" s="828"/>
      <c r="D86" s="828"/>
      <c r="E86" s="828"/>
      <c r="F86" s="828"/>
      <c r="G86" s="828"/>
      <c r="H86" s="828"/>
      <c r="I86" s="828"/>
      <c r="J86" s="828"/>
      <c r="K86" s="828"/>
      <c r="L86" s="828"/>
      <c r="M86" s="829"/>
      <c r="N86" s="52">
        <f>L83+L84+L85</f>
        <v>24397.459291742685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105722.32359755164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45</v>
      </c>
      <c r="N36" s="272">
        <f>K36/M36</f>
        <v>1537.1368979858198</v>
      </c>
    </row>
    <row r="37" spans="1:14">
      <c r="A37" s="113" t="s">
        <v>271</v>
      </c>
      <c r="B37" s="876" t="str">
        <f>VLOOKUP(A37,EQUIPOS!A7:D154,3,FALSE)</f>
        <v>Motoniveladora, potencia 140 HP, ancho de cuchilla 3,66 m, peso 11 ton.</v>
      </c>
      <c r="C37" s="877"/>
      <c r="D37" s="877"/>
      <c r="E37" s="877"/>
      <c r="F37" s="877"/>
      <c r="G37" s="877"/>
      <c r="H37" s="878"/>
      <c r="I37" s="267"/>
      <c r="J37" s="268"/>
      <c r="K37" s="269">
        <f>VLOOKUP(A37,EQUIPOS!A7:D164,4,FALSE)</f>
        <v>163310.95018836865</v>
      </c>
      <c r="L37" s="270"/>
      <c r="M37" s="271">
        <v>45</v>
      </c>
      <c r="N37" s="272">
        <f>K37/M37</f>
        <v>3629.1322264081923</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45</v>
      </c>
      <c r="N38" s="272">
        <f>K38/M38</f>
        <v>2800.7368780701177</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5.9707845448446664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7972.9767870089745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VLOOKUP(A48,MATERIALES!A4:D394,4,FALSE)</f>
        <v>55758.208902173683</v>
      </c>
      <c r="N48" s="272">
        <f>K48*M48</f>
        <v>72485.671572825784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72485.671572825784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82547.965779831851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16509.59315596637</v>
      </c>
      <c r="M83" s="863"/>
      <c r="N83" s="51"/>
    </row>
    <row r="84" spans="1:14">
      <c r="B84" s="89" t="s">
        <v>973</v>
      </c>
      <c r="C84" s="90"/>
      <c r="D84" s="90"/>
      <c r="E84" s="90"/>
      <c r="F84" s="90"/>
      <c r="G84" s="90"/>
      <c r="H84" s="90"/>
      <c r="I84" s="87"/>
      <c r="J84" s="88"/>
      <c r="K84" s="304">
        <v>0.05</v>
      </c>
      <c r="L84" s="862">
        <f>N78*K84</f>
        <v>4127.3982889915924</v>
      </c>
      <c r="M84" s="863"/>
      <c r="N84" s="51"/>
    </row>
    <row r="85" spans="1:14" ht="15.75" thickBot="1">
      <c r="B85" s="91" t="s">
        <v>974</v>
      </c>
      <c r="C85" s="92"/>
      <c r="D85" s="92"/>
      <c r="E85" s="92"/>
      <c r="F85" s="92"/>
      <c r="G85" s="92"/>
      <c r="H85" s="92"/>
      <c r="I85" s="93"/>
      <c r="J85" s="94"/>
      <c r="K85" s="305">
        <v>0.05</v>
      </c>
      <c r="L85" s="864">
        <f>N78*K85</f>
        <v>4127.3982889915924</v>
      </c>
      <c r="M85" s="865"/>
      <c r="N85" s="51"/>
    </row>
    <row r="86" spans="1:14" ht="15.75" thickBot="1">
      <c r="B86" s="827" t="s">
        <v>953</v>
      </c>
      <c r="C86" s="828"/>
      <c r="D86" s="828"/>
      <c r="E86" s="828"/>
      <c r="F86" s="828"/>
      <c r="G86" s="828"/>
      <c r="H86" s="828"/>
      <c r="I86" s="828"/>
      <c r="J86" s="828"/>
      <c r="K86" s="828"/>
      <c r="L86" s="828"/>
      <c r="M86" s="829"/>
      <c r="N86" s="52">
        <f>L83+L84+L85</f>
        <v>24764.389733949556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107312.35551378141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45</v>
      </c>
      <c r="N36" s="272">
        <f>K36/M36</f>
        <v>1537.1368979858198</v>
      </c>
    </row>
    <row r="37" spans="1:14">
      <c r="A37" s="113" t="s">
        <v>271</v>
      </c>
      <c r="B37" s="876" t="str">
        <f>VLOOKUP(A37,EQUIPOS!A7:D154,3,FALSE)</f>
        <v>Motoniveladora, potencia 140 HP, ancho de cuchilla 3,66 m, peso 11 ton.</v>
      </c>
      <c r="C37" s="877"/>
      <c r="D37" s="877"/>
      <c r="E37" s="877"/>
      <c r="F37" s="877"/>
      <c r="G37" s="877"/>
      <c r="H37" s="878"/>
      <c r="I37" s="267"/>
      <c r="J37" s="268"/>
      <c r="K37" s="269">
        <f>VLOOKUP(A37,EQUIPOS!A7:D164,4,FALSE)</f>
        <v>163310.95018836865</v>
      </c>
      <c r="L37" s="270"/>
      <c r="M37" s="271">
        <v>45</v>
      </c>
      <c r="N37" s="272">
        <f>K37/M37</f>
        <v>3629.1322264081923</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45</v>
      </c>
      <c r="N38" s="272">
        <f>K38/M38</f>
        <v>2800.7368780701177</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5.9707845448446664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7972.9767870089745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54817.361614463756</v>
      </c>
      <c r="N48" s="272">
        <f>K48*M48</f>
        <v>71262.570098802884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71262.570098802884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81324.864305808951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16264.97286116179</v>
      </c>
      <c r="M83" s="863"/>
      <c r="N83" s="51"/>
    </row>
    <row r="84" spans="1:14">
      <c r="B84" s="89" t="s">
        <v>973</v>
      </c>
      <c r="C84" s="90"/>
      <c r="D84" s="90"/>
      <c r="E84" s="90"/>
      <c r="F84" s="90"/>
      <c r="G84" s="90"/>
      <c r="H84" s="90"/>
      <c r="I84" s="87"/>
      <c r="J84" s="88"/>
      <c r="K84" s="304">
        <v>0.05</v>
      </c>
      <c r="L84" s="862">
        <f>N78*K84</f>
        <v>4066.2432152904476</v>
      </c>
      <c r="M84" s="863"/>
      <c r="N84" s="51"/>
    </row>
    <row r="85" spans="1:14" ht="15.75" thickBot="1">
      <c r="B85" s="91" t="s">
        <v>974</v>
      </c>
      <c r="C85" s="92"/>
      <c r="D85" s="92"/>
      <c r="E85" s="92"/>
      <c r="F85" s="92"/>
      <c r="G85" s="92"/>
      <c r="H85" s="92"/>
      <c r="I85" s="93"/>
      <c r="J85" s="94"/>
      <c r="K85" s="305">
        <v>0.05</v>
      </c>
      <c r="L85" s="864">
        <f>N78*K85</f>
        <v>4066.2432152904476</v>
      </c>
      <c r="M85" s="865"/>
      <c r="N85" s="51"/>
    </row>
    <row r="86" spans="1:14" ht="15.75" thickBot="1">
      <c r="B86" s="827" t="s">
        <v>953</v>
      </c>
      <c r="C86" s="828"/>
      <c r="D86" s="828"/>
      <c r="E86" s="828"/>
      <c r="F86" s="828"/>
      <c r="G86" s="828"/>
      <c r="H86" s="828"/>
      <c r="I86" s="828"/>
      <c r="J86" s="828"/>
      <c r="K86" s="828"/>
      <c r="L86" s="828"/>
      <c r="M86" s="829"/>
      <c r="N86" s="52">
        <f>L83+L84+L85</f>
        <v>24397.459291742685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105722.32359755164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VLOOKUP(A48,MATERIALES!A4:D394,4,FALSE)</f>
        <v>477.00317141829919</v>
      </c>
      <c r="N48" s="272">
        <f>K48*M48</f>
        <v>477.00317141829919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477.00317141829919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827" t="s">
        <v>953</v>
      </c>
      <c r="C76" s="828"/>
      <c r="D76" s="828"/>
      <c r="E76" s="828"/>
      <c r="F76" s="828"/>
      <c r="G76" s="828"/>
      <c r="H76" s="828"/>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477.00317141829919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95.400634283659841</v>
      </c>
      <c r="M83" s="863"/>
      <c r="N83" s="51"/>
    </row>
    <row r="84" spans="1:14">
      <c r="B84" s="89" t="s">
        <v>973</v>
      </c>
      <c r="C84" s="90"/>
      <c r="D84" s="90"/>
      <c r="E84" s="90"/>
      <c r="F84" s="90"/>
      <c r="G84" s="90"/>
      <c r="H84" s="90"/>
      <c r="I84" s="87"/>
      <c r="J84" s="88"/>
      <c r="K84" s="304">
        <v>0.05</v>
      </c>
      <c r="L84" s="862">
        <f>N78*K84</f>
        <v>23.85015857091496</v>
      </c>
      <c r="M84" s="863"/>
      <c r="N84" s="51"/>
    </row>
    <row r="85" spans="1:14" ht="15.75" thickBot="1">
      <c r="B85" s="91" t="s">
        <v>974</v>
      </c>
      <c r="C85" s="92"/>
      <c r="D85" s="92"/>
      <c r="E85" s="92"/>
      <c r="F85" s="92"/>
      <c r="G85" s="92"/>
      <c r="H85" s="92"/>
      <c r="I85" s="93"/>
      <c r="J85" s="94"/>
      <c r="K85" s="305">
        <v>0.05</v>
      </c>
      <c r="L85" s="864">
        <f>N78*K85</f>
        <v>23.85015857091496</v>
      </c>
      <c r="M85" s="865"/>
      <c r="N85" s="51"/>
    </row>
    <row r="86" spans="1:14" ht="15.75" thickBot="1">
      <c r="B86" s="827" t="s">
        <v>953</v>
      </c>
      <c r="C86" s="828"/>
      <c r="D86" s="828"/>
      <c r="E86" s="828"/>
      <c r="F86" s="828"/>
      <c r="G86" s="828"/>
      <c r="H86" s="828"/>
      <c r="I86" s="828"/>
      <c r="J86" s="828"/>
      <c r="K86" s="828"/>
      <c r="L86" s="828"/>
      <c r="M86" s="829"/>
      <c r="N86" s="52">
        <f>L83+L84+L85</f>
        <v>143.10095142548977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620.1041228437889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45</v>
      </c>
      <c r="N36" s="272">
        <f>K36/M36</f>
        <v>1537.1368979858198</v>
      </c>
    </row>
    <row r="37" spans="1:14">
      <c r="A37" s="113" t="s">
        <v>271</v>
      </c>
      <c r="B37" s="876" t="str">
        <f>VLOOKUP(A37,EQUIPOS!A7:D154,3,FALSE)</f>
        <v>Motoniveladora, potencia 140 HP, ancho de cuchilla 3,66 m, peso 11 ton.</v>
      </c>
      <c r="C37" s="877"/>
      <c r="D37" s="877"/>
      <c r="E37" s="877"/>
      <c r="F37" s="877"/>
      <c r="G37" s="877"/>
      <c r="H37" s="878"/>
      <c r="I37" s="267"/>
      <c r="J37" s="268"/>
      <c r="K37" s="269">
        <f>VLOOKUP(A37,EQUIPOS!A7:D164,4,FALSE)</f>
        <v>163310.95018836865</v>
      </c>
      <c r="L37" s="270"/>
      <c r="M37" s="271">
        <v>45</v>
      </c>
      <c r="N37" s="272">
        <f>K37/M37</f>
        <v>3629.1322264081923</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45</v>
      </c>
      <c r="N38" s="272">
        <f>K38/M38</f>
        <v>2800.7368780701177</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5.9707845448446664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7972.9767870089745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54817.361614463756</v>
      </c>
      <c r="N48" s="272">
        <f>K48*M48</f>
        <v>71262.570098802884</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VLOOKUP(A49,MATERIALES!A5:D395,4,FALSE)</f>
        <v>477.00317141829919</v>
      </c>
      <c r="N49" s="272">
        <f>K49*M49</f>
        <v>42930.28542764693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114192.85552644981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124255.14973345588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24851.029946691178</v>
      </c>
      <c r="M83" s="863"/>
      <c r="N83" s="51"/>
    </row>
    <row r="84" spans="1:14">
      <c r="B84" s="89" t="s">
        <v>973</v>
      </c>
      <c r="C84" s="90"/>
      <c r="D84" s="90"/>
      <c r="E84" s="90"/>
      <c r="F84" s="90"/>
      <c r="G84" s="90"/>
      <c r="H84" s="90"/>
      <c r="I84" s="87"/>
      <c r="J84" s="88"/>
      <c r="K84" s="304">
        <v>0.05</v>
      </c>
      <c r="L84" s="862">
        <f>N78*K84</f>
        <v>6212.7574866727946</v>
      </c>
      <c r="M84" s="863"/>
      <c r="N84" s="51"/>
    </row>
    <row r="85" spans="1:14" ht="15.75" thickBot="1">
      <c r="B85" s="91" t="s">
        <v>974</v>
      </c>
      <c r="C85" s="92"/>
      <c r="D85" s="92"/>
      <c r="E85" s="92"/>
      <c r="F85" s="92"/>
      <c r="G85" s="92"/>
      <c r="H85" s="92"/>
      <c r="I85" s="93"/>
      <c r="J85" s="94"/>
      <c r="K85" s="305">
        <v>0.05</v>
      </c>
      <c r="L85" s="864">
        <f>N78*K85</f>
        <v>6212.7574866727946</v>
      </c>
      <c r="M85" s="865"/>
      <c r="N85" s="51"/>
    </row>
    <row r="86" spans="1:14" ht="15.75" thickBot="1">
      <c r="B86" s="827" t="s">
        <v>953</v>
      </c>
      <c r="C86" s="828"/>
      <c r="D86" s="828"/>
      <c r="E86" s="828"/>
      <c r="F86" s="828"/>
      <c r="G86" s="828"/>
      <c r="H86" s="828"/>
      <c r="I86" s="828"/>
      <c r="J86" s="828"/>
      <c r="K86" s="828"/>
      <c r="L86" s="828"/>
      <c r="M86" s="829"/>
      <c r="N86" s="52">
        <f>L83+L84+L85</f>
        <v>37276.544920036766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161531.69465349265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45</v>
      </c>
      <c r="N36" s="272">
        <f>K36/M36</f>
        <v>1537.1368979858198</v>
      </c>
    </row>
    <row r="37" spans="1:14">
      <c r="A37" s="113" t="s">
        <v>271</v>
      </c>
      <c r="B37" s="876" t="str">
        <f>VLOOKUP(A37,EQUIPOS!A7:D154,3,FALSE)</f>
        <v>Motoniveladora, potencia 140 HP, ancho de cuchilla 3,66 m, peso 11 ton.</v>
      </c>
      <c r="C37" s="877"/>
      <c r="D37" s="877"/>
      <c r="E37" s="877"/>
      <c r="F37" s="877"/>
      <c r="G37" s="877"/>
      <c r="H37" s="878"/>
      <c r="I37" s="267"/>
      <c r="J37" s="268"/>
      <c r="K37" s="269">
        <f>VLOOKUP(A37,EQUIPOS!A7:D164,4,FALSE)</f>
        <v>163310.95018836865</v>
      </c>
      <c r="L37" s="270"/>
      <c r="M37" s="271">
        <v>45</v>
      </c>
      <c r="N37" s="272">
        <f>K37/M37</f>
        <v>3629.1322264081923</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45</v>
      </c>
      <c r="N38" s="272">
        <f>K38/M38</f>
        <v>2800.7368780701177</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5.9707845448446664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7972.9767870089745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54817.361614463756</v>
      </c>
      <c r="N48" s="272">
        <f>K48*M48</f>
        <v>71262.570098802884</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VLOOKUP(A49,MATERIALES!A5:D395,4,FALSE)</f>
        <v>477.00317141829919</v>
      </c>
      <c r="N49" s="272">
        <f>K49*M49</f>
        <v>42930.28542764693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114192.85552644981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124255.14973345588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24851.029946691178</v>
      </c>
      <c r="M83" s="863"/>
      <c r="N83" s="51"/>
    </row>
    <row r="84" spans="1:14">
      <c r="B84" s="89" t="s">
        <v>973</v>
      </c>
      <c r="C84" s="90"/>
      <c r="D84" s="90"/>
      <c r="E84" s="90"/>
      <c r="F84" s="90"/>
      <c r="G84" s="90"/>
      <c r="H84" s="90"/>
      <c r="I84" s="87"/>
      <c r="J84" s="88"/>
      <c r="K84" s="304">
        <v>0.05</v>
      </c>
      <c r="L84" s="862">
        <f>N78*K84</f>
        <v>6212.7574866727946</v>
      </c>
      <c r="M84" s="863"/>
      <c r="N84" s="51"/>
    </row>
    <row r="85" spans="1:14" ht="15.75" thickBot="1">
      <c r="B85" s="91" t="s">
        <v>974</v>
      </c>
      <c r="C85" s="92"/>
      <c r="D85" s="92"/>
      <c r="E85" s="92"/>
      <c r="F85" s="92"/>
      <c r="G85" s="92"/>
      <c r="H85" s="92"/>
      <c r="I85" s="93"/>
      <c r="J85" s="94"/>
      <c r="K85" s="305">
        <v>0.05</v>
      </c>
      <c r="L85" s="864">
        <f>N78*K85</f>
        <v>6212.7574866727946</v>
      </c>
      <c r="M85" s="865"/>
      <c r="N85" s="51"/>
    </row>
    <row r="86" spans="1:14" ht="15.75" thickBot="1">
      <c r="B86" s="827" t="s">
        <v>953</v>
      </c>
      <c r="C86" s="828"/>
      <c r="D86" s="828"/>
      <c r="E86" s="828"/>
      <c r="F86" s="828"/>
      <c r="G86" s="828"/>
      <c r="H86" s="828"/>
      <c r="I86" s="828"/>
      <c r="J86" s="828"/>
      <c r="K86" s="828"/>
      <c r="L86" s="828"/>
      <c r="M86" s="829"/>
      <c r="N86" s="52">
        <f>L83+L84+L85</f>
        <v>37276.544920036766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161531.69465349265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45</v>
      </c>
      <c r="N36" s="272">
        <f>K36/M36</f>
        <v>1537.1368979858198</v>
      </c>
    </row>
    <row r="37" spans="1:14">
      <c r="A37" s="113" t="s">
        <v>271</v>
      </c>
      <c r="B37" s="876" t="str">
        <f>VLOOKUP(A37,EQUIPOS!A7:D154,3,FALSE)</f>
        <v>Motoniveladora, potencia 140 HP, ancho de cuchilla 3,66 m, peso 11 ton.</v>
      </c>
      <c r="C37" s="877"/>
      <c r="D37" s="877"/>
      <c r="E37" s="877"/>
      <c r="F37" s="877"/>
      <c r="G37" s="877"/>
      <c r="H37" s="878"/>
      <c r="I37" s="267"/>
      <c r="J37" s="268"/>
      <c r="K37" s="269">
        <f>VLOOKUP(A37,EQUIPOS!A7:D164,4,FALSE)</f>
        <v>163310.95018836865</v>
      </c>
      <c r="L37" s="270"/>
      <c r="M37" s="271">
        <v>45</v>
      </c>
      <c r="N37" s="272">
        <f>K37/M37</f>
        <v>3629.1322264081923</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45</v>
      </c>
      <c r="N38" s="272">
        <f>K38/M38</f>
        <v>2800.7368780701177</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5.9707845448446664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7972.9767870089745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54817.361614463756</v>
      </c>
      <c r="N48" s="272">
        <f>K48*M48</f>
        <v>71262.570098802884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71262.570098802884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81324.864305808951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16264.97286116179</v>
      </c>
      <c r="M83" s="863"/>
      <c r="N83" s="51"/>
    </row>
    <row r="84" spans="1:14">
      <c r="B84" s="89" t="s">
        <v>973</v>
      </c>
      <c r="C84" s="90"/>
      <c r="D84" s="90"/>
      <c r="E84" s="90"/>
      <c r="F84" s="90"/>
      <c r="G84" s="90"/>
      <c r="H84" s="90"/>
      <c r="I84" s="87"/>
      <c r="J84" s="88"/>
      <c r="K84" s="304">
        <v>0.05</v>
      </c>
      <c r="L84" s="862">
        <f>N78*K84</f>
        <v>4066.2432152904476</v>
      </c>
      <c r="M84" s="863"/>
      <c r="N84" s="51"/>
    </row>
    <row r="85" spans="1:14" ht="15.75" thickBot="1">
      <c r="B85" s="91" t="s">
        <v>974</v>
      </c>
      <c r="C85" s="92"/>
      <c r="D85" s="92"/>
      <c r="E85" s="92"/>
      <c r="F85" s="92"/>
      <c r="G85" s="92"/>
      <c r="H85" s="92"/>
      <c r="I85" s="93"/>
      <c r="J85" s="94"/>
      <c r="K85" s="305">
        <v>0.05</v>
      </c>
      <c r="L85" s="864">
        <f>N78*K85</f>
        <v>4066.2432152904476</v>
      </c>
      <c r="M85" s="865"/>
      <c r="N85" s="51"/>
    </row>
    <row r="86" spans="1:14" ht="15.75" thickBot="1">
      <c r="B86" s="827" t="s">
        <v>953</v>
      </c>
      <c r="C86" s="828"/>
      <c r="D86" s="828"/>
      <c r="E86" s="828"/>
      <c r="F86" s="828"/>
      <c r="G86" s="828"/>
      <c r="H86" s="828"/>
      <c r="I86" s="828"/>
      <c r="J86" s="828"/>
      <c r="K86" s="828"/>
      <c r="L86" s="828"/>
      <c r="M86" s="829"/>
      <c r="N86" s="52">
        <f>L83+L84+L85</f>
        <v>24397.459291742685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105722.32359755164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45</v>
      </c>
      <c r="N36" s="272">
        <f>K36/M36</f>
        <v>1537.1368979858198</v>
      </c>
    </row>
    <row r="37" spans="1:14">
      <c r="A37" s="113" t="s">
        <v>271</v>
      </c>
      <c r="B37" s="876" t="str">
        <f>VLOOKUP(A37,EQUIPOS!A7:D154,3,FALSE)</f>
        <v>Motoniveladora, potencia 140 HP, ancho de cuchilla 3,66 m, peso 11 ton.</v>
      </c>
      <c r="C37" s="877"/>
      <c r="D37" s="877"/>
      <c r="E37" s="877"/>
      <c r="F37" s="877"/>
      <c r="G37" s="877"/>
      <c r="H37" s="878"/>
      <c r="I37" s="267"/>
      <c r="J37" s="268"/>
      <c r="K37" s="269">
        <f>VLOOKUP(A37,EQUIPOS!A7:D164,4,FALSE)</f>
        <v>163310.95018836865</v>
      </c>
      <c r="L37" s="270"/>
      <c r="M37" s="271">
        <v>45</v>
      </c>
      <c r="N37" s="272">
        <f>K37/M37</f>
        <v>3629.1322264081923</v>
      </c>
    </row>
    <row r="38" spans="1:14">
      <c r="A38" t="s">
        <v>365</v>
      </c>
      <c r="B38" s="876" t="str">
        <f>VLOOKUP(A38,EQUIPOS!A8:D154,3,FALSE)</f>
        <v xml:space="preserve">Vibrocompatador, potencia 153 HP, peso 10 Ton. </v>
      </c>
      <c r="C38" s="877"/>
      <c r="D38" s="877"/>
      <c r="E38" s="877"/>
      <c r="F38" s="877"/>
      <c r="G38" s="877"/>
      <c r="H38" s="878"/>
      <c r="I38" s="267"/>
      <c r="J38" s="268"/>
      <c r="K38" s="269">
        <f>VLOOKUP(A38,EQUIPOS!A8:D165,4,FALSE)</f>
        <v>126033.1595131553</v>
      </c>
      <c r="L38" s="270"/>
      <c r="M38" s="271">
        <v>45</v>
      </c>
      <c r="N38" s="272">
        <f>K38/M38</f>
        <v>2800.7368780701177</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5.9707845448446664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7972.9767870089745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54817.361614463756</v>
      </c>
      <c r="N48" s="272">
        <f>K48*M48</f>
        <v>71262.570098802884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71262.570098802884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4">
        <f>VLOOKUP(A59,TRANSPORTE!A5:D123,4,FALSE)</f>
        <v>1147.8761273174055</v>
      </c>
      <c r="M59" s="915"/>
      <c r="N59" s="287">
        <f>K59*L59</f>
        <v>1492.2389655126271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827" t="s">
        <v>953</v>
      </c>
      <c r="C76" s="828"/>
      <c r="D76" s="828"/>
      <c r="E76" s="828"/>
      <c r="F76" s="828"/>
      <c r="G76" s="828"/>
      <c r="H76" s="828"/>
      <c r="I76" s="870"/>
      <c r="J76" s="870"/>
      <c r="K76" s="870"/>
      <c r="L76" s="870"/>
      <c r="M76" s="871"/>
      <c r="N76" s="46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81324.864305808951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16264.97286116179</v>
      </c>
      <c r="M83" s="863"/>
      <c r="N83" s="51"/>
    </row>
    <row r="84" spans="1:14">
      <c r="B84" s="89" t="s">
        <v>973</v>
      </c>
      <c r="C84" s="90"/>
      <c r="D84" s="90"/>
      <c r="E84" s="90"/>
      <c r="F84" s="90"/>
      <c r="G84" s="90"/>
      <c r="H84" s="90"/>
      <c r="I84" s="87"/>
      <c r="J84" s="88"/>
      <c r="K84" s="304">
        <v>0.05</v>
      </c>
      <c r="L84" s="862">
        <f>N78*K84</f>
        <v>4066.2432152904476</v>
      </c>
      <c r="M84" s="863"/>
      <c r="N84" s="51"/>
    </row>
    <row r="85" spans="1:14" ht="15.75" thickBot="1">
      <c r="B85" s="91" t="s">
        <v>974</v>
      </c>
      <c r="C85" s="92"/>
      <c r="D85" s="92"/>
      <c r="E85" s="92"/>
      <c r="F85" s="92"/>
      <c r="G85" s="92"/>
      <c r="H85" s="92"/>
      <c r="I85" s="93"/>
      <c r="J85" s="94"/>
      <c r="K85" s="305">
        <v>0.05</v>
      </c>
      <c r="L85" s="864">
        <f>N78*K85</f>
        <v>4066.2432152904476</v>
      </c>
      <c r="M85" s="865"/>
      <c r="N85" s="51"/>
    </row>
    <row r="86" spans="1:14" ht="15.75" thickBot="1">
      <c r="B86" s="827" t="s">
        <v>953</v>
      </c>
      <c r="C86" s="828"/>
      <c r="D86" s="828"/>
      <c r="E86" s="828"/>
      <c r="F86" s="828"/>
      <c r="G86" s="828"/>
      <c r="H86" s="828"/>
      <c r="I86" s="828"/>
      <c r="J86" s="828"/>
      <c r="K86" s="828"/>
      <c r="L86" s="828"/>
      <c r="M86" s="829"/>
      <c r="N86" s="52">
        <f>L83+L84+L85</f>
        <v>24397.459291742685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105722.32359755164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VLOOKUP(A48,MATERIALES!A4:D394,4,FALSE)</f>
        <v>477.00317141829919</v>
      </c>
      <c r="N48" s="272">
        <f>K48*M48</f>
        <v>477.00317141829919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477.00317141829919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827" t="s">
        <v>953</v>
      </c>
      <c r="C76" s="828"/>
      <c r="D76" s="828"/>
      <c r="E76" s="828"/>
      <c r="F76" s="828"/>
      <c r="G76" s="828"/>
      <c r="H76" s="828"/>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477.00317141829919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95.400634283659841</v>
      </c>
      <c r="M83" s="863"/>
      <c r="N83" s="51"/>
    </row>
    <row r="84" spans="1:14">
      <c r="B84" s="89" t="s">
        <v>973</v>
      </c>
      <c r="C84" s="90"/>
      <c r="D84" s="90"/>
      <c r="E84" s="90"/>
      <c r="F84" s="90"/>
      <c r="G84" s="90"/>
      <c r="H84" s="90"/>
      <c r="I84" s="87"/>
      <c r="J84" s="88"/>
      <c r="K84" s="304">
        <v>0.05</v>
      </c>
      <c r="L84" s="862">
        <f>N78*K84</f>
        <v>23.85015857091496</v>
      </c>
      <c r="M84" s="863"/>
      <c r="N84" s="51"/>
    </row>
    <row r="85" spans="1:14" ht="15.75" thickBot="1">
      <c r="B85" s="91" t="s">
        <v>974</v>
      </c>
      <c r="C85" s="92"/>
      <c r="D85" s="92"/>
      <c r="E85" s="92"/>
      <c r="F85" s="92"/>
      <c r="G85" s="92"/>
      <c r="H85" s="92"/>
      <c r="I85" s="93"/>
      <c r="J85" s="94"/>
      <c r="K85" s="305">
        <v>0.05</v>
      </c>
      <c r="L85" s="864">
        <f>N78*K85</f>
        <v>23.85015857091496</v>
      </c>
      <c r="M85" s="865"/>
      <c r="N85" s="51"/>
    </row>
    <row r="86" spans="1:14" ht="15.75" thickBot="1">
      <c r="B86" s="827" t="s">
        <v>953</v>
      </c>
      <c r="C86" s="828"/>
      <c r="D86" s="828"/>
      <c r="E86" s="828"/>
      <c r="F86" s="828"/>
      <c r="G86" s="828"/>
      <c r="H86" s="828"/>
      <c r="I86" s="828"/>
      <c r="J86" s="828"/>
      <c r="K86" s="828"/>
      <c r="L86" s="828"/>
      <c r="M86" s="829"/>
      <c r="N86" s="52">
        <f>L83+L84+L85</f>
        <v>143.10095142548977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620.1041228437889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452"/>
      <c r="L30" s="803" t="s">
        <v>945</v>
      </c>
      <c r="M30" s="804"/>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810</v>
      </c>
      <c r="B48" s="43" t="str">
        <f>VLOOKUP(A48,MATERIALES!A4:D372,3,FALSE)</f>
        <v>Cemento Asfaltico 40-50</v>
      </c>
      <c r="C48" s="281"/>
      <c r="D48" s="281"/>
      <c r="E48" s="281"/>
      <c r="F48" s="281"/>
      <c r="G48" s="281"/>
      <c r="H48" s="281"/>
      <c r="I48" s="268"/>
      <c r="J48" s="224" t="str">
        <f>VLOOKUP(A48,MATERIALES!A4:D372,2,FALSE)</f>
        <v>kg</v>
      </c>
      <c r="K48" s="282">
        <v>1</v>
      </c>
      <c r="L48" s="267"/>
      <c r="M48" s="402">
        <f>VLOOKUP(A48,MATERIALES!A4:D394,4,FALSE)</f>
        <v>1602.0418101788985</v>
      </c>
      <c r="N48" s="272">
        <f>K48*M48</f>
        <v>1602.0418101788985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1602.0418101788985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916" t="s">
        <v>953</v>
      </c>
      <c r="C76" s="870"/>
      <c r="D76" s="870"/>
      <c r="E76" s="870"/>
      <c r="F76" s="870"/>
      <c r="G76" s="870"/>
      <c r="H76" s="870"/>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1602.0418101788985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320.4083620357797</v>
      </c>
      <c r="M83" s="863"/>
      <c r="N83" s="51"/>
    </row>
    <row r="84" spans="1:14">
      <c r="B84" s="89" t="s">
        <v>973</v>
      </c>
      <c r="C84" s="90"/>
      <c r="D84" s="90"/>
      <c r="E84" s="90"/>
      <c r="F84" s="90"/>
      <c r="G84" s="90"/>
      <c r="H84" s="90"/>
      <c r="I84" s="87"/>
      <c r="J84" s="88"/>
      <c r="K84" s="304">
        <v>0.05</v>
      </c>
      <c r="L84" s="862">
        <f>N78*K84</f>
        <v>80.102090508944926</v>
      </c>
      <c r="M84" s="863"/>
      <c r="N84" s="51"/>
    </row>
    <row r="85" spans="1:14" ht="15.75" thickBot="1">
      <c r="B85" s="91" t="s">
        <v>974</v>
      </c>
      <c r="C85" s="92"/>
      <c r="D85" s="92"/>
      <c r="E85" s="92"/>
      <c r="F85" s="92"/>
      <c r="G85" s="92"/>
      <c r="H85" s="92"/>
      <c r="I85" s="93"/>
      <c r="J85" s="94"/>
      <c r="K85" s="305">
        <v>0.05</v>
      </c>
      <c r="L85" s="864">
        <f>N78*K85</f>
        <v>80.102090508944926</v>
      </c>
      <c r="M85" s="865"/>
      <c r="N85" s="51"/>
    </row>
    <row r="86" spans="1:14" ht="15.75" thickBot="1">
      <c r="B86" s="827" t="s">
        <v>953</v>
      </c>
      <c r="C86" s="828"/>
      <c r="D86" s="828"/>
      <c r="E86" s="828"/>
      <c r="F86" s="828"/>
      <c r="G86" s="828"/>
      <c r="H86" s="828"/>
      <c r="I86" s="828"/>
      <c r="J86" s="828"/>
      <c r="K86" s="828"/>
      <c r="L86" s="828"/>
      <c r="M86" s="829"/>
      <c r="N86" s="52">
        <f>L83+L84+L85</f>
        <v>480.61254305366953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2082.6543532325682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805</v>
      </c>
      <c r="B48" s="43" t="str">
        <f>VLOOKUP(A48,MATERIALES!A4:D372,3,FALSE)</f>
        <v>Cemento Asfaltico 60-70</v>
      </c>
      <c r="C48" s="281"/>
      <c r="D48" s="281"/>
      <c r="E48" s="281"/>
      <c r="F48" s="281"/>
      <c r="G48" s="281"/>
      <c r="H48" s="281"/>
      <c r="I48" s="268"/>
      <c r="J48" s="224" t="str">
        <f>VLOOKUP(A48,MATERIALES!A4:D372,2,FALSE)</f>
        <v>kg</v>
      </c>
      <c r="K48" s="282">
        <v>1</v>
      </c>
      <c r="L48" s="267"/>
      <c r="M48" s="402">
        <f>VLOOKUP(A48,MATERIALES!A4:D394,4,FALSE)</f>
        <v>1589.034704818853</v>
      </c>
      <c r="N48" s="272">
        <f>K48*M48</f>
        <v>1589.034704818853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1589.034704818853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916" t="s">
        <v>953</v>
      </c>
      <c r="C76" s="870"/>
      <c r="D76" s="870"/>
      <c r="E76" s="870"/>
      <c r="F76" s="870"/>
      <c r="G76" s="870"/>
      <c r="H76" s="870"/>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1589.034704818853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317.80694096377061</v>
      </c>
      <c r="M83" s="863"/>
      <c r="N83" s="51"/>
    </row>
    <row r="84" spans="1:14">
      <c r="B84" s="89" t="s">
        <v>973</v>
      </c>
      <c r="C84" s="90"/>
      <c r="D84" s="90"/>
      <c r="E84" s="90"/>
      <c r="F84" s="90"/>
      <c r="G84" s="90"/>
      <c r="H84" s="90"/>
      <c r="I84" s="87"/>
      <c r="J84" s="88"/>
      <c r="K84" s="304">
        <v>0.05</v>
      </c>
      <c r="L84" s="862">
        <f>N78*K84</f>
        <v>79.451735240942654</v>
      </c>
      <c r="M84" s="863"/>
      <c r="N84" s="51"/>
    </row>
    <row r="85" spans="1:14" ht="15.75" thickBot="1">
      <c r="B85" s="91" t="s">
        <v>974</v>
      </c>
      <c r="C85" s="92"/>
      <c r="D85" s="92"/>
      <c r="E85" s="92"/>
      <c r="F85" s="92"/>
      <c r="G85" s="92"/>
      <c r="H85" s="92"/>
      <c r="I85" s="93"/>
      <c r="J85" s="94"/>
      <c r="K85" s="305">
        <v>0.05</v>
      </c>
      <c r="L85" s="864">
        <f>N78*K85</f>
        <v>79.451735240942654</v>
      </c>
      <c r="M85" s="865"/>
      <c r="N85" s="51"/>
    </row>
    <row r="86" spans="1:14" ht="15.75" thickBot="1">
      <c r="B86" s="827" t="s">
        <v>953</v>
      </c>
      <c r="C86" s="828"/>
      <c r="D86" s="828"/>
      <c r="E86" s="828"/>
      <c r="F86" s="828"/>
      <c r="G86" s="828"/>
      <c r="H86" s="828"/>
      <c r="I86" s="828"/>
      <c r="J86" s="828"/>
      <c r="K86" s="828"/>
      <c r="L86" s="828"/>
      <c r="M86" s="829"/>
      <c r="N86" s="52">
        <f>L83+L84+L85</f>
        <v>476.71041144565589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2065.7451162645089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808</v>
      </c>
      <c r="B48" s="43" t="str">
        <f>VLOOKUP(A48,MATERIALES!A4:D372,3,FALSE)</f>
        <v>Cemento Asfaltico 80-100</v>
      </c>
      <c r="C48" s="281"/>
      <c r="D48" s="281"/>
      <c r="E48" s="281"/>
      <c r="F48" s="281"/>
      <c r="G48" s="281"/>
      <c r="H48" s="281"/>
      <c r="I48" s="268"/>
      <c r="J48" s="224" t="str">
        <f>VLOOKUP(A48,MATERIALES!A4:D372,2,FALSE)</f>
        <v>kg</v>
      </c>
      <c r="K48" s="282">
        <v>1</v>
      </c>
      <c r="L48" s="267"/>
      <c r="M48" s="402">
        <f>VLOOKUP(A48,MATERIALES!A4:D394,4,FALSE)</f>
        <v>1576.0275994588078</v>
      </c>
      <c r="N48" s="272">
        <f>K48*M48</f>
        <v>1576.0275994588078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1576.0275994588078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916" t="s">
        <v>953</v>
      </c>
      <c r="C76" s="870"/>
      <c r="D76" s="870"/>
      <c r="E76" s="870"/>
      <c r="F76" s="870"/>
      <c r="G76" s="870"/>
      <c r="H76" s="870"/>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1576.0275994588078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315.20551989176158</v>
      </c>
      <c r="M83" s="863"/>
      <c r="N83" s="51"/>
    </row>
    <row r="84" spans="1:14">
      <c r="B84" s="89" t="s">
        <v>973</v>
      </c>
      <c r="C84" s="90"/>
      <c r="D84" s="90"/>
      <c r="E84" s="90"/>
      <c r="F84" s="90"/>
      <c r="G84" s="90"/>
      <c r="H84" s="90"/>
      <c r="I84" s="87"/>
      <c r="J84" s="88"/>
      <c r="K84" s="304">
        <v>0.05</v>
      </c>
      <c r="L84" s="862">
        <f>N78*K84</f>
        <v>78.801379972940396</v>
      </c>
      <c r="M84" s="863"/>
      <c r="N84" s="51"/>
    </row>
    <row r="85" spans="1:14" ht="15.75" thickBot="1">
      <c r="B85" s="91" t="s">
        <v>974</v>
      </c>
      <c r="C85" s="92"/>
      <c r="D85" s="92"/>
      <c r="E85" s="92"/>
      <c r="F85" s="92"/>
      <c r="G85" s="92"/>
      <c r="H85" s="92"/>
      <c r="I85" s="93"/>
      <c r="J85" s="94"/>
      <c r="K85" s="305">
        <v>0.05</v>
      </c>
      <c r="L85" s="864">
        <f>N78*K85</f>
        <v>78.801379972940396</v>
      </c>
      <c r="M85" s="865"/>
      <c r="N85" s="51"/>
    </row>
    <row r="86" spans="1:14" ht="15.75" thickBot="1">
      <c r="B86" s="827" t="s">
        <v>953</v>
      </c>
      <c r="C86" s="828"/>
      <c r="D86" s="828"/>
      <c r="E86" s="828"/>
      <c r="F86" s="828"/>
      <c r="G86" s="828"/>
      <c r="H86" s="828"/>
      <c r="I86" s="828"/>
      <c r="J86" s="828"/>
      <c r="K86" s="828"/>
      <c r="L86" s="828"/>
      <c r="M86" s="829"/>
      <c r="N86" s="52">
        <f>L83+L84+L85</f>
        <v>472.80827983764232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2048.83587929645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854</v>
      </c>
      <c r="B48" s="43" t="str">
        <f>VLOOKUP(A48,MATERIALES!A4:D372,3,FALSE)</f>
        <v>Emulsión CRM</v>
      </c>
      <c r="C48" s="281"/>
      <c r="D48" s="281"/>
      <c r="E48" s="281"/>
      <c r="F48" s="281"/>
      <c r="G48" s="281"/>
      <c r="H48" s="281"/>
      <c r="I48" s="268"/>
      <c r="J48" s="224" t="str">
        <f>VLOOKUP(A48,MATERIALES!A4:D372,2,FALSE)</f>
        <v>lt</v>
      </c>
      <c r="K48" s="282">
        <v>1</v>
      </c>
      <c r="L48" s="267"/>
      <c r="M48" s="402">
        <f>VLOOKUP(A48,MATERIALES!A4:D394,4,FALSE)</f>
        <v>1881.6945754198698</v>
      </c>
      <c r="N48" s="272">
        <f>K48*M48</f>
        <v>1881.6945754198698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1881.6945754198698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916" t="s">
        <v>953</v>
      </c>
      <c r="C76" s="870"/>
      <c r="D76" s="870"/>
      <c r="E76" s="870"/>
      <c r="F76" s="870"/>
      <c r="G76" s="870"/>
      <c r="H76" s="870"/>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1881.6945754198698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376.33891508397397</v>
      </c>
      <c r="M83" s="863"/>
      <c r="N83" s="51"/>
    </row>
    <row r="84" spans="1:14">
      <c r="B84" s="89" t="s">
        <v>973</v>
      </c>
      <c r="C84" s="90"/>
      <c r="D84" s="90"/>
      <c r="E84" s="90"/>
      <c r="F84" s="90"/>
      <c r="G84" s="90"/>
      <c r="H84" s="90"/>
      <c r="I84" s="87"/>
      <c r="J84" s="88"/>
      <c r="K84" s="304">
        <v>0.05</v>
      </c>
      <c r="L84" s="862">
        <f>N78*K84</f>
        <v>94.084728770993493</v>
      </c>
      <c r="M84" s="863"/>
      <c r="N84" s="51"/>
    </row>
    <row r="85" spans="1:14" ht="15.75" thickBot="1">
      <c r="B85" s="91" t="s">
        <v>974</v>
      </c>
      <c r="C85" s="92"/>
      <c r="D85" s="92"/>
      <c r="E85" s="92"/>
      <c r="F85" s="92"/>
      <c r="G85" s="92"/>
      <c r="H85" s="92"/>
      <c r="I85" s="93"/>
      <c r="J85" s="94"/>
      <c r="K85" s="305">
        <v>0.05</v>
      </c>
      <c r="L85" s="864">
        <f>N78*K85</f>
        <v>94.084728770993493</v>
      </c>
      <c r="M85" s="865"/>
      <c r="N85" s="51"/>
    </row>
    <row r="86" spans="1:14" ht="15.75" thickBot="1">
      <c r="B86" s="827" t="s">
        <v>953</v>
      </c>
      <c r="C86" s="828"/>
      <c r="D86" s="828"/>
      <c r="E86" s="828"/>
      <c r="F86" s="828"/>
      <c r="G86" s="828"/>
      <c r="H86" s="828"/>
      <c r="I86" s="828"/>
      <c r="J86" s="828"/>
      <c r="K86" s="828"/>
      <c r="L86" s="828"/>
      <c r="M86" s="829"/>
      <c r="N86" s="52">
        <f>L83+L84+L85</f>
        <v>564.50837262596099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2446.2029480458309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865</v>
      </c>
      <c r="B48" s="43" t="str">
        <f>VLOOKUP(A48,MATERIALES!A4:D372,3,FALSE)</f>
        <v>Emulsión Asfáltica de Rotura Lenta CRL</v>
      </c>
      <c r="C48" s="281"/>
      <c r="D48" s="281"/>
      <c r="E48" s="281"/>
      <c r="F48" s="281"/>
      <c r="G48" s="281"/>
      <c r="H48" s="281"/>
      <c r="I48" s="268"/>
      <c r="J48" s="224" t="str">
        <f>VLOOKUP(A48,MATERIALES!A4:D372,2,FALSE)</f>
        <v>lt</v>
      </c>
      <c r="K48" s="282">
        <v>1</v>
      </c>
      <c r="L48" s="267"/>
      <c r="M48" s="402">
        <f>VLOOKUP(A48,MATERIALES!A4:D394,4,FALSE)</f>
        <v>2245.8935255011347</v>
      </c>
      <c r="N48" s="272">
        <f>K48*M48</f>
        <v>2245.8935255011347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2245.8935255011347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916" t="s">
        <v>953</v>
      </c>
      <c r="C76" s="870"/>
      <c r="D76" s="870"/>
      <c r="E76" s="870"/>
      <c r="F76" s="870"/>
      <c r="G76" s="870"/>
      <c r="H76" s="870"/>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2245.8935255011347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449.17870510022698</v>
      </c>
      <c r="M83" s="863"/>
      <c r="N83" s="51"/>
    </row>
    <row r="84" spans="1:14">
      <c r="B84" s="89" t="s">
        <v>973</v>
      </c>
      <c r="C84" s="90"/>
      <c r="D84" s="90"/>
      <c r="E84" s="90"/>
      <c r="F84" s="90"/>
      <c r="G84" s="90"/>
      <c r="H84" s="90"/>
      <c r="I84" s="87"/>
      <c r="J84" s="88"/>
      <c r="K84" s="304">
        <v>0.05</v>
      </c>
      <c r="L84" s="862">
        <f>N78*K84</f>
        <v>112.29467627505674</v>
      </c>
      <c r="M84" s="863"/>
      <c r="N84" s="51"/>
    </row>
    <row r="85" spans="1:14" ht="15.75" thickBot="1">
      <c r="B85" s="91" t="s">
        <v>974</v>
      </c>
      <c r="C85" s="92"/>
      <c r="D85" s="92"/>
      <c r="E85" s="92"/>
      <c r="F85" s="92"/>
      <c r="G85" s="92"/>
      <c r="H85" s="92"/>
      <c r="I85" s="93"/>
      <c r="J85" s="94"/>
      <c r="K85" s="305">
        <v>0.05</v>
      </c>
      <c r="L85" s="864">
        <f>N78*K85</f>
        <v>112.29467627505674</v>
      </c>
      <c r="M85" s="865"/>
      <c r="N85" s="51"/>
    </row>
    <row r="86" spans="1:14" ht="15.75" thickBot="1">
      <c r="B86" s="827" t="s">
        <v>953</v>
      </c>
      <c r="C86" s="828"/>
      <c r="D86" s="828"/>
      <c r="E86" s="828"/>
      <c r="F86" s="828"/>
      <c r="G86" s="828"/>
      <c r="H86" s="828"/>
      <c r="I86" s="828"/>
      <c r="J86" s="828"/>
      <c r="K86" s="828"/>
      <c r="L86" s="828"/>
      <c r="M86" s="829"/>
      <c r="N86" s="52">
        <f>L83+L84+L85</f>
        <v>673.76805765034044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2919.661583151475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852</v>
      </c>
      <c r="B48" s="43" t="str">
        <f>VLOOKUP(A48,MATERIALES!A4:D372,3,FALSE)</f>
        <v>Emulsión CRL-1hm</v>
      </c>
      <c r="C48" s="281"/>
      <c r="D48" s="281"/>
      <c r="E48" s="281"/>
      <c r="F48" s="281"/>
      <c r="G48" s="281"/>
      <c r="H48" s="281"/>
      <c r="I48" s="268"/>
      <c r="J48" s="224" t="str">
        <f>VLOOKUP(A48,MATERIALES!A4:D372,2,FALSE)</f>
        <v>lt</v>
      </c>
      <c r="K48" s="282">
        <v>1</v>
      </c>
      <c r="L48" s="267"/>
      <c r="M48" s="402">
        <f>VLOOKUP(A48,MATERIALES!A4:D394,4,FALSE)</f>
        <v>2005.2620763402988</v>
      </c>
      <c r="N48" s="272">
        <f>K48*M48</f>
        <v>2005.2620763402988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2005.2620763402988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916" t="s">
        <v>953</v>
      </c>
      <c r="C76" s="870"/>
      <c r="D76" s="870"/>
      <c r="E76" s="870"/>
      <c r="F76" s="870"/>
      <c r="G76" s="870"/>
      <c r="H76" s="870"/>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2005.2620763402988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401.0524152680598</v>
      </c>
      <c r="M83" s="863"/>
      <c r="N83" s="51"/>
    </row>
    <row r="84" spans="1:14">
      <c r="B84" s="89" t="s">
        <v>973</v>
      </c>
      <c r="C84" s="90"/>
      <c r="D84" s="90"/>
      <c r="E84" s="90"/>
      <c r="F84" s="90"/>
      <c r="G84" s="90"/>
      <c r="H84" s="90"/>
      <c r="I84" s="87"/>
      <c r="J84" s="88"/>
      <c r="K84" s="304">
        <v>0.05</v>
      </c>
      <c r="L84" s="862">
        <f>N78*K84</f>
        <v>100.26310381701495</v>
      </c>
      <c r="M84" s="863"/>
      <c r="N84" s="51"/>
    </row>
    <row r="85" spans="1:14" ht="15.75" thickBot="1">
      <c r="B85" s="91" t="s">
        <v>974</v>
      </c>
      <c r="C85" s="92"/>
      <c r="D85" s="92"/>
      <c r="E85" s="92"/>
      <c r="F85" s="92"/>
      <c r="G85" s="92"/>
      <c r="H85" s="92"/>
      <c r="I85" s="93"/>
      <c r="J85" s="94"/>
      <c r="K85" s="305">
        <v>0.05</v>
      </c>
      <c r="L85" s="864">
        <f>N78*K85</f>
        <v>100.26310381701495</v>
      </c>
      <c r="M85" s="865"/>
      <c r="N85" s="51"/>
    </row>
    <row r="86" spans="1:14" ht="15.75" thickBot="1">
      <c r="B86" s="827" t="s">
        <v>953</v>
      </c>
      <c r="C86" s="828"/>
      <c r="D86" s="828"/>
      <c r="E86" s="828"/>
      <c r="F86" s="828"/>
      <c r="G86" s="828"/>
      <c r="H86" s="828"/>
      <c r="I86" s="828"/>
      <c r="J86" s="828"/>
      <c r="K86" s="828"/>
      <c r="L86" s="828"/>
      <c r="M86" s="829"/>
      <c r="N86" s="52">
        <f>L83+L84+L85</f>
        <v>601.57862290208971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2606.8406992423884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850</v>
      </c>
      <c r="B48" s="43" t="str">
        <f>VLOOKUP(A48,MATERIALES!A4:D372,3,FALSE)</f>
        <v>Emulsión CRL-1h</v>
      </c>
      <c r="C48" s="281"/>
      <c r="D48" s="281"/>
      <c r="E48" s="281"/>
      <c r="F48" s="281"/>
      <c r="G48" s="281"/>
      <c r="H48" s="281"/>
      <c r="I48" s="268"/>
      <c r="J48" s="224" t="str">
        <f>VLOOKUP(A48,MATERIALES!A4:D372,2,FALSE)</f>
        <v>lt</v>
      </c>
      <c r="K48" s="282">
        <v>1</v>
      </c>
      <c r="L48" s="267"/>
      <c r="M48" s="402">
        <f>VLOOKUP(A48,MATERIALES!A4:D394,4,FALSE)</f>
        <v>1841.5893338930637</v>
      </c>
      <c r="N48" s="272">
        <f>K48*M48</f>
        <v>1841.5893338930637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1841.5893338930637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916" t="s">
        <v>953</v>
      </c>
      <c r="C76" s="870"/>
      <c r="D76" s="870"/>
      <c r="E76" s="870"/>
      <c r="F76" s="870"/>
      <c r="G76" s="870"/>
      <c r="H76" s="870"/>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1841.5893338930637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368.31786677861277</v>
      </c>
      <c r="M83" s="863"/>
      <c r="N83" s="51"/>
    </row>
    <row r="84" spans="1:14">
      <c r="B84" s="89" t="s">
        <v>973</v>
      </c>
      <c r="C84" s="90"/>
      <c r="D84" s="90"/>
      <c r="E84" s="90"/>
      <c r="F84" s="90"/>
      <c r="G84" s="90"/>
      <c r="H84" s="90"/>
      <c r="I84" s="87"/>
      <c r="J84" s="88"/>
      <c r="K84" s="304">
        <v>0.05</v>
      </c>
      <c r="L84" s="862">
        <f>N78*K84</f>
        <v>92.079466694653192</v>
      </c>
      <c r="M84" s="863"/>
      <c r="N84" s="51"/>
    </row>
    <row r="85" spans="1:14" ht="15.75" thickBot="1">
      <c r="B85" s="91" t="s">
        <v>974</v>
      </c>
      <c r="C85" s="92"/>
      <c r="D85" s="92"/>
      <c r="E85" s="92"/>
      <c r="F85" s="92"/>
      <c r="G85" s="92"/>
      <c r="H85" s="92"/>
      <c r="I85" s="93"/>
      <c r="J85" s="94"/>
      <c r="K85" s="305">
        <v>0.05</v>
      </c>
      <c r="L85" s="864">
        <f>N78*K85</f>
        <v>92.079466694653192</v>
      </c>
      <c r="M85" s="865"/>
      <c r="N85" s="51"/>
    </row>
    <row r="86" spans="1:14" ht="15.75" thickBot="1">
      <c r="B86" s="827" t="s">
        <v>953</v>
      </c>
      <c r="C86" s="828"/>
      <c r="D86" s="828"/>
      <c r="E86" s="828"/>
      <c r="F86" s="828"/>
      <c r="G86" s="828"/>
      <c r="H86" s="828"/>
      <c r="I86" s="828"/>
      <c r="J86" s="828"/>
      <c r="K86" s="828"/>
      <c r="L86" s="828"/>
      <c r="M86" s="829"/>
      <c r="N86" s="52">
        <f>L83+L84+L85</f>
        <v>552.47680016791912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2394.0661340609827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817</v>
      </c>
      <c r="B48" s="43" t="str">
        <f>VLOOKUP(A48,MATERIALES!A4:D372,3,FALSE)</f>
        <v>Cemento Asfáltico Modificado Con Grano De Caucho Reciclado Tipo I</v>
      </c>
      <c r="C48" s="281"/>
      <c r="D48" s="281"/>
      <c r="E48" s="281"/>
      <c r="F48" s="281"/>
      <c r="G48" s="281"/>
      <c r="H48" s="281"/>
      <c r="I48" s="268"/>
      <c r="J48" s="224" t="str">
        <f>VLOOKUP(A48,MATERIALES!A4:D372,2,FALSE)</f>
        <v>kg</v>
      </c>
      <c r="K48" s="282">
        <v>1</v>
      </c>
      <c r="L48" s="267"/>
      <c r="M48" s="402">
        <f>VLOOKUP(A48,MATERIALES!A4:D394,4,FALSE)</f>
        <v>2167.8508933408639</v>
      </c>
      <c r="N48" s="272">
        <f>K48*M48</f>
        <v>2167.8508933408639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2167.8508933408639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916" t="s">
        <v>953</v>
      </c>
      <c r="C76" s="870"/>
      <c r="D76" s="870"/>
      <c r="E76" s="870"/>
      <c r="F76" s="870"/>
      <c r="G76" s="870"/>
      <c r="H76" s="870"/>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2167.8508933408639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433.57017866817279</v>
      </c>
      <c r="M83" s="863"/>
      <c r="N83" s="51"/>
    </row>
    <row r="84" spans="1:14">
      <c r="B84" s="89" t="s">
        <v>973</v>
      </c>
      <c r="C84" s="90"/>
      <c r="D84" s="90"/>
      <c r="E84" s="90"/>
      <c r="F84" s="90"/>
      <c r="G84" s="90"/>
      <c r="H84" s="90"/>
      <c r="I84" s="87"/>
      <c r="J84" s="88"/>
      <c r="K84" s="304">
        <v>0.05</v>
      </c>
      <c r="L84" s="862">
        <f>N78*K84</f>
        <v>108.3925446670432</v>
      </c>
      <c r="M84" s="863"/>
      <c r="N84" s="51"/>
    </row>
    <row r="85" spans="1:14" ht="15.75" thickBot="1">
      <c r="B85" s="91" t="s">
        <v>974</v>
      </c>
      <c r="C85" s="92"/>
      <c r="D85" s="92"/>
      <c r="E85" s="92"/>
      <c r="F85" s="92"/>
      <c r="G85" s="92"/>
      <c r="H85" s="92"/>
      <c r="I85" s="93"/>
      <c r="J85" s="94"/>
      <c r="K85" s="305">
        <v>0.05</v>
      </c>
      <c r="L85" s="864">
        <f>N78*K85</f>
        <v>108.3925446670432</v>
      </c>
      <c r="M85" s="865"/>
      <c r="N85" s="51"/>
    </row>
    <row r="86" spans="1:14" ht="15.75" thickBot="1">
      <c r="B86" s="827" t="s">
        <v>953</v>
      </c>
      <c r="C86" s="828"/>
      <c r="D86" s="828"/>
      <c r="E86" s="828"/>
      <c r="F86" s="828"/>
      <c r="G86" s="828"/>
      <c r="H86" s="828"/>
      <c r="I86" s="828"/>
      <c r="J86" s="828"/>
      <c r="K86" s="828"/>
      <c r="L86" s="828"/>
      <c r="M86" s="829"/>
      <c r="N86" s="52">
        <f>L83+L84+L85</f>
        <v>650.35526800225921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2818.2061613431233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819</v>
      </c>
      <c r="B48" s="43" t="str">
        <f>VLOOKUP(A48,MATERIALES!A4:D372,3,FALSE)</f>
        <v>Cemento Asfáltico Modificado Con Grano De Caucho Reciclado Tipo Il</v>
      </c>
      <c r="C48" s="281"/>
      <c r="D48" s="281"/>
      <c r="E48" s="281"/>
      <c r="F48" s="281"/>
      <c r="G48" s="281"/>
      <c r="H48" s="281"/>
      <c r="I48" s="268"/>
      <c r="J48" s="224" t="str">
        <f>VLOOKUP(A48,MATERIALES!A4:D372,2,FALSE)</f>
        <v>kg</v>
      </c>
      <c r="K48" s="282">
        <v>1</v>
      </c>
      <c r="L48" s="267"/>
      <c r="M48" s="402">
        <f>VLOOKUP(A48,MATERIALES!A4:D394,4,FALSE)</f>
        <v>2600.3371465623659</v>
      </c>
      <c r="N48" s="272">
        <f>K48*M48</f>
        <v>2600.3371465623659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2600.3371465623659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827" t="s">
        <v>953</v>
      </c>
      <c r="C76" s="828"/>
      <c r="D76" s="828"/>
      <c r="E76" s="828"/>
      <c r="F76" s="828"/>
      <c r="G76" s="828"/>
      <c r="H76" s="828"/>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2600.3371465623659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520.06742931247322</v>
      </c>
      <c r="M83" s="863"/>
      <c r="N83" s="51"/>
    </row>
    <row r="84" spans="1:14">
      <c r="B84" s="89" t="s">
        <v>973</v>
      </c>
      <c r="C84" s="90"/>
      <c r="D84" s="90"/>
      <c r="E84" s="90"/>
      <c r="F84" s="90"/>
      <c r="G84" s="90"/>
      <c r="H84" s="90"/>
      <c r="I84" s="87"/>
      <c r="J84" s="88"/>
      <c r="K84" s="304">
        <v>0.05</v>
      </c>
      <c r="L84" s="862">
        <f>N78*K84</f>
        <v>130.01685732811831</v>
      </c>
      <c r="M84" s="863"/>
      <c r="N84" s="51"/>
    </row>
    <row r="85" spans="1:14" ht="15.75" thickBot="1">
      <c r="B85" s="91" t="s">
        <v>974</v>
      </c>
      <c r="C85" s="92"/>
      <c r="D85" s="92"/>
      <c r="E85" s="92"/>
      <c r="F85" s="92"/>
      <c r="G85" s="92"/>
      <c r="H85" s="92"/>
      <c r="I85" s="93"/>
      <c r="J85" s="94"/>
      <c r="K85" s="305">
        <v>0.05</v>
      </c>
      <c r="L85" s="864">
        <f>N78*K85</f>
        <v>130.01685732811831</v>
      </c>
      <c r="M85" s="865"/>
      <c r="N85" s="51"/>
    </row>
    <row r="86" spans="1:14" ht="15.75" thickBot="1">
      <c r="B86" s="827" t="s">
        <v>953</v>
      </c>
      <c r="C86" s="828"/>
      <c r="D86" s="828"/>
      <c r="E86" s="828"/>
      <c r="F86" s="828"/>
      <c r="G86" s="828"/>
      <c r="H86" s="828"/>
      <c r="I86" s="828"/>
      <c r="J86" s="828"/>
      <c r="K86" s="828"/>
      <c r="L86" s="828"/>
      <c r="M86" s="829"/>
      <c r="N86" s="52">
        <f>L83+L84+L85</f>
        <v>780.10114396870972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3380.4382905310758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820</v>
      </c>
      <c r="B48" s="43" t="str">
        <f>VLOOKUP(A48,MATERIALES!A4:D372,3,FALSE)</f>
        <v>Cemento Asfáltico Modificado Con Grano De Caucho Reciclado Tipo lll</v>
      </c>
      <c r="C48" s="281"/>
      <c r="D48" s="281"/>
      <c r="E48" s="281"/>
      <c r="F48" s="281"/>
      <c r="G48" s="281"/>
      <c r="H48" s="281"/>
      <c r="I48" s="268"/>
      <c r="J48" s="224" t="str">
        <f>VLOOKUP(A48,MATERIALES!A4:D372,2,FALSE)</f>
        <v>kg</v>
      </c>
      <c r="K48" s="282">
        <v>1</v>
      </c>
      <c r="L48" s="267"/>
      <c r="M48" s="402">
        <f>VLOOKUP(A48,MATERIALES!A4:D394,4,FALSE)</f>
        <v>2696.8065113160346</v>
      </c>
      <c r="N48" s="272">
        <f>K48*M48</f>
        <v>2696.8065113160346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2696.8065113160346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916" t="s">
        <v>953</v>
      </c>
      <c r="C76" s="870"/>
      <c r="D76" s="870"/>
      <c r="E76" s="870"/>
      <c r="F76" s="870"/>
      <c r="G76" s="870"/>
      <c r="H76" s="870"/>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2696.8065113160346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539.36130226320699</v>
      </c>
      <c r="M83" s="863"/>
      <c r="N83" s="51"/>
    </row>
    <row r="84" spans="1:14">
      <c r="B84" s="89" t="s">
        <v>973</v>
      </c>
      <c r="C84" s="90"/>
      <c r="D84" s="90"/>
      <c r="E84" s="90"/>
      <c r="F84" s="90"/>
      <c r="G84" s="90"/>
      <c r="H84" s="90"/>
      <c r="I84" s="87"/>
      <c r="J84" s="88"/>
      <c r="K84" s="304">
        <v>0.05</v>
      </c>
      <c r="L84" s="862">
        <f>N78*K84</f>
        <v>134.84032556580175</v>
      </c>
      <c r="M84" s="863"/>
      <c r="N84" s="51"/>
    </row>
    <row r="85" spans="1:14" ht="15.75" thickBot="1">
      <c r="B85" s="91" t="s">
        <v>974</v>
      </c>
      <c r="C85" s="92"/>
      <c r="D85" s="92"/>
      <c r="E85" s="92"/>
      <c r="F85" s="92"/>
      <c r="G85" s="92"/>
      <c r="H85" s="92"/>
      <c r="I85" s="93"/>
      <c r="J85" s="94"/>
      <c r="K85" s="305">
        <v>0.05</v>
      </c>
      <c r="L85" s="864">
        <f>N78*K85</f>
        <v>134.84032556580175</v>
      </c>
      <c r="M85" s="865"/>
      <c r="N85" s="51"/>
    </row>
    <row r="86" spans="1:14" ht="15.75" thickBot="1">
      <c r="B86" s="827" t="s">
        <v>953</v>
      </c>
      <c r="C86" s="828"/>
      <c r="D86" s="828"/>
      <c r="E86" s="828"/>
      <c r="F86" s="828"/>
      <c r="G86" s="828"/>
      <c r="H86" s="828"/>
      <c r="I86" s="828"/>
      <c r="J86" s="828"/>
      <c r="K86" s="828"/>
      <c r="L86" s="828"/>
      <c r="M86" s="829"/>
      <c r="N86" s="52">
        <f>L83+L84+L85</f>
        <v>809.04195339481055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3505.8484647108453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812</v>
      </c>
      <c r="B48" s="43" t="str">
        <f>VLOOKUP(A48,MATERIALES!A4:D372,3,FALSE)</f>
        <v>Cemento asfaltico modificado con polímeros tipo I</v>
      </c>
      <c r="C48" s="281"/>
      <c r="D48" s="281"/>
      <c r="E48" s="281"/>
      <c r="F48" s="281"/>
      <c r="G48" s="281"/>
      <c r="H48" s="281"/>
      <c r="I48" s="268"/>
      <c r="J48" s="224" t="str">
        <f>VLOOKUP(A48,MATERIALES!A4:D372,2,FALSE)</f>
        <v>kg</v>
      </c>
      <c r="K48" s="282">
        <v>1</v>
      </c>
      <c r="L48" s="267"/>
      <c r="M48" s="402">
        <f>VLOOKUP(A48,MATERIALES!A4:D394,4,FALSE)</f>
        <v>2723.9046474827956</v>
      </c>
      <c r="N48" s="272">
        <f>K48*M48</f>
        <v>2723.9046474827956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2723.9046474827956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916" t="s">
        <v>953</v>
      </c>
      <c r="C76" s="870"/>
      <c r="D76" s="870"/>
      <c r="E76" s="870"/>
      <c r="F76" s="870"/>
      <c r="G76" s="870"/>
      <c r="H76" s="870"/>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2723.9046474827956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544.78092949655911</v>
      </c>
      <c r="M83" s="863"/>
      <c r="N83" s="51"/>
    </row>
    <row r="84" spans="1:14">
      <c r="B84" s="89" t="s">
        <v>973</v>
      </c>
      <c r="C84" s="90"/>
      <c r="D84" s="90"/>
      <c r="E84" s="90"/>
      <c r="F84" s="90"/>
      <c r="G84" s="90"/>
      <c r="H84" s="90"/>
      <c r="I84" s="87"/>
      <c r="J84" s="88"/>
      <c r="K84" s="304">
        <v>0.05</v>
      </c>
      <c r="L84" s="862">
        <f>N78*K84</f>
        <v>136.19523237413978</v>
      </c>
      <c r="M84" s="863"/>
      <c r="N84" s="51"/>
    </row>
    <row r="85" spans="1:14" ht="15.75" thickBot="1">
      <c r="B85" s="91" t="s">
        <v>974</v>
      </c>
      <c r="C85" s="92"/>
      <c r="D85" s="92"/>
      <c r="E85" s="92"/>
      <c r="F85" s="92"/>
      <c r="G85" s="92"/>
      <c r="H85" s="92"/>
      <c r="I85" s="93"/>
      <c r="J85" s="94"/>
      <c r="K85" s="305">
        <v>0.05</v>
      </c>
      <c r="L85" s="864">
        <f>N78*K85</f>
        <v>136.19523237413978</v>
      </c>
      <c r="M85" s="865"/>
      <c r="N85" s="51"/>
    </row>
    <row r="86" spans="1:14" ht="15.75" thickBot="1">
      <c r="B86" s="827" t="s">
        <v>953</v>
      </c>
      <c r="C86" s="828"/>
      <c r="D86" s="828"/>
      <c r="E86" s="828"/>
      <c r="F86" s="828"/>
      <c r="G86" s="828"/>
      <c r="H86" s="828"/>
      <c r="I86" s="828"/>
      <c r="J86" s="828"/>
      <c r="K86" s="828"/>
      <c r="L86" s="828"/>
      <c r="M86" s="829"/>
      <c r="N86" s="52">
        <f>L83+L84+L85</f>
        <v>817.17139424483867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3541.0760417276342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813</v>
      </c>
      <c r="B48" s="43" t="str">
        <f>VLOOKUP(A48,MATERIALES!A4:D372,3,FALSE)</f>
        <v>Cemento asfaltico modificado con polímeros tipo II</v>
      </c>
      <c r="C48" s="281"/>
      <c r="D48" s="281"/>
      <c r="E48" s="281"/>
      <c r="F48" s="281"/>
      <c r="G48" s="281"/>
      <c r="H48" s="281"/>
      <c r="I48" s="268"/>
      <c r="J48" s="224" t="str">
        <f>VLOOKUP(A48,MATERIALES!A4:D372,2,FALSE)</f>
        <v>kg</v>
      </c>
      <c r="K48" s="282">
        <v>1</v>
      </c>
      <c r="L48" s="267"/>
      <c r="M48" s="402">
        <f>VLOOKUP(A48,MATERIALES!A4:D394,4,FALSE)</f>
        <v>2723.9046474827956</v>
      </c>
      <c r="N48" s="272">
        <f>K48*M48</f>
        <v>2723.9046474827956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2723.9046474827956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916" t="s">
        <v>953</v>
      </c>
      <c r="C76" s="870"/>
      <c r="D76" s="870"/>
      <c r="E76" s="870"/>
      <c r="F76" s="870"/>
      <c r="G76" s="870"/>
      <c r="H76" s="870"/>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2723.9046474827956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544.78092949655911</v>
      </c>
      <c r="M83" s="863"/>
      <c r="N83" s="51"/>
    </row>
    <row r="84" spans="1:14">
      <c r="B84" s="89" t="s">
        <v>973</v>
      </c>
      <c r="C84" s="90"/>
      <c r="D84" s="90"/>
      <c r="E84" s="90"/>
      <c r="F84" s="90"/>
      <c r="G84" s="90"/>
      <c r="H84" s="90"/>
      <c r="I84" s="87"/>
      <c r="J84" s="88"/>
      <c r="K84" s="304">
        <v>0.05</v>
      </c>
      <c r="L84" s="862">
        <f>N78*K84</f>
        <v>136.19523237413978</v>
      </c>
      <c r="M84" s="863"/>
      <c r="N84" s="51"/>
    </row>
    <row r="85" spans="1:14" ht="15.75" thickBot="1">
      <c r="B85" s="91" t="s">
        <v>974</v>
      </c>
      <c r="C85" s="92"/>
      <c r="D85" s="92"/>
      <c r="E85" s="92"/>
      <c r="F85" s="92"/>
      <c r="G85" s="92"/>
      <c r="H85" s="92"/>
      <c r="I85" s="93"/>
      <c r="J85" s="94"/>
      <c r="K85" s="305">
        <v>0.05</v>
      </c>
      <c r="L85" s="864">
        <f>N78*K85</f>
        <v>136.19523237413978</v>
      </c>
      <c r="M85" s="865"/>
      <c r="N85" s="51"/>
    </row>
    <row r="86" spans="1:14" ht="15.75" thickBot="1">
      <c r="B86" s="827" t="s">
        <v>953</v>
      </c>
      <c r="C86" s="828"/>
      <c r="D86" s="828"/>
      <c r="E86" s="828"/>
      <c r="F86" s="828"/>
      <c r="G86" s="828"/>
      <c r="H86" s="828"/>
      <c r="I86" s="828"/>
      <c r="J86" s="828"/>
      <c r="K86" s="828"/>
      <c r="L86" s="828"/>
      <c r="M86" s="829"/>
      <c r="N86" s="52">
        <f>L83+L84+L85</f>
        <v>817.17139424483867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3541.0760417276342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813</v>
      </c>
      <c r="B48" s="43" t="str">
        <f>VLOOKUP(A48,MATERIALES!A4:D372,3,FALSE)</f>
        <v>Cemento asfaltico modificado con polímeros tipo II</v>
      </c>
      <c r="C48" s="281"/>
      <c r="D48" s="281"/>
      <c r="E48" s="281"/>
      <c r="F48" s="281"/>
      <c r="G48" s="281"/>
      <c r="H48" s="281"/>
      <c r="I48" s="268"/>
      <c r="J48" s="224" t="str">
        <f>VLOOKUP(A48,MATERIALES!A4:D372,2,FALSE)</f>
        <v>kg</v>
      </c>
      <c r="K48" s="282">
        <v>1</v>
      </c>
      <c r="L48" s="267"/>
      <c r="M48" s="402">
        <f>VLOOKUP(A48,MATERIALES!A4:D394,4,FALSE)</f>
        <v>2723.9046474827956</v>
      </c>
      <c r="N48" s="272">
        <f>K48*M48</f>
        <v>2723.9046474827956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2723.9046474827956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916" t="s">
        <v>953</v>
      </c>
      <c r="C76" s="870"/>
      <c r="D76" s="870"/>
      <c r="E76" s="870"/>
      <c r="F76" s="870"/>
      <c r="G76" s="870"/>
      <c r="H76" s="870"/>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2723.9046474827956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544.78092949655911</v>
      </c>
      <c r="M83" s="863"/>
      <c r="N83" s="51"/>
    </row>
    <row r="84" spans="1:14">
      <c r="B84" s="89" t="s">
        <v>973</v>
      </c>
      <c r="C84" s="90"/>
      <c r="D84" s="90"/>
      <c r="E84" s="90"/>
      <c r="F84" s="90"/>
      <c r="G84" s="90"/>
      <c r="H84" s="90"/>
      <c r="I84" s="87"/>
      <c r="J84" s="88"/>
      <c r="K84" s="304">
        <v>0.05</v>
      </c>
      <c r="L84" s="862">
        <f>N78*K84</f>
        <v>136.19523237413978</v>
      </c>
      <c r="M84" s="863"/>
      <c r="N84" s="51"/>
    </row>
    <row r="85" spans="1:14" ht="15.75" thickBot="1">
      <c r="B85" s="91" t="s">
        <v>974</v>
      </c>
      <c r="C85" s="92"/>
      <c r="D85" s="92"/>
      <c r="E85" s="92"/>
      <c r="F85" s="92"/>
      <c r="G85" s="92"/>
      <c r="H85" s="92"/>
      <c r="I85" s="93"/>
      <c r="J85" s="94"/>
      <c r="K85" s="305">
        <v>0.05</v>
      </c>
      <c r="L85" s="864">
        <f>N78*K85</f>
        <v>136.19523237413978</v>
      </c>
      <c r="M85" s="865"/>
      <c r="N85" s="51"/>
    </row>
    <row r="86" spans="1:14" ht="15.75" thickBot="1">
      <c r="B86" s="827" t="s">
        <v>953</v>
      </c>
      <c r="C86" s="828"/>
      <c r="D86" s="828"/>
      <c r="E86" s="828"/>
      <c r="F86" s="828"/>
      <c r="G86" s="828"/>
      <c r="H86" s="828"/>
      <c r="I86" s="828"/>
      <c r="J86" s="828"/>
      <c r="K86" s="828"/>
      <c r="L86" s="828"/>
      <c r="M86" s="829"/>
      <c r="N86" s="52">
        <f>L83+L84+L85</f>
        <v>817.17139424483867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3541.0760417276342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814</v>
      </c>
      <c r="B48" s="43" t="str">
        <f>VLOOKUP(A48,MATERIALES!A4:D372,3,FALSE)</f>
        <v>Cemento asfaltico modificado con polímeros tipo III</v>
      </c>
      <c r="C48" s="281"/>
      <c r="D48" s="281"/>
      <c r="E48" s="281"/>
      <c r="F48" s="281"/>
      <c r="G48" s="281"/>
      <c r="H48" s="281"/>
      <c r="I48" s="268"/>
      <c r="J48" s="224" t="str">
        <f>VLOOKUP(A48,MATERIALES!A4:D372,2,FALSE)</f>
        <v>kg</v>
      </c>
      <c r="K48" s="282">
        <v>1</v>
      </c>
      <c r="L48" s="267"/>
      <c r="M48" s="402">
        <f>VLOOKUP(A48,MATERIALES!A4:D394,4,FALSE)</f>
        <v>2607.9246246890589</v>
      </c>
      <c r="N48" s="272">
        <f>K48*M48</f>
        <v>2607.9246246890589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2607.9246246890589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916" t="s">
        <v>953</v>
      </c>
      <c r="C76" s="870"/>
      <c r="D76" s="870"/>
      <c r="E76" s="870"/>
      <c r="F76" s="870"/>
      <c r="G76" s="870"/>
      <c r="H76" s="870"/>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2607.9246246890589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521.58492493781182</v>
      </c>
      <c r="M83" s="863"/>
      <c r="N83" s="51"/>
    </row>
    <row r="84" spans="1:14">
      <c r="B84" s="89" t="s">
        <v>973</v>
      </c>
      <c r="C84" s="90"/>
      <c r="D84" s="90"/>
      <c r="E84" s="90"/>
      <c r="F84" s="90"/>
      <c r="G84" s="90"/>
      <c r="H84" s="90"/>
      <c r="I84" s="87"/>
      <c r="J84" s="88"/>
      <c r="K84" s="304">
        <v>0.05</v>
      </c>
      <c r="L84" s="862">
        <f>N78*K84</f>
        <v>130.39623123445296</v>
      </c>
      <c r="M84" s="863"/>
      <c r="N84" s="51"/>
    </row>
    <row r="85" spans="1:14" ht="15.75" thickBot="1">
      <c r="B85" s="91" t="s">
        <v>974</v>
      </c>
      <c r="C85" s="92"/>
      <c r="D85" s="92"/>
      <c r="E85" s="92"/>
      <c r="F85" s="92"/>
      <c r="G85" s="92"/>
      <c r="H85" s="92"/>
      <c r="I85" s="93"/>
      <c r="J85" s="94"/>
      <c r="K85" s="305">
        <v>0.05</v>
      </c>
      <c r="L85" s="864">
        <f>N78*K85</f>
        <v>130.39623123445296</v>
      </c>
      <c r="M85" s="865"/>
      <c r="N85" s="51"/>
    </row>
    <row r="86" spans="1:14" ht="15.75" thickBot="1">
      <c r="B86" s="827" t="s">
        <v>953</v>
      </c>
      <c r="C86" s="828"/>
      <c r="D86" s="828"/>
      <c r="E86" s="828"/>
      <c r="F86" s="828"/>
      <c r="G86" s="828"/>
      <c r="H86" s="828"/>
      <c r="I86" s="828"/>
      <c r="J86" s="828"/>
      <c r="K86" s="828"/>
      <c r="L86" s="828"/>
      <c r="M86" s="829"/>
      <c r="N86" s="52">
        <f>L83+L84+L85</f>
        <v>782.37738740671762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3390.3020120957763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815</v>
      </c>
      <c r="B48" s="43" t="str">
        <f>VLOOKUP(A48,MATERIALES!A4:D372,3,FALSE)</f>
        <v>Cemento asfaltico modificado con polímeros tipo IV</v>
      </c>
      <c r="C48" s="281"/>
      <c r="D48" s="281"/>
      <c r="E48" s="281"/>
      <c r="F48" s="281"/>
      <c r="G48" s="281"/>
      <c r="H48" s="281"/>
      <c r="I48" s="268"/>
      <c r="J48" s="224" t="str">
        <f>VLOOKUP(A48,MATERIALES!A4:D372,2,FALSE)</f>
        <v>kg</v>
      </c>
      <c r="K48" s="282">
        <v>1</v>
      </c>
      <c r="L48" s="267"/>
      <c r="M48" s="402">
        <f>VLOOKUP(A48,MATERIALES!A4:D394,4,FALSE)</f>
        <v>2497.3642291286751</v>
      </c>
      <c r="N48" s="272">
        <f>K48*M48</f>
        <v>2497.3642291286751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2497.3642291286751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916" t="s">
        <v>953</v>
      </c>
      <c r="C76" s="870"/>
      <c r="D76" s="870"/>
      <c r="E76" s="870"/>
      <c r="F76" s="870"/>
      <c r="G76" s="870"/>
      <c r="H76" s="870"/>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2497.3642291286751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499.47284582573502</v>
      </c>
      <c r="M83" s="863"/>
      <c r="N83" s="51"/>
    </row>
    <row r="84" spans="1:14">
      <c r="B84" s="89" t="s">
        <v>973</v>
      </c>
      <c r="C84" s="90"/>
      <c r="D84" s="90"/>
      <c r="E84" s="90"/>
      <c r="F84" s="90"/>
      <c r="G84" s="90"/>
      <c r="H84" s="90"/>
      <c r="I84" s="87"/>
      <c r="J84" s="88"/>
      <c r="K84" s="304">
        <v>0.05</v>
      </c>
      <c r="L84" s="862">
        <f>N78*K84</f>
        <v>124.86821145643376</v>
      </c>
      <c r="M84" s="863"/>
      <c r="N84" s="51"/>
    </row>
    <row r="85" spans="1:14" ht="15.75" thickBot="1">
      <c r="B85" s="91" t="s">
        <v>974</v>
      </c>
      <c r="C85" s="92"/>
      <c r="D85" s="92"/>
      <c r="E85" s="92"/>
      <c r="F85" s="92"/>
      <c r="G85" s="92"/>
      <c r="H85" s="92"/>
      <c r="I85" s="93"/>
      <c r="J85" s="94"/>
      <c r="K85" s="305">
        <v>0.05</v>
      </c>
      <c r="L85" s="864">
        <f>N78*K85</f>
        <v>124.86821145643376</v>
      </c>
      <c r="M85" s="865"/>
      <c r="N85" s="51"/>
    </row>
    <row r="86" spans="1:14" ht="15.75" thickBot="1">
      <c r="B86" s="827" t="s">
        <v>953</v>
      </c>
      <c r="C86" s="828"/>
      <c r="D86" s="828"/>
      <c r="E86" s="828"/>
      <c r="F86" s="828"/>
      <c r="G86" s="828"/>
      <c r="H86" s="828"/>
      <c r="I86" s="828"/>
      <c r="J86" s="828"/>
      <c r="K86" s="828"/>
      <c r="L86" s="828"/>
      <c r="M86" s="829"/>
      <c r="N86" s="52">
        <f>L83+L84+L85</f>
        <v>749.20926873860253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3246.5734978672776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816</v>
      </c>
      <c r="B48" s="43" t="str">
        <f>VLOOKUP(A48,MATERIALES!A4:D372,3,FALSE)</f>
        <v>Cemento asfaltico modificado con polímeros tipo V</v>
      </c>
      <c r="C48" s="281"/>
      <c r="D48" s="281"/>
      <c r="E48" s="281"/>
      <c r="F48" s="281"/>
      <c r="G48" s="281"/>
      <c r="H48" s="281"/>
      <c r="I48" s="268"/>
      <c r="J48" s="224" t="str">
        <f>VLOOKUP(A48,MATERIALES!A4:D372,2,FALSE)</f>
        <v>kg</v>
      </c>
      <c r="K48" s="282">
        <v>1</v>
      </c>
      <c r="L48" s="267"/>
      <c r="M48" s="402">
        <f>VLOOKUP(A48,MATERIALES!A4:D394,4,FALSE)</f>
        <v>3052.3340578239363</v>
      </c>
      <c r="N48" s="272">
        <f>K48*M48</f>
        <v>3052.3340578239363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3052.3340578239363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916" t="s">
        <v>953</v>
      </c>
      <c r="C76" s="870"/>
      <c r="D76" s="870"/>
      <c r="E76" s="870"/>
      <c r="F76" s="870"/>
      <c r="G76" s="870"/>
      <c r="H76" s="870"/>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3052.3340578239363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610.46681156478724</v>
      </c>
      <c r="M83" s="863"/>
      <c r="N83" s="51"/>
    </row>
    <row r="84" spans="1:14">
      <c r="B84" s="89" t="s">
        <v>973</v>
      </c>
      <c r="C84" s="90"/>
      <c r="D84" s="90"/>
      <c r="E84" s="90"/>
      <c r="F84" s="90"/>
      <c r="G84" s="90"/>
      <c r="H84" s="90"/>
      <c r="I84" s="87"/>
      <c r="J84" s="88"/>
      <c r="K84" s="304">
        <v>0.05</v>
      </c>
      <c r="L84" s="862">
        <f>N78*K84</f>
        <v>152.61670289119681</v>
      </c>
      <c r="M84" s="863"/>
      <c r="N84" s="51"/>
    </row>
    <row r="85" spans="1:14" ht="15.75" thickBot="1">
      <c r="B85" s="91" t="s">
        <v>974</v>
      </c>
      <c r="C85" s="92"/>
      <c r="D85" s="92"/>
      <c r="E85" s="92"/>
      <c r="F85" s="92"/>
      <c r="G85" s="92"/>
      <c r="H85" s="92"/>
      <c r="I85" s="93"/>
      <c r="J85" s="94"/>
      <c r="K85" s="305">
        <v>0.05</v>
      </c>
      <c r="L85" s="864">
        <f>N78*K85</f>
        <v>152.61670289119681</v>
      </c>
      <c r="M85" s="865"/>
      <c r="N85" s="51"/>
    </row>
    <row r="86" spans="1:14" ht="15.75" thickBot="1">
      <c r="B86" s="827" t="s">
        <v>953</v>
      </c>
      <c r="C86" s="828"/>
      <c r="D86" s="828"/>
      <c r="E86" s="828"/>
      <c r="F86" s="828"/>
      <c r="G86" s="828"/>
      <c r="H86" s="828"/>
      <c r="I86" s="828"/>
      <c r="J86" s="828"/>
      <c r="K86" s="828"/>
      <c r="L86" s="828"/>
      <c r="M86" s="829"/>
      <c r="N86" s="52">
        <f>L83+L84+L85</f>
        <v>915.70021734718091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3968.0342751711173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866</v>
      </c>
      <c r="B48" s="43" t="str">
        <f>VLOOKUP(A48,MATERIALES!A4:D372,3,FALSE)</f>
        <v>Emulsión Asfáltica de Rotura Media Modificada Con Polímeros CRM-m</v>
      </c>
      <c r="C48" s="281"/>
      <c r="D48" s="281"/>
      <c r="E48" s="281"/>
      <c r="F48" s="281"/>
      <c r="G48" s="281"/>
      <c r="H48" s="281"/>
      <c r="I48" s="268"/>
      <c r="J48" s="224" t="str">
        <f>VLOOKUP(A48,MATERIALES!A4:D372,2,FALSE)</f>
        <v>lt</v>
      </c>
      <c r="K48" s="282">
        <v>1</v>
      </c>
      <c r="L48" s="267"/>
      <c r="M48" s="402">
        <f>VLOOKUP(A48,MATERIALES!A4:D394,4,FALSE)</f>
        <v>2723.9046474827956</v>
      </c>
      <c r="N48" s="272">
        <f>K48*M48</f>
        <v>2723.9046474827956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2723.9046474827956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916" t="s">
        <v>953</v>
      </c>
      <c r="C76" s="870"/>
      <c r="D76" s="870"/>
      <c r="E76" s="870"/>
      <c r="F76" s="870"/>
      <c r="G76" s="870"/>
      <c r="H76" s="870"/>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2723.9046474827956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544.78092949655911</v>
      </c>
      <c r="M83" s="863"/>
      <c r="N83" s="51"/>
    </row>
    <row r="84" spans="1:14">
      <c r="B84" s="89" t="s">
        <v>973</v>
      </c>
      <c r="C84" s="90"/>
      <c r="D84" s="90"/>
      <c r="E84" s="90"/>
      <c r="F84" s="90"/>
      <c r="G84" s="90"/>
      <c r="H84" s="90"/>
      <c r="I84" s="87"/>
      <c r="J84" s="88"/>
      <c r="K84" s="304">
        <v>0.05</v>
      </c>
      <c r="L84" s="862">
        <f>N78*K84</f>
        <v>136.19523237413978</v>
      </c>
      <c r="M84" s="863"/>
      <c r="N84" s="51"/>
    </row>
    <row r="85" spans="1:14" ht="15.75" thickBot="1">
      <c r="B85" s="91" t="s">
        <v>974</v>
      </c>
      <c r="C85" s="92"/>
      <c r="D85" s="92"/>
      <c r="E85" s="92"/>
      <c r="F85" s="92"/>
      <c r="G85" s="92"/>
      <c r="H85" s="92"/>
      <c r="I85" s="93"/>
      <c r="J85" s="94"/>
      <c r="K85" s="305">
        <v>0.05</v>
      </c>
      <c r="L85" s="864">
        <f>N78*K85</f>
        <v>136.19523237413978</v>
      </c>
      <c r="M85" s="865"/>
      <c r="N85" s="51"/>
    </row>
    <row r="86" spans="1:14" ht="15.75" thickBot="1">
      <c r="B86" s="827" t="s">
        <v>953</v>
      </c>
      <c r="C86" s="828"/>
      <c r="D86" s="828"/>
      <c r="E86" s="828"/>
      <c r="F86" s="828"/>
      <c r="G86" s="828"/>
      <c r="H86" s="828"/>
      <c r="I86" s="828"/>
      <c r="J86" s="828"/>
      <c r="K86" s="828"/>
      <c r="L86" s="828"/>
      <c r="M86" s="829"/>
      <c r="N86" s="52">
        <f>L83+L84+L85</f>
        <v>817.17139424483867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3541.0760417276342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154</v>
      </c>
      <c r="B36" s="876" t="str">
        <f>VLOOKUP(A36,EQUIPOS!A6:D154,3,FALSE)</f>
        <v>Carrotanque Irrigador de asfalto, 1000 GALONES DE CAPACIDAD</v>
      </c>
      <c r="C36" s="877"/>
      <c r="D36" s="877"/>
      <c r="E36" s="877"/>
      <c r="F36" s="877"/>
      <c r="G36" s="877"/>
      <c r="H36" s="878"/>
      <c r="I36" s="267"/>
      <c r="J36" s="268"/>
      <c r="K36" s="269">
        <f>VLOOKUP(A36,EQUIPOS!A6:D163,4,FALSE)</f>
        <v>88104.210392715599</v>
      </c>
      <c r="L36" s="270"/>
      <c r="M36" s="271">
        <v>500</v>
      </c>
      <c r="N36" s="272">
        <f>K36/M36</f>
        <v>176.2084207854312</v>
      </c>
    </row>
    <row r="37" spans="1:14">
      <c r="A37" s="113" t="s">
        <v>176</v>
      </c>
      <c r="B37" s="876" t="str">
        <f>VLOOKUP(A37,EQUIPOS!A7:D154,3,FALSE)</f>
        <v xml:space="preserve">Compresor (barrido y soplado)
</v>
      </c>
      <c r="C37" s="877"/>
      <c r="D37" s="877"/>
      <c r="E37" s="877"/>
      <c r="F37" s="877"/>
      <c r="G37" s="877"/>
      <c r="H37" s="878"/>
      <c r="I37" s="267"/>
      <c r="J37" s="268"/>
      <c r="K37" s="269">
        <f>VLOOKUP(A37,EQUIPOS!A7:D164,4,FALSE)</f>
        <v>69414.314512326178</v>
      </c>
      <c r="L37" s="270"/>
      <c r="M37" s="271">
        <v>500</v>
      </c>
      <c r="N37" s="272">
        <f>K37/M37</f>
        <v>138.82862902465234</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N75*M41</f>
        <v>0.54131000000000007</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315.57835981008355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846</v>
      </c>
      <c r="B48" s="43" t="str">
        <f>VLOOKUP(A48,MATERIALES!A4:D372,3,FALSE)</f>
        <v>Emulsión CRL-0</v>
      </c>
      <c r="C48" s="281"/>
      <c r="D48" s="281"/>
      <c r="E48" s="281"/>
      <c r="F48" s="281"/>
      <c r="G48" s="281"/>
      <c r="H48" s="281"/>
      <c r="I48" s="268"/>
      <c r="J48" s="224" t="str">
        <f>VLOOKUP(A48,MATERIALES!A4:D372,2,FALSE)</f>
        <v>lt</v>
      </c>
      <c r="K48" s="282">
        <v>1</v>
      </c>
      <c r="L48" s="267"/>
      <c r="M48" s="402">
        <f>VLOOKUP(A48,MATERIALES!A4:D394,4,FALSE)</f>
        <v>1862.1839173798021</v>
      </c>
      <c r="N48" s="272">
        <f>K48*M48</f>
        <v>1862.1839173798021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1862.1839173798021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5"/>
      <c r="M64" s="906"/>
      <c r="N64" s="127"/>
    </row>
    <row r="65" spans="1:14" ht="15.75" thickBot="1">
      <c r="B65" s="916" t="s">
        <v>953</v>
      </c>
      <c r="C65" s="870"/>
      <c r="D65" s="870"/>
      <c r="E65" s="870"/>
      <c r="F65" s="870"/>
      <c r="G65" s="870"/>
      <c r="H65" s="870"/>
      <c r="I65" s="870"/>
      <c r="J65" s="870"/>
      <c r="K65" s="870"/>
      <c r="L65" s="870"/>
      <c r="M65" s="871"/>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6" t="s">
        <v>963</v>
      </c>
      <c r="C69" s="867"/>
      <c r="D69" s="867"/>
      <c r="E69" s="867"/>
      <c r="F69" s="867"/>
      <c r="G69" s="867"/>
      <c r="H69" s="867"/>
      <c r="I69" s="73" t="s">
        <v>964</v>
      </c>
      <c r="J69" s="75" t="s">
        <v>1410</v>
      </c>
      <c r="K69" s="74" t="s">
        <v>966</v>
      </c>
      <c r="L69" s="868" t="s">
        <v>950</v>
      </c>
      <c r="M69" s="869"/>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903"/>
      <c r="C74" s="904"/>
      <c r="D74" s="904"/>
      <c r="E74" s="904"/>
      <c r="F74" s="904"/>
      <c r="G74" s="904"/>
      <c r="H74" s="904"/>
      <c r="I74" s="126"/>
      <c r="J74" s="126"/>
      <c r="K74" s="126"/>
      <c r="L74" s="917"/>
      <c r="M74" s="917"/>
      <c r="N74" s="45"/>
    </row>
    <row r="75" spans="1:14" ht="15.75" thickBot="1">
      <c r="B75" s="916" t="s">
        <v>953</v>
      </c>
      <c r="C75" s="870"/>
      <c r="D75" s="870"/>
      <c r="E75" s="870"/>
      <c r="F75" s="870"/>
      <c r="G75" s="870"/>
      <c r="H75" s="870"/>
      <c r="I75" s="870"/>
      <c r="J75" s="870"/>
      <c r="K75" s="870"/>
      <c r="L75" s="870"/>
      <c r="M75" s="871"/>
      <c r="N75" s="301">
        <f>SUM(N70:N74)</f>
        <v>54.131</v>
      </c>
    </row>
    <row r="76" spans="1:14" ht="15.75" thickBot="1">
      <c r="B76" s="33"/>
      <c r="C76" s="34"/>
      <c r="D76" s="34"/>
      <c r="E76" s="34"/>
      <c r="F76" s="34"/>
      <c r="G76" s="34"/>
      <c r="H76" s="34"/>
      <c r="I76" s="34"/>
      <c r="J76" s="34"/>
      <c r="K76" s="34"/>
      <c r="L76" s="34"/>
      <c r="M76" s="34"/>
      <c r="N76" s="35"/>
    </row>
    <row r="77" spans="1:14" ht="15.75" thickBot="1">
      <c r="B77" s="827" t="s">
        <v>967</v>
      </c>
      <c r="C77" s="828"/>
      <c r="D77" s="828"/>
      <c r="E77" s="828"/>
      <c r="F77" s="828"/>
      <c r="G77" s="828"/>
      <c r="H77" s="828"/>
      <c r="I77" s="828"/>
      <c r="J77" s="828"/>
      <c r="K77" s="828"/>
      <c r="L77" s="828"/>
      <c r="M77" s="829"/>
      <c r="N77" s="99">
        <f>N43+N54+N65+N75</f>
        <v>2231.8932771898853</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446.3786554379771</v>
      </c>
      <c r="M82" s="863"/>
      <c r="N82" s="51"/>
    </row>
    <row r="83" spans="1:14">
      <c r="B83" s="89" t="s">
        <v>973</v>
      </c>
      <c r="C83" s="90"/>
      <c r="D83" s="90"/>
      <c r="E83" s="90"/>
      <c r="F83" s="90"/>
      <c r="G83" s="90"/>
      <c r="H83" s="90"/>
      <c r="I83" s="87"/>
      <c r="J83" s="88"/>
      <c r="K83" s="304">
        <v>0.05</v>
      </c>
      <c r="L83" s="862">
        <f>N77*K83</f>
        <v>111.59466385949428</v>
      </c>
      <c r="M83" s="863"/>
      <c r="N83" s="51"/>
    </row>
    <row r="84" spans="1:14" ht="15.75" thickBot="1">
      <c r="B84" s="91" t="s">
        <v>974</v>
      </c>
      <c r="C84" s="92"/>
      <c r="D84" s="92"/>
      <c r="E84" s="92"/>
      <c r="F84" s="92"/>
      <c r="G84" s="92"/>
      <c r="H84" s="92"/>
      <c r="I84" s="93"/>
      <c r="J84" s="94"/>
      <c r="K84" s="305">
        <v>0.05</v>
      </c>
      <c r="L84" s="864">
        <f>N77*K84</f>
        <v>111.59466385949428</v>
      </c>
      <c r="M84" s="865"/>
      <c r="N84" s="51"/>
    </row>
    <row r="85" spans="1:14" ht="15.75" thickBot="1">
      <c r="B85" s="827" t="s">
        <v>953</v>
      </c>
      <c r="C85" s="828"/>
      <c r="D85" s="828"/>
      <c r="E85" s="828"/>
      <c r="F85" s="828"/>
      <c r="G85" s="828"/>
      <c r="H85" s="828"/>
      <c r="I85" s="828"/>
      <c r="J85" s="828"/>
      <c r="K85" s="828"/>
      <c r="L85" s="828"/>
      <c r="M85" s="829"/>
      <c r="N85" s="52">
        <f>L82+L83+L84</f>
        <v>669.56798315696562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2901.4612603468508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30" t="s">
        <v>2218</v>
      </c>
      <c r="C104" s="831"/>
      <c r="D104" s="831"/>
      <c r="E104" s="831"/>
      <c r="F104" s="831"/>
      <c r="G104" s="831"/>
      <c r="H104" s="831"/>
      <c r="I104" s="831"/>
      <c r="J104" s="831"/>
      <c r="K104" s="831"/>
      <c r="L104" s="831"/>
      <c r="M104" s="831"/>
      <c r="N104" s="832"/>
    </row>
    <row r="105" spans="2:14" ht="15" customHeight="1">
      <c r="B105" s="830"/>
      <c r="C105" s="831"/>
      <c r="D105" s="831"/>
      <c r="E105" s="831"/>
      <c r="F105" s="831"/>
      <c r="G105" s="831"/>
      <c r="H105" s="831"/>
      <c r="I105" s="831"/>
      <c r="J105" s="831"/>
      <c r="K105" s="831"/>
      <c r="L105" s="831"/>
      <c r="M105" s="831"/>
      <c r="N105" s="832"/>
    </row>
    <row r="106" spans="2:14" ht="30" customHeight="1">
      <c r="B106" s="833" t="s">
        <v>2219</v>
      </c>
      <c r="C106" s="834"/>
      <c r="D106" s="834"/>
      <c r="E106" s="834"/>
      <c r="F106" s="834"/>
      <c r="G106" s="834"/>
      <c r="H106" s="834"/>
      <c r="I106" s="834"/>
      <c r="J106" s="834"/>
      <c r="K106" s="834"/>
      <c r="L106" s="834"/>
      <c r="M106" s="834"/>
      <c r="N106" s="835"/>
    </row>
    <row r="107" spans="2:14">
      <c r="B107" s="833"/>
      <c r="C107" s="834"/>
      <c r="D107" s="834"/>
      <c r="E107" s="834"/>
      <c r="F107" s="834"/>
      <c r="G107" s="834"/>
      <c r="H107" s="834"/>
      <c r="I107" s="834"/>
      <c r="J107" s="834"/>
      <c r="K107" s="834"/>
      <c r="L107" s="834"/>
      <c r="M107" s="834"/>
      <c r="N107" s="835"/>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3"/>
      <c r="K117" s="893"/>
      <c r="L117" s="893"/>
      <c r="M117" s="893"/>
      <c r="N117" s="894"/>
    </row>
    <row r="118" spans="2:14" ht="15.75" thickBot="1">
      <c r="B118" s="261" t="s">
        <v>2221</v>
      </c>
      <c r="C118" s="393"/>
      <c r="D118" s="393"/>
      <c r="E118" s="57"/>
      <c r="F118" s="57"/>
      <c r="G118" s="57"/>
      <c r="H118" s="57"/>
      <c r="I118" s="57"/>
      <c r="J118" s="895"/>
      <c r="K118" s="895"/>
      <c r="L118" s="895"/>
      <c r="M118" s="895"/>
      <c r="N118" s="896"/>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154</v>
      </c>
      <c r="B36" s="876" t="str">
        <f>VLOOKUP(A36,EQUIPOS!A6:D154,3,FALSE)</f>
        <v>Carrotanque Irrigador de asfalto, 1000 GALONES DE CAPACIDAD</v>
      </c>
      <c r="C36" s="877"/>
      <c r="D36" s="877"/>
      <c r="E36" s="877"/>
      <c r="F36" s="877"/>
      <c r="G36" s="877"/>
      <c r="H36" s="878"/>
      <c r="I36" s="267"/>
      <c r="J36" s="268"/>
      <c r="K36" s="269">
        <f>VLOOKUP(A36,EQUIPOS!A6:D163,4,FALSE)</f>
        <v>88104.210392715599</v>
      </c>
      <c r="L36" s="270"/>
      <c r="M36" s="271">
        <v>500</v>
      </c>
      <c r="N36" s="272">
        <f>K36/M36</f>
        <v>176.2084207854312</v>
      </c>
    </row>
    <row r="37" spans="1:14">
      <c r="A37" s="113" t="s">
        <v>176</v>
      </c>
      <c r="B37" s="876" t="str">
        <f>VLOOKUP(A37,EQUIPOS!A7:D154,3,FALSE)</f>
        <v xml:space="preserve">Compresor (barrido y soplado)
</v>
      </c>
      <c r="C37" s="877"/>
      <c r="D37" s="877"/>
      <c r="E37" s="877"/>
      <c r="F37" s="877"/>
      <c r="G37" s="877"/>
      <c r="H37" s="878"/>
      <c r="I37" s="267"/>
      <c r="J37" s="268"/>
      <c r="K37" s="269">
        <f>VLOOKUP(A37,EQUIPOS!A7:D164,4,FALSE)</f>
        <v>69414.314512326178</v>
      </c>
      <c r="L37" s="270"/>
      <c r="M37" s="271">
        <v>500</v>
      </c>
      <c r="N37" s="272">
        <f>K37/M37</f>
        <v>138.82862902465234</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0.54131000000000007</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315.57835981008355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848</v>
      </c>
      <c r="B48" s="43" t="str">
        <f>VLOOKUP(A48,MATERIALES!A4:D372,3,FALSE)</f>
        <v>Emulsión CRL-1</v>
      </c>
      <c r="C48" s="281"/>
      <c r="D48" s="281"/>
      <c r="E48" s="281"/>
      <c r="F48" s="281"/>
      <c r="G48" s="281"/>
      <c r="H48" s="281"/>
      <c r="I48" s="268"/>
      <c r="J48" s="224" t="str">
        <f>VLOOKUP(A48,MATERIALES!A4:D372,2,FALSE)</f>
        <v>lt</v>
      </c>
      <c r="K48" s="282">
        <v>1</v>
      </c>
      <c r="L48" s="267"/>
      <c r="M48" s="402">
        <f>VLOOKUP(A48,MATERIALES!A4:D394,4,FALSE)</f>
        <v>1802.5680178129282</v>
      </c>
      <c r="N48" s="272">
        <f>K48*M48</f>
        <v>1802.5680178129282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1802.5680178129282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2172.2773776230115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434.45547552460232</v>
      </c>
      <c r="M83" s="863"/>
      <c r="N83" s="51"/>
    </row>
    <row r="84" spans="1:14">
      <c r="B84" s="89" t="s">
        <v>973</v>
      </c>
      <c r="C84" s="90"/>
      <c r="D84" s="90"/>
      <c r="E84" s="90"/>
      <c r="F84" s="90"/>
      <c r="G84" s="90"/>
      <c r="H84" s="90"/>
      <c r="I84" s="87"/>
      <c r="J84" s="88"/>
      <c r="K84" s="304">
        <v>0.05</v>
      </c>
      <c r="L84" s="862">
        <f>N78*K84</f>
        <v>108.61386888115058</v>
      </c>
      <c r="M84" s="863"/>
      <c r="N84" s="51"/>
    </row>
    <row r="85" spans="1:14" ht="15.75" thickBot="1">
      <c r="B85" s="91" t="s">
        <v>974</v>
      </c>
      <c r="C85" s="92"/>
      <c r="D85" s="92"/>
      <c r="E85" s="92"/>
      <c r="F85" s="92"/>
      <c r="G85" s="92"/>
      <c r="H85" s="92"/>
      <c r="I85" s="93"/>
      <c r="J85" s="94"/>
      <c r="K85" s="305">
        <v>0.05</v>
      </c>
      <c r="L85" s="864">
        <f>N78*K85</f>
        <v>108.61386888115058</v>
      </c>
      <c r="M85" s="865"/>
      <c r="N85" s="51"/>
    </row>
    <row r="86" spans="1:14" ht="15.75" thickBot="1">
      <c r="B86" s="827" t="s">
        <v>953</v>
      </c>
      <c r="C86" s="828"/>
      <c r="D86" s="828"/>
      <c r="E86" s="828"/>
      <c r="F86" s="828"/>
      <c r="G86" s="828"/>
      <c r="H86" s="828"/>
      <c r="I86" s="828"/>
      <c r="J86" s="828"/>
      <c r="K86" s="828"/>
      <c r="L86" s="828"/>
      <c r="M86" s="829"/>
      <c r="N86" s="52">
        <f>L83+L84+L85</f>
        <v>651.68321328690342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2823.960590909915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154</v>
      </c>
      <c r="B36" s="876" t="str">
        <f>VLOOKUP(A36,EQUIPOS!A6:D154,3,FALSE)</f>
        <v>Carrotanque Irrigador de asfalto, 1000 GALONES DE CAPACIDAD</v>
      </c>
      <c r="C36" s="877"/>
      <c r="D36" s="877"/>
      <c r="E36" s="877"/>
      <c r="F36" s="877"/>
      <c r="G36" s="877"/>
      <c r="H36" s="878"/>
      <c r="I36" s="267"/>
      <c r="J36" s="268"/>
      <c r="K36" s="269">
        <f>VLOOKUP(A36,EQUIPOS!A6:D163,4,FALSE)</f>
        <v>88104.210392715599</v>
      </c>
      <c r="L36" s="270"/>
      <c r="M36" s="271">
        <v>500</v>
      </c>
      <c r="N36" s="272">
        <f>K36/M36</f>
        <v>176.2084207854312</v>
      </c>
    </row>
    <row r="37" spans="1:14">
      <c r="A37" s="113" t="s">
        <v>176</v>
      </c>
      <c r="B37" s="876" t="str">
        <f>VLOOKUP(A37,EQUIPOS!A7:D154,3,FALSE)</f>
        <v xml:space="preserve">Compresor (barrido y soplado)
</v>
      </c>
      <c r="C37" s="877"/>
      <c r="D37" s="877"/>
      <c r="E37" s="877"/>
      <c r="F37" s="877"/>
      <c r="G37" s="877"/>
      <c r="H37" s="878"/>
      <c r="I37" s="267"/>
      <c r="J37" s="268"/>
      <c r="K37" s="269">
        <f>VLOOKUP(A37,EQUIPOS!A7:D164,4,FALSE)</f>
        <v>69414.314512326178</v>
      </c>
      <c r="L37" s="270"/>
      <c r="M37" s="271">
        <v>500</v>
      </c>
      <c r="N37" s="272">
        <f>K37/M37</f>
        <v>138.82862902465234</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0.54131000000000007</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315.57835981008355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792</v>
      </c>
      <c r="B48" s="43" t="str">
        <f>VLOOKUP(A48,MATERIALES!A4:D372,3,FALSE)</f>
        <v>Asfalto liquido RC 250</v>
      </c>
      <c r="C48" s="281"/>
      <c r="D48" s="281"/>
      <c r="E48" s="281"/>
      <c r="F48" s="281"/>
      <c r="G48" s="281"/>
      <c r="H48" s="281"/>
      <c r="I48" s="268"/>
      <c r="J48" s="224" t="str">
        <f>VLOOKUP(A48,MATERIALES!A4:D372,2,FALSE)</f>
        <v>gal</v>
      </c>
      <c r="K48" s="282">
        <v>0.3</v>
      </c>
      <c r="L48" s="267"/>
      <c r="M48" s="402">
        <f>VLOOKUP(A48,MATERIALES!A4:D394,4,FALSE)</f>
        <v>4135.4471379211482</v>
      </c>
      <c r="N48" s="272">
        <f>K48*M48</f>
        <v>1240.6341413763444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1240.6341413763444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1610.3435011864281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322.06870023728561</v>
      </c>
      <c r="M83" s="863"/>
      <c r="N83" s="51"/>
    </row>
    <row r="84" spans="1:14">
      <c r="B84" s="89" t="s">
        <v>973</v>
      </c>
      <c r="C84" s="90"/>
      <c r="D84" s="90"/>
      <c r="E84" s="90"/>
      <c r="F84" s="90"/>
      <c r="G84" s="90"/>
      <c r="H84" s="90"/>
      <c r="I84" s="87"/>
      <c r="J84" s="88"/>
      <c r="K84" s="304">
        <v>0.05</v>
      </c>
      <c r="L84" s="862">
        <f>N78*K84</f>
        <v>80.517175059321403</v>
      </c>
      <c r="M84" s="863"/>
      <c r="N84" s="51"/>
    </row>
    <row r="85" spans="1:14" ht="15.75" thickBot="1">
      <c r="B85" s="91" t="s">
        <v>974</v>
      </c>
      <c r="C85" s="92"/>
      <c r="D85" s="92"/>
      <c r="E85" s="92"/>
      <c r="F85" s="92"/>
      <c r="G85" s="92"/>
      <c r="H85" s="92"/>
      <c r="I85" s="93"/>
      <c r="J85" s="94"/>
      <c r="K85" s="305">
        <v>0.05</v>
      </c>
      <c r="L85" s="864">
        <f>N78*K85</f>
        <v>80.517175059321403</v>
      </c>
      <c r="M85" s="865"/>
      <c r="N85" s="51"/>
    </row>
    <row r="86" spans="1:14" ht="15.75" thickBot="1">
      <c r="B86" s="827" t="s">
        <v>953</v>
      </c>
      <c r="C86" s="828"/>
      <c r="D86" s="828"/>
      <c r="E86" s="828"/>
      <c r="F86" s="828"/>
      <c r="G86" s="828"/>
      <c r="H86" s="828"/>
      <c r="I86" s="828"/>
      <c r="J86" s="828"/>
      <c r="K86" s="828"/>
      <c r="L86" s="828"/>
      <c r="M86" s="829"/>
      <c r="N86" s="52">
        <f>L83+L84+L85</f>
        <v>483.10305035592842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2093.4465515423562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154</v>
      </c>
      <c r="B36" s="959" t="str">
        <f>VLOOKUP(A36,EQUIPOS!A6:D154,3,FALSE)</f>
        <v>Carrotanque Irrigador de asfalto, 1000 GALONES DE CAPACIDAD</v>
      </c>
      <c r="C36" s="960"/>
      <c r="D36" s="960"/>
      <c r="E36" s="960"/>
      <c r="F36" s="960"/>
      <c r="G36" s="960"/>
      <c r="H36" s="961"/>
      <c r="I36" s="267"/>
      <c r="J36" s="268"/>
      <c r="K36" s="269">
        <f>VLOOKUP(A36,EQUIPOS!A6:D163,4,FALSE)</f>
        <v>88104.210392715599</v>
      </c>
      <c r="L36" s="270"/>
      <c r="M36" s="271">
        <v>500</v>
      </c>
      <c r="N36" s="272">
        <f>K36/M36</f>
        <v>176.2084207854312</v>
      </c>
    </row>
    <row r="37" spans="1:14">
      <c r="A37" s="113" t="s">
        <v>176</v>
      </c>
      <c r="B37" s="959" t="str">
        <f>VLOOKUP(A37,EQUIPOS!A7:D154,3,FALSE)</f>
        <v xml:space="preserve">Compresor (barrido y soplado)
</v>
      </c>
      <c r="C37" s="960"/>
      <c r="D37" s="960"/>
      <c r="E37" s="960"/>
      <c r="F37" s="960"/>
      <c r="G37" s="960"/>
      <c r="H37" s="961"/>
      <c r="I37" s="267"/>
      <c r="J37" s="268"/>
      <c r="K37" s="269">
        <f>VLOOKUP(A37,EQUIPOS!A7:D164,4,FALSE)</f>
        <v>69414.314512326178</v>
      </c>
      <c r="L37" s="270"/>
      <c r="M37" s="271">
        <v>500</v>
      </c>
      <c r="N37" s="272">
        <f>K37/M37</f>
        <v>138.82862902465234</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0.54131000000000007</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315.57835981008355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858</v>
      </c>
      <c r="B48" s="43" t="str">
        <f>VLOOKUP(A48,MATERIALES!A4:D372,3,FALSE)</f>
        <v>Emulsión CRR-1</v>
      </c>
      <c r="C48" s="281"/>
      <c r="D48" s="281"/>
      <c r="E48" s="281"/>
      <c r="F48" s="281"/>
      <c r="G48" s="281"/>
      <c r="H48" s="281"/>
      <c r="I48" s="268"/>
      <c r="J48" s="224" t="str">
        <f>VLOOKUP(A48,MATERIALES!A4:D372,2,FALSE)</f>
        <v>lt</v>
      </c>
      <c r="K48" s="282">
        <v>0.45</v>
      </c>
      <c r="L48" s="267"/>
      <c r="M48" s="402">
        <f>VLOOKUP(A48,MATERIALES!A4:D394,4,FALSE)</f>
        <v>2509.5903460556501</v>
      </c>
      <c r="N48" s="272">
        <f>K48*M48</f>
        <v>1129.3156557250427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1129.3156557250427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1499.0250155351264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299.8050031070253</v>
      </c>
      <c r="M83" s="863"/>
      <c r="N83" s="51"/>
    </row>
    <row r="84" spans="1:14">
      <c r="B84" s="89" t="s">
        <v>973</v>
      </c>
      <c r="C84" s="90"/>
      <c r="D84" s="90"/>
      <c r="E84" s="90"/>
      <c r="F84" s="90"/>
      <c r="G84" s="90"/>
      <c r="H84" s="90"/>
      <c r="I84" s="87"/>
      <c r="J84" s="88"/>
      <c r="K84" s="304">
        <v>0.05</v>
      </c>
      <c r="L84" s="862">
        <f>N78*K84</f>
        <v>74.951250776756325</v>
      </c>
      <c r="M84" s="863"/>
      <c r="N84" s="51"/>
    </row>
    <row r="85" spans="1:14" ht="15.75" thickBot="1">
      <c r="B85" s="91" t="s">
        <v>974</v>
      </c>
      <c r="C85" s="92"/>
      <c r="D85" s="92"/>
      <c r="E85" s="92"/>
      <c r="F85" s="92"/>
      <c r="G85" s="92"/>
      <c r="H85" s="92"/>
      <c r="I85" s="93"/>
      <c r="J85" s="94"/>
      <c r="K85" s="305">
        <v>0.05</v>
      </c>
      <c r="L85" s="864">
        <f>N78*K85</f>
        <v>74.951250776756325</v>
      </c>
      <c r="M85" s="865"/>
      <c r="N85" s="51"/>
    </row>
    <row r="86" spans="1:14" ht="15.75" thickBot="1">
      <c r="B86" s="827" t="s">
        <v>953</v>
      </c>
      <c r="C86" s="828"/>
      <c r="D86" s="828"/>
      <c r="E86" s="828"/>
      <c r="F86" s="828"/>
      <c r="G86" s="828"/>
      <c r="H86" s="828"/>
      <c r="I86" s="828"/>
      <c r="J86" s="828"/>
      <c r="K86" s="828"/>
      <c r="L86" s="828"/>
      <c r="M86" s="829"/>
      <c r="N86" s="52">
        <f>L83+L84+L85</f>
        <v>449.70750466053789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1948.7325201956642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206" t="s">
        <v>154</v>
      </c>
      <c r="B36" s="876" t="str">
        <f>VLOOKUP(A36,EQUIPOS!A6:D154,3,FALSE)</f>
        <v>Carrotanque Irrigador de asfalto, 1000 GALONES DE CAPACIDAD</v>
      </c>
      <c r="C36" s="877"/>
      <c r="D36" s="877"/>
      <c r="E36" s="877"/>
      <c r="F36" s="877"/>
      <c r="G36" s="877"/>
      <c r="H36" s="878"/>
      <c r="I36" s="267"/>
      <c r="J36" s="268"/>
      <c r="K36" s="269">
        <f>VLOOKUP(A36,EQUIPOS!A6:D163,4,FALSE)</f>
        <v>88104.210392715599</v>
      </c>
      <c r="L36" s="270"/>
      <c r="M36" s="271">
        <v>500</v>
      </c>
      <c r="N36" s="272">
        <f>K36/M36</f>
        <v>176.2084207854312</v>
      </c>
    </row>
    <row r="37" spans="1:14">
      <c r="A37" s="113" t="s">
        <v>176</v>
      </c>
      <c r="B37" s="876" t="str">
        <f>VLOOKUP(A37,EQUIPOS!A7:D154,3,FALSE)</f>
        <v xml:space="preserve">Compresor (barrido y soplado)
</v>
      </c>
      <c r="C37" s="877"/>
      <c r="D37" s="877"/>
      <c r="E37" s="877"/>
      <c r="F37" s="877"/>
      <c r="G37" s="877"/>
      <c r="H37" s="878"/>
      <c r="I37" s="267"/>
      <c r="J37" s="268"/>
      <c r="K37" s="269">
        <f>VLOOKUP(A37,EQUIPOS!A7:D164,4,FALSE)</f>
        <v>69414.314512326178</v>
      </c>
      <c r="L37" s="270"/>
      <c r="M37" s="271">
        <v>500</v>
      </c>
      <c r="N37" s="272">
        <f>K37/M37</f>
        <v>138.82862902465234</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0.54131000000000007</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315.57835981008355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860</v>
      </c>
      <c r="B48" s="43" t="str">
        <f>VLOOKUP(A48,MATERIALES!A4:D372,3,FALSE)</f>
        <v>Emulsión CRR-2</v>
      </c>
      <c r="C48" s="281"/>
      <c r="D48" s="281"/>
      <c r="E48" s="281"/>
      <c r="F48" s="281"/>
      <c r="G48" s="281"/>
      <c r="H48" s="281"/>
      <c r="I48" s="268"/>
      <c r="J48" s="224" t="str">
        <f>VLOOKUP(A48,MATERIALES!A4:D372,2,FALSE)</f>
        <v>lt</v>
      </c>
      <c r="K48" s="282">
        <v>0.45</v>
      </c>
      <c r="L48" s="267"/>
      <c r="M48" s="402">
        <f>VLOOKUP(A48,MATERIALES!A4:D394,4,FALSE)</f>
        <v>1849.1768120197569</v>
      </c>
      <c r="N48" s="272">
        <f>K48*M48</f>
        <v>832.12956540889058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832.12956540889058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1201.8389252189743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240.36778504379487</v>
      </c>
      <c r="M83" s="863"/>
      <c r="N83" s="51"/>
    </row>
    <row r="84" spans="1:14">
      <c r="B84" s="89" t="s">
        <v>973</v>
      </c>
      <c r="C84" s="90"/>
      <c r="D84" s="90"/>
      <c r="E84" s="90"/>
      <c r="F84" s="90"/>
      <c r="G84" s="90"/>
      <c r="H84" s="90"/>
      <c r="I84" s="87"/>
      <c r="J84" s="88"/>
      <c r="K84" s="304">
        <v>0.05</v>
      </c>
      <c r="L84" s="862">
        <f>N78*K84</f>
        <v>60.091946260948717</v>
      </c>
      <c r="M84" s="863"/>
      <c r="N84" s="51"/>
    </row>
    <row r="85" spans="1:14" ht="15.75" thickBot="1">
      <c r="B85" s="91" t="s">
        <v>974</v>
      </c>
      <c r="C85" s="92"/>
      <c r="D85" s="92"/>
      <c r="E85" s="92"/>
      <c r="F85" s="92"/>
      <c r="G85" s="92"/>
      <c r="H85" s="92"/>
      <c r="I85" s="93"/>
      <c r="J85" s="94"/>
      <c r="K85" s="305">
        <v>0.05</v>
      </c>
      <c r="L85" s="864">
        <f>N78*K85</f>
        <v>60.091946260948717</v>
      </c>
      <c r="M85" s="865"/>
      <c r="N85" s="51"/>
    </row>
    <row r="86" spans="1:14" ht="15.75" thickBot="1">
      <c r="B86" s="827" t="s">
        <v>953</v>
      </c>
      <c r="C86" s="828"/>
      <c r="D86" s="828"/>
      <c r="E86" s="828"/>
      <c r="F86" s="828"/>
      <c r="G86" s="828"/>
      <c r="H86" s="828"/>
      <c r="I86" s="828"/>
      <c r="J86" s="828"/>
      <c r="K86" s="828"/>
      <c r="L86" s="828"/>
      <c r="M86" s="829"/>
      <c r="N86" s="52">
        <f>L83+L84+L85</f>
        <v>360.55167756569227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1562.3906027846665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154</v>
      </c>
      <c r="B36" s="876" t="str">
        <f>VLOOKUP(A36,EQUIPOS!A6:D154,3,FALSE)</f>
        <v>Carrotanque Irrigador de asfalto, 1000 GALONES DE CAPACIDAD</v>
      </c>
      <c r="C36" s="877"/>
      <c r="D36" s="877"/>
      <c r="E36" s="877"/>
      <c r="F36" s="877"/>
      <c r="G36" s="877"/>
      <c r="H36" s="878"/>
      <c r="I36" s="267"/>
      <c r="J36" s="268"/>
      <c r="K36" s="269">
        <f>VLOOKUP(A36,EQUIPOS!A6:D163,4,FALSE)</f>
        <v>88104.210392715599</v>
      </c>
      <c r="L36" s="270"/>
      <c r="M36" s="271">
        <v>500</v>
      </c>
      <c r="N36" s="272">
        <f>K36/M36</f>
        <v>176.2084207854312</v>
      </c>
    </row>
    <row r="37" spans="1:14">
      <c r="A37" s="113" t="s">
        <v>176</v>
      </c>
      <c r="B37" s="876" t="str">
        <f>VLOOKUP(A37,EQUIPOS!A7:D154,3,FALSE)</f>
        <v xml:space="preserve">Compresor (barrido y soplado)
</v>
      </c>
      <c r="C37" s="877"/>
      <c r="D37" s="877"/>
      <c r="E37" s="877"/>
      <c r="F37" s="877"/>
      <c r="G37" s="877"/>
      <c r="H37" s="878"/>
      <c r="I37" s="267"/>
      <c r="J37" s="268"/>
      <c r="K37" s="269">
        <f>VLOOKUP(A37,EQUIPOS!A7:D164,4,FALSE)</f>
        <v>69414.314512326178</v>
      </c>
      <c r="L37" s="270"/>
      <c r="M37" s="271">
        <v>500</v>
      </c>
      <c r="N37" s="272">
        <f>K37/M37</f>
        <v>138.82862902465234</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0.54131000000000007</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315.57835981008355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856</v>
      </c>
      <c r="B48" s="43" t="str">
        <f>VLOOKUP(A48,MATERIALES!A4:D372,3,FALSE)</f>
        <v>Emulsión CRR-1m</v>
      </c>
      <c r="C48" s="281"/>
      <c r="D48" s="281"/>
      <c r="E48" s="281"/>
      <c r="F48" s="281"/>
      <c r="G48" s="281"/>
      <c r="H48" s="281"/>
      <c r="I48" s="268"/>
      <c r="J48" s="224" t="str">
        <f>VLOOKUP(A48,MATERIALES!A4:D372,2,FALSE)</f>
        <v>lt</v>
      </c>
      <c r="K48" s="282">
        <v>0.45</v>
      </c>
      <c r="L48" s="267"/>
      <c r="M48" s="402">
        <f>VLOOKUP(A48,MATERIALES!A4:D394,4,FALSE)</f>
        <v>1881.6945754198698</v>
      </c>
      <c r="N48" s="272">
        <f>K48*M48</f>
        <v>846.76255893894142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846.76255893894142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1216.471918749025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243.29438374980501</v>
      </c>
      <c r="M83" s="863"/>
      <c r="N83" s="51"/>
    </row>
    <row r="84" spans="1:14">
      <c r="B84" s="89" t="s">
        <v>973</v>
      </c>
      <c r="C84" s="90"/>
      <c r="D84" s="90"/>
      <c r="E84" s="90"/>
      <c r="F84" s="90"/>
      <c r="G84" s="90"/>
      <c r="H84" s="90"/>
      <c r="I84" s="87"/>
      <c r="J84" s="88"/>
      <c r="K84" s="304">
        <v>0.05</v>
      </c>
      <c r="L84" s="862">
        <f>N78*K84</f>
        <v>60.823595937451252</v>
      </c>
      <c r="M84" s="863"/>
      <c r="N84" s="51"/>
    </row>
    <row r="85" spans="1:14" ht="15.75" thickBot="1">
      <c r="B85" s="91" t="s">
        <v>974</v>
      </c>
      <c r="C85" s="92"/>
      <c r="D85" s="92"/>
      <c r="E85" s="92"/>
      <c r="F85" s="92"/>
      <c r="G85" s="92"/>
      <c r="H85" s="92"/>
      <c r="I85" s="93"/>
      <c r="J85" s="94"/>
      <c r="K85" s="305">
        <v>0.05</v>
      </c>
      <c r="L85" s="864">
        <f>N78*K85</f>
        <v>60.823595937451252</v>
      </c>
      <c r="M85" s="865"/>
      <c r="N85" s="51"/>
    </row>
    <row r="86" spans="1:14" ht="15.75" thickBot="1">
      <c r="B86" s="827" t="s">
        <v>953</v>
      </c>
      <c r="C86" s="828"/>
      <c r="D86" s="828"/>
      <c r="E86" s="828"/>
      <c r="F86" s="828"/>
      <c r="G86" s="828"/>
      <c r="H86" s="828"/>
      <c r="I86" s="828"/>
      <c r="J86" s="828"/>
      <c r="K86" s="828"/>
      <c r="L86" s="828"/>
      <c r="M86" s="829"/>
      <c r="N86" s="52">
        <f>L83+L84+L85</f>
        <v>364.94157562470753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1581.4134943737326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154</v>
      </c>
      <c r="B36" s="876" t="str">
        <f>VLOOKUP(A36,EQUIPOS!A6:D154,3,FALSE)</f>
        <v>Carrotanque Irrigador de asfalto, 1000 GALONES DE CAPACIDAD</v>
      </c>
      <c r="C36" s="877"/>
      <c r="D36" s="877"/>
      <c r="E36" s="877"/>
      <c r="F36" s="877"/>
      <c r="G36" s="877"/>
      <c r="H36" s="878"/>
      <c r="I36" s="267"/>
      <c r="J36" s="268"/>
      <c r="K36" s="269">
        <f>VLOOKUP(A36,EQUIPOS!A6:D163,4,FALSE)</f>
        <v>88104.210392715599</v>
      </c>
      <c r="L36" s="270"/>
      <c r="M36" s="271">
        <v>500</v>
      </c>
      <c r="N36" s="272">
        <f>K36/M36</f>
        <v>176.2084207854312</v>
      </c>
    </row>
    <row r="37" spans="1:14">
      <c r="A37" s="113" t="s">
        <v>176</v>
      </c>
      <c r="B37" s="876" t="str">
        <f>VLOOKUP(A37,EQUIPOS!A7:D154,3,FALSE)</f>
        <v xml:space="preserve">Compresor (barrido y soplado)
</v>
      </c>
      <c r="C37" s="877"/>
      <c r="D37" s="877"/>
      <c r="E37" s="877"/>
      <c r="F37" s="877"/>
      <c r="G37" s="877"/>
      <c r="H37" s="878"/>
      <c r="I37" s="267"/>
      <c r="J37" s="268"/>
      <c r="K37" s="269">
        <f>VLOOKUP(A37,EQUIPOS!A7:D164,4,FALSE)</f>
        <v>69414.314512326178</v>
      </c>
      <c r="L37" s="270"/>
      <c r="M37" s="271">
        <v>500</v>
      </c>
      <c r="N37" s="272">
        <f>K37/M37</f>
        <v>138.82862902465234</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0.54131000000000007</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315.57835981008355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862</v>
      </c>
      <c r="B48" s="43" t="str">
        <f>VLOOKUP(A48,MATERIALES!A4:D372,3,FALSE)</f>
        <v>Emulsión CRR-2m</v>
      </c>
      <c r="C48" s="281"/>
      <c r="D48" s="281"/>
      <c r="E48" s="281"/>
      <c r="F48" s="281"/>
      <c r="G48" s="281"/>
      <c r="H48" s="281"/>
      <c r="I48" s="268"/>
      <c r="J48" s="224" t="str">
        <f>VLOOKUP(A48,MATERIALES!A4:D372,2,FALSE)</f>
        <v>lt</v>
      </c>
      <c r="K48" s="282">
        <v>0.45</v>
      </c>
      <c r="L48" s="267"/>
      <c r="M48" s="402">
        <f>VLOOKUP(A48,MATERIALES!A4:D394,4,FALSE)</f>
        <v>1926.1355187333575</v>
      </c>
      <c r="N48" s="272">
        <f>K48*M48</f>
        <v>866.76098343001092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866.76098343001092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1236.4703432400945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247.29406864801891</v>
      </c>
      <c r="M83" s="863"/>
      <c r="N83" s="51"/>
    </row>
    <row r="84" spans="1:14">
      <c r="B84" s="89" t="s">
        <v>973</v>
      </c>
      <c r="C84" s="90"/>
      <c r="D84" s="90"/>
      <c r="E84" s="90"/>
      <c r="F84" s="90"/>
      <c r="G84" s="90"/>
      <c r="H84" s="90"/>
      <c r="I84" s="87"/>
      <c r="J84" s="88"/>
      <c r="K84" s="304">
        <v>0.05</v>
      </c>
      <c r="L84" s="862">
        <f>N78*K84</f>
        <v>61.823517162004727</v>
      </c>
      <c r="M84" s="863"/>
      <c r="N84" s="51"/>
    </row>
    <row r="85" spans="1:14" ht="15.75" thickBot="1">
      <c r="B85" s="91" t="s">
        <v>974</v>
      </c>
      <c r="C85" s="92"/>
      <c r="D85" s="92"/>
      <c r="E85" s="92"/>
      <c r="F85" s="92"/>
      <c r="G85" s="92"/>
      <c r="H85" s="92"/>
      <c r="I85" s="93"/>
      <c r="J85" s="94"/>
      <c r="K85" s="305">
        <v>0.05</v>
      </c>
      <c r="L85" s="864">
        <f>N78*K85</f>
        <v>61.823517162004727</v>
      </c>
      <c r="M85" s="865"/>
      <c r="N85" s="51"/>
    </row>
    <row r="86" spans="1:14" ht="15.75" thickBot="1">
      <c r="B86" s="827" t="s">
        <v>953</v>
      </c>
      <c r="C86" s="828"/>
      <c r="D86" s="828"/>
      <c r="E86" s="828"/>
      <c r="F86" s="828"/>
      <c r="G86" s="828"/>
      <c r="H86" s="828"/>
      <c r="I86" s="828"/>
      <c r="J86" s="828"/>
      <c r="K86" s="828"/>
      <c r="L86" s="828"/>
      <c r="M86" s="829"/>
      <c r="N86" s="52">
        <f>L83+L84+L85</f>
        <v>370.94110297202838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1607.4114462121229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154</v>
      </c>
      <c r="B36" s="876" t="str">
        <f>VLOOKUP(A36,EQUIPOS!A6:D154,3,FALSE)</f>
        <v>Carrotanque Irrigador de asfalto, 1000 GALONES DE CAPACIDAD</v>
      </c>
      <c r="C36" s="877"/>
      <c r="D36" s="877"/>
      <c r="E36" s="877"/>
      <c r="F36" s="877"/>
      <c r="G36" s="877"/>
      <c r="H36" s="878"/>
      <c r="I36" s="267"/>
      <c r="J36" s="268"/>
      <c r="K36" s="269">
        <f>VLOOKUP(A36,EQUIPOS!A6:D163,4,FALSE)</f>
        <v>88104.210392715599</v>
      </c>
      <c r="L36" s="270"/>
      <c r="M36" s="271">
        <v>400</v>
      </c>
      <c r="N36" s="272">
        <f>K36/M36</f>
        <v>220.26052598178899</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400</v>
      </c>
      <c r="N37" s="272">
        <f>K37/M37</f>
        <v>317.46034832776132</v>
      </c>
    </row>
    <row r="38" spans="1:14">
      <c r="A38" t="s">
        <v>176</v>
      </c>
      <c r="B38" s="876" t="str">
        <f>VLOOKUP(A38,EQUIPOS!A8:D154,3,FALSE)</f>
        <v xml:space="preserve">Compresor (barrido y soplado)
</v>
      </c>
      <c r="C38" s="877"/>
      <c r="D38" s="877"/>
      <c r="E38" s="877"/>
      <c r="F38" s="877"/>
      <c r="G38" s="877"/>
      <c r="H38" s="878"/>
      <c r="I38" s="267"/>
      <c r="J38" s="268"/>
      <c r="K38" s="269">
        <f>VLOOKUP(A38,EQUIPOS!A8:D165,4,FALSE)</f>
        <v>69414.314512326178</v>
      </c>
      <c r="L38" s="270"/>
      <c r="M38" s="271">
        <v>400</v>
      </c>
      <c r="N38" s="272">
        <f>K38/M38</f>
        <v>173.53578628081544</v>
      </c>
    </row>
    <row r="39" spans="1:14">
      <c r="A39" t="s">
        <v>225</v>
      </c>
      <c r="B39" s="876" t="str">
        <f>VLOOKUP(A39,EQUIPOS!A9:D154,3,FALSE)</f>
        <v>Esparcidor de gravilla, Ancho de esparcimiento 3100mm, Velocidad de trabajo 10—20km2/h</v>
      </c>
      <c r="C39" s="877"/>
      <c r="D39" s="877"/>
      <c r="E39" s="877"/>
      <c r="F39" s="877"/>
      <c r="G39" s="877"/>
      <c r="H39" s="878"/>
      <c r="I39" s="879"/>
      <c r="J39" s="880"/>
      <c r="K39" s="269">
        <f>VLOOKUP(A39,EQUIPOS!A9:D166,4,FALSE)</f>
        <v>90279.203237451104</v>
      </c>
      <c r="L39" s="881">
        <v>400</v>
      </c>
      <c r="M39" s="882"/>
      <c r="N39" s="272">
        <f>K39/L39</f>
        <v>225.69800809362775</v>
      </c>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N75*M41</f>
        <v>1.010032011295025</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937.96470069528857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1.83</v>
      </c>
      <c r="L48" s="267"/>
      <c r="M48" s="402">
        <f>VLOOKUP(A48,MATERIALES!A5:D395,4,FALSE)</f>
        <v>1849.1768120197569</v>
      </c>
      <c r="N48" s="272">
        <f>K48*M48</f>
        <v>3383.9935659961552</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1.9E-2</v>
      </c>
      <c r="L49" s="267"/>
      <c r="M49" s="402">
        <f>VLOOKUP(A49,MATERIALES!A6:D396,4,FALSE)</f>
        <v>59194.252568118958</v>
      </c>
      <c r="N49" s="272">
        <f>K49*M49</f>
        <v>1124.6907987942602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9"/>
      <c r="C52" s="910"/>
      <c r="D52" s="910"/>
      <c r="E52" s="910"/>
      <c r="F52" s="910"/>
      <c r="G52" s="910"/>
      <c r="H52" s="910"/>
      <c r="I52" s="880"/>
      <c r="J52" s="42"/>
      <c r="K52" s="44"/>
      <c r="L52" s="911"/>
      <c r="M52" s="912"/>
      <c r="N52" s="45"/>
    </row>
    <row r="53" spans="1:14" ht="15.75" thickBot="1">
      <c r="B53" s="827" t="s">
        <v>953</v>
      </c>
      <c r="C53" s="828"/>
      <c r="D53" s="828"/>
      <c r="E53" s="828"/>
      <c r="F53" s="828"/>
      <c r="G53" s="828"/>
      <c r="H53" s="828"/>
      <c r="I53" s="828"/>
      <c r="J53" s="828"/>
      <c r="K53" s="828"/>
      <c r="L53" s="828"/>
      <c r="M53" s="829"/>
      <c r="N53" s="394">
        <f>SUM(N48:N52)</f>
        <v>4508.6843647904152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4">
        <f>VLOOKUP(A58,TRANSPORTE!A5:D117,4,FALSE)</f>
        <v>1147.8761273174055</v>
      </c>
      <c r="M58" s="915"/>
      <c r="N58" s="287">
        <f>K58*L58</f>
        <v>21.809646419030702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21.809646419030702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45"/>
    </row>
    <row r="75" spans="1:15" ht="15.75" thickBot="1">
      <c r="B75" s="916" t="s">
        <v>953</v>
      </c>
      <c r="C75" s="870"/>
      <c r="D75" s="870"/>
      <c r="E75" s="870"/>
      <c r="F75" s="870"/>
      <c r="G75" s="870"/>
      <c r="H75" s="870"/>
      <c r="I75" s="870"/>
      <c r="J75" s="870"/>
      <c r="K75" s="870"/>
      <c r="L75" s="870"/>
      <c r="M75" s="871"/>
      <c r="N75" s="301">
        <f>SUM(N69:N74)</f>
        <v>101.00320112950249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5569.4619130342362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1113.8923826068474</v>
      </c>
      <c r="M82" s="863"/>
      <c r="N82" s="51"/>
    </row>
    <row r="83" spans="1:14">
      <c r="B83" s="89" t="s">
        <v>973</v>
      </c>
      <c r="C83" s="90"/>
      <c r="D83" s="90"/>
      <c r="E83" s="90"/>
      <c r="F83" s="90"/>
      <c r="G83" s="90"/>
      <c r="H83" s="90"/>
      <c r="I83" s="87"/>
      <c r="J83" s="88"/>
      <c r="K83" s="304">
        <v>0.05</v>
      </c>
      <c r="L83" s="862">
        <f>N77*K83</f>
        <v>278.47309565171184</v>
      </c>
      <c r="M83" s="863"/>
      <c r="N83" s="51"/>
    </row>
    <row r="84" spans="1:14" ht="15.75" thickBot="1">
      <c r="B84" s="91" t="s">
        <v>974</v>
      </c>
      <c r="C84" s="92"/>
      <c r="D84" s="92"/>
      <c r="E84" s="92"/>
      <c r="F84" s="92"/>
      <c r="G84" s="92"/>
      <c r="H84" s="92"/>
      <c r="I84" s="93"/>
      <c r="J84" s="94"/>
      <c r="K84" s="305">
        <v>0.05</v>
      </c>
      <c r="L84" s="864">
        <f>N77*K84</f>
        <v>278.47309565171184</v>
      </c>
      <c r="M84" s="865"/>
      <c r="N84" s="51"/>
    </row>
    <row r="85" spans="1:14" ht="15.75" thickBot="1">
      <c r="B85" s="827" t="s">
        <v>953</v>
      </c>
      <c r="C85" s="828"/>
      <c r="D85" s="828"/>
      <c r="E85" s="828"/>
      <c r="F85" s="828"/>
      <c r="G85" s="828"/>
      <c r="H85" s="828"/>
      <c r="I85" s="828"/>
      <c r="J85" s="828"/>
      <c r="K85" s="828"/>
      <c r="L85" s="828"/>
      <c r="M85" s="829"/>
      <c r="N85" s="52">
        <f>L82+L83+L84</f>
        <v>1670.8385739102712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7240.3004869445076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30" t="s">
        <v>2218</v>
      </c>
      <c r="C104" s="831"/>
      <c r="D104" s="831"/>
      <c r="E104" s="831"/>
      <c r="F104" s="831"/>
      <c r="G104" s="831"/>
      <c r="H104" s="831"/>
      <c r="I104" s="831"/>
      <c r="J104" s="831"/>
      <c r="K104" s="831"/>
      <c r="L104" s="831"/>
      <c r="M104" s="831"/>
      <c r="N104" s="832"/>
    </row>
    <row r="105" spans="2:14" ht="15" customHeight="1">
      <c r="B105" s="830"/>
      <c r="C105" s="831"/>
      <c r="D105" s="831"/>
      <c r="E105" s="831"/>
      <c r="F105" s="831"/>
      <c r="G105" s="831"/>
      <c r="H105" s="831"/>
      <c r="I105" s="831"/>
      <c r="J105" s="831"/>
      <c r="K105" s="831"/>
      <c r="L105" s="831"/>
      <c r="M105" s="831"/>
      <c r="N105" s="832"/>
    </row>
    <row r="106" spans="2:14" ht="30" customHeight="1">
      <c r="B106" s="833" t="s">
        <v>2219</v>
      </c>
      <c r="C106" s="834"/>
      <c r="D106" s="834"/>
      <c r="E106" s="834"/>
      <c r="F106" s="834"/>
      <c r="G106" s="834"/>
      <c r="H106" s="834"/>
      <c r="I106" s="834"/>
      <c r="J106" s="834"/>
      <c r="K106" s="834"/>
      <c r="L106" s="834"/>
      <c r="M106" s="834"/>
      <c r="N106" s="835"/>
    </row>
    <row r="107" spans="2:14">
      <c r="B107" s="833"/>
      <c r="C107" s="834"/>
      <c r="D107" s="834"/>
      <c r="E107" s="834"/>
      <c r="F107" s="834"/>
      <c r="G107" s="834"/>
      <c r="H107" s="834"/>
      <c r="I107" s="834"/>
      <c r="J107" s="834"/>
      <c r="K107" s="834"/>
      <c r="L107" s="834"/>
      <c r="M107" s="834"/>
      <c r="N107" s="835"/>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3"/>
      <c r="K117" s="893"/>
      <c r="L117" s="893"/>
      <c r="M117" s="893"/>
      <c r="N117" s="894"/>
    </row>
    <row r="118" spans="2:14" ht="15.75" thickBot="1">
      <c r="B118" s="261" t="s">
        <v>2221</v>
      </c>
      <c r="C118" s="393"/>
      <c r="D118" s="393"/>
      <c r="E118" s="57"/>
      <c r="F118" s="57"/>
      <c r="G118" s="57"/>
      <c r="H118" s="57"/>
      <c r="I118" s="57"/>
      <c r="J118" s="895"/>
      <c r="K118" s="895"/>
      <c r="L118" s="895"/>
      <c r="M118" s="895"/>
      <c r="N118" s="896"/>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154</v>
      </c>
      <c r="B36" s="876" t="str">
        <f>VLOOKUP(A36,EQUIPOS!A6:D154,3,FALSE)</f>
        <v>Carrotanque Irrigador de asfalto, 1000 GALONES DE CAPACIDAD</v>
      </c>
      <c r="C36" s="877"/>
      <c r="D36" s="877"/>
      <c r="E36" s="877"/>
      <c r="F36" s="877"/>
      <c r="G36" s="877"/>
      <c r="H36" s="878"/>
      <c r="I36" s="267"/>
      <c r="J36" s="268"/>
      <c r="K36" s="269">
        <f>VLOOKUP(A36,EQUIPOS!A6:D163,4,FALSE)</f>
        <v>88104.210392715599</v>
      </c>
      <c r="L36" s="270"/>
      <c r="M36" s="271">
        <v>400</v>
      </c>
      <c r="N36" s="272">
        <f>K36/M36</f>
        <v>220.26052598178899</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400</v>
      </c>
      <c r="N37" s="272">
        <f>K37/M37</f>
        <v>317.46034832776132</v>
      </c>
    </row>
    <row r="38" spans="1:14">
      <c r="A38" t="s">
        <v>176</v>
      </c>
      <c r="B38" s="876" t="str">
        <f>VLOOKUP(A38,EQUIPOS!A8:D154,3,FALSE)</f>
        <v xml:space="preserve">Compresor (barrido y soplado)
</v>
      </c>
      <c r="C38" s="877"/>
      <c r="D38" s="877"/>
      <c r="E38" s="877"/>
      <c r="F38" s="877"/>
      <c r="G38" s="877"/>
      <c r="H38" s="878"/>
      <c r="I38" s="267"/>
      <c r="J38" s="268"/>
      <c r="K38" s="269">
        <f>VLOOKUP(A38,EQUIPOS!A8:D165,4,FALSE)</f>
        <v>69414.314512326178</v>
      </c>
      <c r="L38" s="270"/>
      <c r="M38" s="271">
        <v>400</v>
      </c>
      <c r="N38" s="272">
        <f>K38/M38</f>
        <v>173.53578628081544</v>
      </c>
    </row>
    <row r="39" spans="1:14">
      <c r="A39" t="s">
        <v>225</v>
      </c>
      <c r="B39" s="876" t="str">
        <f>VLOOKUP(A39,EQUIPOS!A9:D154,3,FALSE)</f>
        <v>Esparcidor de gravilla, Ancho de esparcimiento 3100mm, Velocidad de trabajo 10—20km2/h</v>
      </c>
      <c r="C39" s="877"/>
      <c r="D39" s="877"/>
      <c r="E39" s="877"/>
      <c r="F39" s="877"/>
      <c r="G39" s="877"/>
      <c r="H39" s="878"/>
      <c r="I39" s="879"/>
      <c r="J39" s="880"/>
      <c r="K39" s="269">
        <f>VLOOKUP(A39,EQUIPOS!A9:D166,4,FALSE)</f>
        <v>90279.203237451104</v>
      </c>
      <c r="L39" s="881">
        <v>400</v>
      </c>
      <c r="M39" s="882"/>
      <c r="N39" s="272">
        <f>K39/L39</f>
        <v>225.69800809362775</v>
      </c>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1.010032011295025</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937.96470069528857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1.5</v>
      </c>
      <c r="L48" s="267"/>
      <c r="M48" s="402">
        <f>VLOOKUP(A48,MATERIALES!A5:D395,4,FALSE)</f>
        <v>1849.1768120197569</v>
      </c>
      <c r="N48" s="272">
        <f>K48*M48</f>
        <v>2773.7652180296354</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1.2999999999999999E-2</v>
      </c>
      <c r="L49" s="267"/>
      <c r="M49" s="402">
        <f>VLOOKUP(A49,MATERIALES!A6:D396,4,FALSE)</f>
        <v>59194.252568118958</v>
      </c>
      <c r="N49" s="272">
        <f>K49*M49</f>
        <v>769.52528338554646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9"/>
      <c r="C52" s="910"/>
      <c r="D52" s="910"/>
      <c r="E52" s="910"/>
      <c r="F52" s="910"/>
      <c r="G52" s="910"/>
      <c r="H52" s="910"/>
      <c r="I52" s="880"/>
      <c r="J52" s="42"/>
      <c r="K52" s="44"/>
      <c r="L52" s="911"/>
      <c r="M52" s="912"/>
      <c r="N52" s="45"/>
    </row>
    <row r="53" spans="1:14" ht="15.75" thickBot="1">
      <c r="B53" s="827" t="s">
        <v>953</v>
      </c>
      <c r="C53" s="828"/>
      <c r="D53" s="828"/>
      <c r="E53" s="828"/>
      <c r="F53" s="828"/>
      <c r="G53" s="828"/>
      <c r="H53" s="828"/>
      <c r="I53" s="828"/>
      <c r="J53" s="828"/>
      <c r="K53" s="828"/>
      <c r="L53" s="828"/>
      <c r="M53" s="829"/>
      <c r="N53" s="394">
        <f>SUM(N48:N52)</f>
        <v>3543.290501415182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4">
        <f>VLOOKUP(A58,TRANSPORTE!A5:D117,4,FALSE)</f>
        <v>1147.8761273174055</v>
      </c>
      <c r="M58" s="915"/>
      <c r="N58" s="287">
        <f>K58*L58</f>
        <v>14.92238965512627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14.92238965512627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SUM(N69:N75)</f>
        <v>101.00320112950249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4597.1807928950993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919.43615857901989</v>
      </c>
      <c r="M83" s="863"/>
      <c r="N83" s="51"/>
    </row>
    <row r="84" spans="1:14">
      <c r="B84" s="89" t="s">
        <v>973</v>
      </c>
      <c r="C84" s="90"/>
      <c r="D84" s="90"/>
      <c r="E84" s="90"/>
      <c r="F84" s="90"/>
      <c r="G84" s="90"/>
      <c r="H84" s="90"/>
      <c r="I84" s="87"/>
      <c r="J84" s="88"/>
      <c r="K84" s="304">
        <v>0.05</v>
      </c>
      <c r="L84" s="862">
        <f>N78*K84</f>
        <v>229.85903964475497</v>
      </c>
      <c r="M84" s="863"/>
      <c r="N84" s="51"/>
    </row>
    <row r="85" spans="1:14" ht="15.75" thickBot="1">
      <c r="B85" s="91" t="s">
        <v>974</v>
      </c>
      <c r="C85" s="92"/>
      <c r="D85" s="92"/>
      <c r="E85" s="92"/>
      <c r="F85" s="92"/>
      <c r="G85" s="92"/>
      <c r="H85" s="92"/>
      <c r="I85" s="93"/>
      <c r="J85" s="94"/>
      <c r="K85" s="305">
        <v>0.05</v>
      </c>
      <c r="L85" s="864">
        <f>N78*K85</f>
        <v>229.85903964475497</v>
      </c>
      <c r="M85" s="865"/>
      <c r="N85" s="51"/>
    </row>
    <row r="86" spans="1:14" ht="15.75" thickBot="1">
      <c r="B86" s="827" t="s">
        <v>953</v>
      </c>
      <c r="C86" s="828"/>
      <c r="D86" s="828"/>
      <c r="E86" s="828"/>
      <c r="F86" s="828"/>
      <c r="G86" s="828"/>
      <c r="H86" s="828"/>
      <c r="I86" s="828"/>
      <c r="J86" s="828"/>
      <c r="K86" s="828"/>
      <c r="L86" s="828"/>
      <c r="M86" s="829"/>
      <c r="N86" s="52">
        <f>L83+L84+L85</f>
        <v>1379.1542378685299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5976.3350307636292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154</v>
      </c>
      <c r="B36" s="876" t="str">
        <f>VLOOKUP(A36,EQUIPOS!A6:D154,3,FALSE)</f>
        <v>Carrotanque Irrigador de asfalto, 1000 GALONES DE CAPACIDAD</v>
      </c>
      <c r="C36" s="877"/>
      <c r="D36" s="877"/>
      <c r="E36" s="877"/>
      <c r="F36" s="877"/>
      <c r="G36" s="877"/>
      <c r="H36" s="878"/>
      <c r="I36" s="267"/>
      <c r="J36" s="268"/>
      <c r="K36" s="269">
        <f>VLOOKUP(A36,EQUIPOS!A6:D163,4,FALSE)</f>
        <v>88104.210392715599</v>
      </c>
      <c r="L36" s="270"/>
      <c r="M36" s="271">
        <v>400</v>
      </c>
      <c r="N36" s="272">
        <f>K36/M36</f>
        <v>220.26052598178899</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400</v>
      </c>
      <c r="N37" s="272">
        <f>K37/M37</f>
        <v>317.46034832776132</v>
      </c>
    </row>
    <row r="38" spans="1:14">
      <c r="A38" t="s">
        <v>176</v>
      </c>
      <c r="B38" s="876" t="str">
        <f>VLOOKUP(A38,EQUIPOS!A8:D154,3,FALSE)</f>
        <v xml:space="preserve">Compresor (barrido y soplado)
</v>
      </c>
      <c r="C38" s="877"/>
      <c r="D38" s="877"/>
      <c r="E38" s="877"/>
      <c r="F38" s="877"/>
      <c r="G38" s="877"/>
      <c r="H38" s="878"/>
      <c r="I38" s="267"/>
      <c r="J38" s="268"/>
      <c r="K38" s="269">
        <f>VLOOKUP(A38,EQUIPOS!A8:D165,4,FALSE)</f>
        <v>69414.314512326178</v>
      </c>
      <c r="L38" s="270"/>
      <c r="M38" s="271">
        <v>400</v>
      </c>
      <c r="N38" s="272">
        <f>K38/M38</f>
        <v>173.53578628081544</v>
      </c>
    </row>
    <row r="39" spans="1:14">
      <c r="A39" t="s">
        <v>225</v>
      </c>
      <c r="B39" s="876" t="str">
        <f>VLOOKUP(A39,EQUIPOS!A9:D154,3,FALSE)</f>
        <v>Esparcidor de gravilla, Ancho de esparcimiento 3100mm, Velocidad de trabajo 10—20km2/h</v>
      </c>
      <c r="C39" s="877"/>
      <c r="D39" s="877"/>
      <c r="E39" s="877"/>
      <c r="F39" s="877"/>
      <c r="G39" s="877"/>
      <c r="H39" s="878"/>
      <c r="I39" s="879"/>
      <c r="J39" s="880"/>
      <c r="K39" s="269">
        <f>VLOOKUP(A39,EQUIPOS!A9:D166,4,FALSE)</f>
        <v>90279.203237451104</v>
      </c>
      <c r="L39" s="881">
        <v>400</v>
      </c>
      <c r="M39" s="882"/>
      <c r="N39" s="272">
        <f>K39/L39</f>
        <v>225.69800809362775</v>
      </c>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1.010032011295025</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937.96470069528857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1.83</v>
      </c>
      <c r="L48" s="267"/>
      <c r="M48" s="402">
        <f>VLOOKUP(A48,MATERIALES!A5:D395,4,FALSE)</f>
        <v>1849.1768120197569</v>
      </c>
      <c r="N48" s="272">
        <f>K48*M48</f>
        <v>3383.9935659961552</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1.9E-2</v>
      </c>
      <c r="L49" s="267"/>
      <c r="M49" s="402">
        <f>VLOOKUP(A49,MATERIALES!A6:D396,4,FALSE)</f>
        <v>59194.252568118958</v>
      </c>
      <c r="N49" s="272">
        <f>K49*M49</f>
        <v>1124.6907987942602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9"/>
      <c r="C52" s="910"/>
      <c r="D52" s="910"/>
      <c r="E52" s="910"/>
      <c r="F52" s="910"/>
      <c r="G52" s="910"/>
      <c r="H52" s="910"/>
      <c r="I52" s="880"/>
      <c r="J52" s="42"/>
      <c r="K52" s="44"/>
      <c r="L52" s="911"/>
      <c r="M52" s="912"/>
      <c r="N52" s="45"/>
    </row>
    <row r="53" spans="1:14" ht="15.75" thickBot="1">
      <c r="B53" s="827" t="s">
        <v>953</v>
      </c>
      <c r="C53" s="828"/>
      <c r="D53" s="828"/>
      <c r="E53" s="828"/>
      <c r="F53" s="828"/>
      <c r="G53" s="828"/>
      <c r="H53" s="828"/>
      <c r="I53" s="828"/>
      <c r="J53" s="828"/>
      <c r="K53" s="828"/>
      <c r="L53" s="828"/>
      <c r="M53" s="829"/>
      <c r="N53" s="394">
        <f>SUM(N48:N52)</f>
        <v>4508.6843647904152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4">
        <f>VLOOKUP(A58,TRANSPORTE!A5:D117,4,FALSE)</f>
        <v>1147.8761273174055</v>
      </c>
      <c r="M58" s="915"/>
      <c r="N58" s="287">
        <f>K58*L58</f>
        <v>21.809646419030702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21.809646419030702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SUM(N69:N75)</f>
        <v>101.00320112950249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5569.4619130342362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1113.8923826068474</v>
      </c>
      <c r="M83" s="863"/>
      <c r="N83" s="51"/>
    </row>
    <row r="84" spans="1:14">
      <c r="B84" s="89" t="s">
        <v>973</v>
      </c>
      <c r="C84" s="90"/>
      <c r="D84" s="90"/>
      <c r="E84" s="90"/>
      <c r="F84" s="90"/>
      <c r="G84" s="90"/>
      <c r="H84" s="90"/>
      <c r="I84" s="87"/>
      <c r="J84" s="88"/>
      <c r="K84" s="304">
        <v>0.05</v>
      </c>
      <c r="L84" s="862">
        <f>N78*K84</f>
        <v>278.47309565171184</v>
      </c>
      <c r="M84" s="863"/>
      <c r="N84" s="51"/>
    </row>
    <row r="85" spans="1:14" ht="15.75" thickBot="1">
      <c r="B85" s="91" t="s">
        <v>974</v>
      </c>
      <c r="C85" s="92"/>
      <c r="D85" s="92"/>
      <c r="E85" s="92"/>
      <c r="F85" s="92"/>
      <c r="G85" s="92"/>
      <c r="H85" s="92"/>
      <c r="I85" s="93"/>
      <c r="J85" s="94"/>
      <c r="K85" s="305">
        <v>0.05</v>
      </c>
      <c r="L85" s="864">
        <f>N78*K85</f>
        <v>278.47309565171184</v>
      </c>
      <c r="M85" s="865"/>
      <c r="N85" s="51"/>
    </row>
    <row r="86" spans="1:14" ht="15.75" thickBot="1">
      <c r="B86" s="827" t="s">
        <v>953</v>
      </c>
      <c r="C86" s="828"/>
      <c r="D86" s="828"/>
      <c r="E86" s="828"/>
      <c r="F86" s="828"/>
      <c r="G86" s="828"/>
      <c r="H86" s="828"/>
      <c r="I86" s="828"/>
      <c r="J86" s="828"/>
      <c r="K86" s="828"/>
      <c r="L86" s="828"/>
      <c r="M86" s="829"/>
      <c r="N86" s="52">
        <f>L83+L84+L85</f>
        <v>1670.8385739102712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7240.3004869445076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154</v>
      </c>
      <c r="B36" s="876" t="str">
        <f>VLOOKUP(A36,EQUIPOS!A6:D154,3,FALSE)</f>
        <v>Carrotanque Irrigador de asfalto, 1000 GALONES DE CAPACIDAD</v>
      </c>
      <c r="C36" s="877"/>
      <c r="D36" s="877"/>
      <c r="E36" s="877"/>
      <c r="F36" s="877"/>
      <c r="G36" s="877"/>
      <c r="H36" s="878"/>
      <c r="I36" s="267"/>
      <c r="J36" s="268"/>
      <c r="K36" s="269">
        <f>VLOOKUP(A36,EQUIPOS!A6:D163,4,FALSE)</f>
        <v>88104.210392715599</v>
      </c>
      <c r="L36" s="270"/>
      <c r="M36" s="271">
        <v>400</v>
      </c>
      <c r="N36" s="272">
        <f>K36/M36</f>
        <v>220.26052598178899</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400</v>
      </c>
      <c r="N37" s="272">
        <f>K37/M37</f>
        <v>317.46034832776132</v>
      </c>
    </row>
    <row r="38" spans="1:14">
      <c r="A38" t="s">
        <v>176</v>
      </c>
      <c r="B38" s="876" t="str">
        <f>VLOOKUP(A38,EQUIPOS!A8:D154,3,FALSE)</f>
        <v xml:space="preserve">Compresor (barrido y soplado)
</v>
      </c>
      <c r="C38" s="877"/>
      <c r="D38" s="877"/>
      <c r="E38" s="877"/>
      <c r="F38" s="877"/>
      <c r="G38" s="877"/>
      <c r="H38" s="878"/>
      <c r="I38" s="267"/>
      <c r="J38" s="268"/>
      <c r="K38" s="269">
        <f>VLOOKUP(A38,EQUIPOS!A8:D165,4,FALSE)</f>
        <v>69414.314512326178</v>
      </c>
      <c r="L38" s="270"/>
      <c r="M38" s="271">
        <v>400</v>
      </c>
      <c r="N38" s="272">
        <f>K38/M38</f>
        <v>173.53578628081544</v>
      </c>
    </row>
    <row r="39" spans="1:14">
      <c r="A39" t="s">
        <v>225</v>
      </c>
      <c r="B39" s="876" t="str">
        <f>VLOOKUP(A39,EQUIPOS!A9:D154,3,FALSE)</f>
        <v>Esparcidor de gravilla, Ancho de esparcimiento 3100mm, Velocidad de trabajo 10—20km2/h</v>
      </c>
      <c r="C39" s="877"/>
      <c r="D39" s="877"/>
      <c r="E39" s="877"/>
      <c r="F39" s="877"/>
      <c r="G39" s="877"/>
      <c r="H39" s="878"/>
      <c r="I39" s="879"/>
      <c r="J39" s="880"/>
      <c r="K39" s="269">
        <f>VLOOKUP(A39,EQUIPOS!A9:D166,4,FALSE)</f>
        <v>90279.203237451104</v>
      </c>
      <c r="L39" s="881">
        <v>400</v>
      </c>
      <c r="M39" s="882"/>
      <c r="N39" s="272">
        <f>K39/L39</f>
        <v>225.69800809362775</v>
      </c>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1.010032011295025</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937.96470069528857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761</v>
      </c>
      <c r="B48" s="43" t="str">
        <f>VLOOKUP(A48,MATERIALES!A5:D372,3,FALSE)</f>
        <v>Agregado para tratamiento superf. Simple</v>
      </c>
      <c r="C48" s="281"/>
      <c r="D48" s="281"/>
      <c r="E48" s="281"/>
      <c r="F48" s="281"/>
      <c r="G48" s="281"/>
      <c r="H48" s="281"/>
      <c r="I48" s="268"/>
      <c r="J48" s="224" t="str">
        <f>VLOOKUP(A48,MATERIALES!A4:D372,2,FALSE)</f>
        <v>m3</v>
      </c>
      <c r="K48" s="282">
        <v>1.2999999999999999E-2</v>
      </c>
      <c r="L48" s="267"/>
      <c r="M48" s="402">
        <f>VLOOKUP(A48,MATERIALES!A5:D395,4,FALSE)</f>
        <v>59194.252568118958</v>
      </c>
      <c r="N48" s="272">
        <f>K48*M48</f>
        <v>769.52528338554646</v>
      </c>
    </row>
    <row r="49" spans="1:14">
      <c r="A49" s="108" t="s">
        <v>860</v>
      </c>
      <c r="B49" s="43" t="str">
        <f>VLOOKUP(A49,MATERIALES!A6:D372,3,FALSE)</f>
        <v>Emulsión CRR-2</v>
      </c>
      <c r="C49" s="281"/>
      <c r="D49" s="281"/>
      <c r="E49" s="281"/>
      <c r="F49" s="281"/>
      <c r="G49" s="281"/>
      <c r="H49" s="281"/>
      <c r="I49" s="268"/>
      <c r="J49" s="224" t="str">
        <f>VLOOKUP(A49,MATERIALES!A5:D372,2,FALSE)</f>
        <v>lt</v>
      </c>
      <c r="K49" s="282">
        <v>1.5</v>
      </c>
      <c r="L49" s="267"/>
      <c r="M49" s="402">
        <f>VLOOKUP(A49,MATERIALES!A6:D396,4,FALSE)</f>
        <v>1849.1768120197569</v>
      </c>
      <c r="N49" s="272">
        <f>K49*M49</f>
        <v>2773.7652180296354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9"/>
      <c r="C52" s="910"/>
      <c r="D52" s="910"/>
      <c r="E52" s="910"/>
      <c r="F52" s="910"/>
      <c r="G52" s="910"/>
      <c r="H52" s="910"/>
      <c r="I52" s="880"/>
      <c r="J52" s="42"/>
      <c r="K52" s="44"/>
      <c r="L52" s="911"/>
      <c r="M52" s="912"/>
      <c r="N52" s="45"/>
    </row>
    <row r="53" spans="1:14" ht="15.75" thickBot="1">
      <c r="B53" s="827" t="s">
        <v>953</v>
      </c>
      <c r="C53" s="828"/>
      <c r="D53" s="828"/>
      <c r="E53" s="828"/>
      <c r="F53" s="828"/>
      <c r="G53" s="828"/>
      <c r="H53" s="828"/>
      <c r="I53" s="828"/>
      <c r="J53" s="828"/>
      <c r="K53" s="828"/>
      <c r="L53" s="828"/>
      <c r="M53" s="829"/>
      <c r="N53" s="394">
        <f>SUM(N48:N52)</f>
        <v>3543.290501415182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4">
        <f>VLOOKUP(A58,TRANSPORTE!A5:D117,4,FALSE)</f>
        <v>1147.8761273174055</v>
      </c>
      <c r="M58" s="915"/>
      <c r="N58" s="287">
        <f>K58*L58</f>
        <v>14.92238965512627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14.92238965512627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SUM(N69:N75)</f>
        <v>101.00320112950249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4597.1807928950993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919.43615857901989</v>
      </c>
      <c r="M83" s="863"/>
      <c r="N83" s="51"/>
    </row>
    <row r="84" spans="1:14">
      <c r="B84" s="89" t="s">
        <v>973</v>
      </c>
      <c r="C84" s="90"/>
      <c r="D84" s="90"/>
      <c r="E84" s="90"/>
      <c r="F84" s="90"/>
      <c r="G84" s="90"/>
      <c r="H84" s="90"/>
      <c r="I84" s="87"/>
      <c r="J84" s="88"/>
      <c r="K84" s="304">
        <v>0.05</v>
      </c>
      <c r="L84" s="862">
        <f>N78*K84</f>
        <v>229.85903964475497</v>
      </c>
      <c r="M84" s="863"/>
      <c r="N84" s="51"/>
    </row>
    <row r="85" spans="1:14" ht="15.75" thickBot="1">
      <c r="B85" s="91" t="s">
        <v>974</v>
      </c>
      <c r="C85" s="92"/>
      <c r="D85" s="92"/>
      <c r="E85" s="92"/>
      <c r="F85" s="92"/>
      <c r="G85" s="92"/>
      <c r="H85" s="92"/>
      <c r="I85" s="93"/>
      <c r="J85" s="94"/>
      <c r="K85" s="305">
        <v>0.05</v>
      </c>
      <c r="L85" s="864">
        <f>N78*K85</f>
        <v>229.85903964475497</v>
      </c>
      <c r="M85" s="865"/>
      <c r="N85" s="51"/>
    </row>
    <row r="86" spans="1:14" ht="15.75" thickBot="1">
      <c r="B86" s="827" t="s">
        <v>953</v>
      </c>
      <c r="C86" s="828"/>
      <c r="D86" s="828"/>
      <c r="E86" s="828"/>
      <c r="F86" s="828"/>
      <c r="G86" s="828"/>
      <c r="H86" s="828"/>
      <c r="I86" s="828"/>
      <c r="J86" s="828"/>
      <c r="K86" s="828"/>
      <c r="L86" s="828"/>
      <c r="M86" s="829"/>
      <c r="N86" s="52">
        <f>L83+L84+L85</f>
        <v>1379.1542378685299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5976.3350307636292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154</v>
      </c>
      <c r="B36" s="876" t="str">
        <f>VLOOKUP(A36,EQUIPOS!A6:D154,3,FALSE)</f>
        <v>Carrotanque Irrigador de asfalto, 1000 GALONES DE CAPACIDAD</v>
      </c>
      <c r="C36" s="877"/>
      <c r="D36" s="877"/>
      <c r="E36" s="877"/>
      <c r="F36" s="877"/>
      <c r="G36" s="877"/>
      <c r="H36" s="878"/>
      <c r="I36" s="267"/>
      <c r="J36" s="268"/>
      <c r="K36" s="269">
        <f>VLOOKUP(A36,EQUIPOS!A6:D163,4,FALSE)</f>
        <v>88104.210392715599</v>
      </c>
      <c r="L36" s="270"/>
      <c r="M36" s="283">
        <v>275</v>
      </c>
      <c r="N36" s="272">
        <f>K36/M36</f>
        <v>320.37894688260218</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83">
        <f>M36</f>
        <v>275</v>
      </c>
      <c r="N37" s="272">
        <f>K37/M37</f>
        <v>461.76050665856195</v>
      </c>
    </row>
    <row r="38" spans="1:14">
      <c r="A38" t="s">
        <v>176</v>
      </c>
      <c r="B38" s="876" t="str">
        <f>VLOOKUP(A38,EQUIPOS!A8:D154,3,FALSE)</f>
        <v xml:space="preserve">Compresor (barrido y soplado)
</v>
      </c>
      <c r="C38" s="877"/>
      <c r="D38" s="877"/>
      <c r="E38" s="877"/>
      <c r="F38" s="877"/>
      <c r="G38" s="877"/>
      <c r="H38" s="878"/>
      <c r="I38" s="267"/>
      <c r="J38" s="268"/>
      <c r="K38" s="269">
        <f>VLOOKUP(A38,EQUIPOS!A8:D165,4,FALSE)</f>
        <v>69414.314512326178</v>
      </c>
      <c r="L38" s="270"/>
      <c r="M38" s="283">
        <v>275</v>
      </c>
      <c r="N38" s="272">
        <f>K38/M38</f>
        <v>252.41568913573155</v>
      </c>
    </row>
    <row r="39" spans="1:14">
      <c r="A39" t="s">
        <v>225</v>
      </c>
      <c r="B39" s="876" t="str">
        <f>VLOOKUP(A39,EQUIPOS!A9:D154,3,FALSE)</f>
        <v>Esparcidor de gravilla, Ancho de esparcimiento 3100mm, Velocidad de trabajo 10—20km2/h</v>
      </c>
      <c r="C39" s="877"/>
      <c r="D39" s="877"/>
      <c r="E39" s="877"/>
      <c r="F39" s="877"/>
      <c r="G39" s="877"/>
      <c r="H39" s="878"/>
      <c r="I39" s="879"/>
      <c r="J39" s="880"/>
      <c r="K39" s="269">
        <f>VLOOKUP(A39,EQUIPOS!A9:D166,4,FALSE)</f>
        <v>90279.203237451104</v>
      </c>
      <c r="L39" s="957">
        <v>275</v>
      </c>
      <c r="M39" s="958"/>
      <c r="N39" s="272">
        <f>K39/L39</f>
        <v>328.28801177254945</v>
      </c>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1.4691374709745819</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1364.3122919204197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VLOOKUP(A48,MATERIALES!A4:D372,2,FALSE)</f>
        <v>m3</v>
      </c>
      <c r="K48" s="282">
        <v>2.5000000000000001E-2</v>
      </c>
      <c r="L48" s="267"/>
      <c r="M48" s="402">
        <f>VLOOKUP(A48,MATERIALES!A5:D395,4,FALSE)</f>
        <v>59312.400441806029</v>
      </c>
      <c r="N48" s="272">
        <f>K48*M48</f>
        <v>1482.8100110451508</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VLOOKUP(A49,MATERIALES!A5:D372,2,FALSE)</f>
        <v>m3</v>
      </c>
      <c r="K49" s="282">
        <v>1.2999999999999999E-2</v>
      </c>
      <c r="L49" s="267"/>
      <c r="M49" s="402">
        <f>VLOOKUP(A49,MATERIALES!A6:D396,4,FALSE)</f>
        <v>60137.267706722232</v>
      </c>
      <c r="N49" s="272">
        <f>K49*M49</f>
        <v>781.78448018738902</v>
      </c>
    </row>
    <row r="50" spans="1:14">
      <c r="A50" t="s">
        <v>860</v>
      </c>
      <c r="B50" s="43" t="str">
        <f>VLOOKUP(A50,MATERIALES!A6:D372,3,FALSE)</f>
        <v>Emulsión CRR-2</v>
      </c>
      <c r="C50" s="281"/>
      <c r="D50" s="281"/>
      <c r="E50" s="281"/>
      <c r="F50" s="281"/>
      <c r="G50" s="281"/>
      <c r="H50" s="281"/>
      <c r="I50" s="268"/>
      <c r="J50" s="224" t="str">
        <f>VLOOKUP(A50,MATERIALES!A6:D372,2,FALSE)</f>
        <v>lt</v>
      </c>
      <c r="K50" s="282">
        <v>4.24</v>
      </c>
      <c r="L50" s="267"/>
      <c r="M50" s="402">
        <f>VLOOKUP(A50,MATERIALES!A6:D397,4,FALSE)</f>
        <v>1849.1768120197569</v>
      </c>
      <c r="N50" s="272">
        <f>K50*M50</f>
        <v>7840.5096829637696</v>
      </c>
    </row>
    <row r="51" spans="1:14">
      <c r="B51" s="43"/>
      <c r="C51" s="281"/>
      <c r="D51" s="281"/>
      <c r="E51" s="281"/>
      <c r="F51" s="281"/>
      <c r="G51" s="281"/>
      <c r="H51" s="281"/>
      <c r="I51" s="268"/>
      <c r="J51" s="224"/>
      <c r="K51" s="282"/>
      <c r="L51" s="267"/>
      <c r="M51" s="283"/>
      <c r="N51" s="284"/>
    </row>
    <row r="52" spans="1:14" ht="15.75" thickBot="1">
      <c r="B52" s="909"/>
      <c r="C52" s="910"/>
      <c r="D52" s="910"/>
      <c r="E52" s="910"/>
      <c r="F52" s="910"/>
      <c r="G52" s="910"/>
      <c r="H52" s="910"/>
      <c r="I52" s="880"/>
      <c r="J52" s="42"/>
      <c r="K52" s="44"/>
      <c r="L52" s="911"/>
      <c r="M52" s="912"/>
      <c r="N52" s="45"/>
    </row>
    <row r="53" spans="1:14" ht="15.75" thickBot="1">
      <c r="B53" s="827" t="s">
        <v>953</v>
      </c>
      <c r="C53" s="828"/>
      <c r="D53" s="828"/>
      <c r="E53" s="828"/>
      <c r="F53" s="828"/>
      <c r="G53" s="828"/>
      <c r="H53" s="828"/>
      <c r="I53" s="828"/>
      <c r="J53" s="828"/>
      <c r="K53" s="828"/>
      <c r="L53" s="828"/>
      <c r="M53" s="829"/>
      <c r="N53" s="394">
        <f>SUM(N48:N52)</f>
        <v>10105.104174196309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4">
        <f>VLOOKUP(A58,TRANSPORTE!A5:D117,4,FALSE)</f>
        <v>1147.8761273174055</v>
      </c>
      <c r="M58" s="915"/>
      <c r="N58" s="287">
        <f>K58*L58</f>
        <v>43.619292838061405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43.619292838061405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916" t="s">
        <v>953</v>
      </c>
      <c r="C76" s="870"/>
      <c r="D76" s="870"/>
      <c r="E76" s="870"/>
      <c r="F76" s="870"/>
      <c r="G76" s="870"/>
      <c r="H76" s="870"/>
      <c r="I76" s="870"/>
      <c r="J76" s="870"/>
      <c r="K76" s="870"/>
      <c r="L76" s="870"/>
      <c r="M76" s="871"/>
      <c r="N76" s="460">
        <f>SUM(N69:N75)</f>
        <v>146.91374709745818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11659.949506052248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2331.9899012104497</v>
      </c>
      <c r="M83" s="863"/>
      <c r="N83" s="51"/>
    </row>
    <row r="84" spans="1:14">
      <c r="B84" s="89" t="s">
        <v>973</v>
      </c>
      <c r="C84" s="90"/>
      <c r="D84" s="90"/>
      <c r="E84" s="90"/>
      <c r="F84" s="90"/>
      <c r="G84" s="90"/>
      <c r="H84" s="90"/>
      <c r="I84" s="87"/>
      <c r="J84" s="88"/>
      <c r="K84" s="304">
        <v>0.05</v>
      </c>
      <c r="L84" s="862">
        <f>N78*K84</f>
        <v>582.99747530261243</v>
      </c>
      <c r="M84" s="863"/>
      <c r="N84" s="51"/>
    </row>
    <row r="85" spans="1:14" ht="15.75" thickBot="1">
      <c r="B85" s="91" t="s">
        <v>974</v>
      </c>
      <c r="C85" s="92"/>
      <c r="D85" s="92"/>
      <c r="E85" s="92"/>
      <c r="F85" s="92"/>
      <c r="G85" s="92"/>
      <c r="H85" s="92"/>
      <c r="I85" s="93"/>
      <c r="J85" s="94"/>
      <c r="K85" s="305">
        <v>0.05</v>
      </c>
      <c r="L85" s="864">
        <f>N78*K85</f>
        <v>582.99747530261243</v>
      </c>
      <c r="M85" s="865"/>
      <c r="N85" s="51"/>
    </row>
    <row r="86" spans="1:14" ht="15.75" thickBot="1">
      <c r="B86" s="827" t="s">
        <v>953</v>
      </c>
      <c r="C86" s="828"/>
      <c r="D86" s="828"/>
      <c r="E86" s="828"/>
      <c r="F86" s="828"/>
      <c r="G86" s="828"/>
      <c r="H86" s="828"/>
      <c r="I86" s="828"/>
      <c r="J86" s="828"/>
      <c r="K86" s="828"/>
      <c r="L86" s="828"/>
      <c r="M86" s="829"/>
      <c r="N86" s="52">
        <f>L83+L84+L85</f>
        <v>3497.984851815675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15157.934357867922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154</v>
      </c>
      <c r="B36" s="876" t="str">
        <f>VLOOKUP(A36,EQUIPOS!A6:D154,3,FALSE)</f>
        <v>Carrotanque Irrigador de asfalto, 1000 GALONES DE CAPACIDAD</v>
      </c>
      <c r="C36" s="877"/>
      <c r="D36" s="877"/>
      <c r="E36" s="877"/>
      <c r="F36" s="877"/>
      <c r="G36" s="877"/>
      <c r="H36" s="878"/>
      <c r="I36" s="267"/>
      <c r="J36" s="268"/>
      <c r="K36" s="269">
        <f>VLOOKUP(A36,EQUIPOS!A6:D163,4,FALSE)</f>
        <v>88104.210392715599</v>
      </c>
      <c r="L36" s="270"/>
      <c r="M36" s="283">
        <v>275</v>
      </c>
      <c r="N36" s="272">
        <f>K36/M36</f>
        <v>320.37894688260218</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83">
        <v>275</v>
      </c>
      <c r="N37" s="272">
        <f>K37/M37</f>
        <v>461.76050665856195</v>
      </c>
    </row>
    <row r="38" spans="1:14">
      <c r="A38" t="s">
        <v>176</v>
      </c>
      <c r="B38" s="876" t="str">
        <f>VLOOKUP(A38,EQUIPOS!A8:D154,3,FALSE)</f>
        <v xml:space="preserve">Compresor (barrido y soplado)
</v>
      </c>
      <c r="C38" s="877"/>
      <c r="D38" s="877"/>
      <c r="E38" s="877"/>
      <c r="F38" s="877"/>
      <c r="G38" s="877"/>
      <c r="H38" s="878"/>
      <c r="I38" s="267"/>
      <c r="J38" s="268"/>
      <c r="K38" s="269">
        <f>VLOOKUP(A38,EQUIPOS!A8:D165,4,FALSE)</f>
        <v>69414.314512326178</v>
      </c>
      <c r="L38" s="270"/>
      <c r="M38" s="283">
        <v>275</v>
      </c>
      <c r="N38" s="272">
        <f>K38/M38</f>
        <v>252.41568913573155</v>
      </c>
    </row>
    <row r="39" spans="1:14">
      <c r="A39" t="s">
        <v>225</v>
      </c>
      <c r="B39" s="876" t="str">
        <f>VLOOKUP(A39,EQUIPOS!A9:D154,3,FALSE)</f>
        <v>Esparcidor de gravilla, Ancho de esparcimiento 3100mm, Velocidad de trabajo 10—20km2/h</v>
      </c>
      <c r="C39" s="877"/>
      <c r="D39" s="877"/>
      <c r="E39" s="877"/>
      <c r="F39" s="877"/>
      <c r="G39" s="877"/>
      <c r="H39" s="878"/>
      <c r="I39" s="879"/>
      <c r="J39" s="880"/>
      <c r="K39" s="269">
        <f>VLOOKUP(A39,EQUIPOS!A9:D166,4,FALSE)</f>
        <v>90279.203237451104</v>
      </c>
      <c r="L39" s="957">
        <v>275</v>
      </c>
      <c r="M39" s="958"/>
      <c r="N39" s="272">
        <f>K39/L39</f>
        <v>328.28801177254945</v>
      </c>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1.4691374709745819</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1364.3122919204197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VLOOKUP(A48,MATERIALES!A4:D372,2,FALSE)</f>
        <v>m3</v>
      </c>
      <c r="K48" s="282">
        <v>1.9E-2</v>
      </c>
      <c r="L48" s="267"/>
      <c r="M48" s="402">
        <f>VLOOKUP(A48,MATERIALES!A5:D395,4,FALSE)</f>
        <v>59312.400441806029</v>
      </c>
      <c r="N48" s="272">
        <f>K48*M48</f>
        <v>1126.9356083943146</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VLOOKUP(A49,MATERIALES!A5:D372,2,FALSE)</f>
        <v>m3</v>
      </c>
      <c r="K49" s="282">
        <v>0.01</v>
      </c>
      <c r="L49" s="267"/>
      <c r="M49" s="402">
        <f>VLOOKUP(A49,MATERIALES!A6:D396,4,FALSE)</f>
        <v>60137.267706722232</v>
      </c>
      <c r="N49" s="272">
        <f>K49*M49</f>
        <v>601.3726770672223</v>
      </c>
    </row>
    <row r="50" spans="1:14">
      <c r="A50" t="s">
        <v>860</v>
      </c>
      <c r="B50" s="43" t="str">
        <f>VLOOKUP(A50,MATERIALES!A6:D372,3,FALSE)</f>
        <v>Emulsión CRR-2</v>
      </c>
      <c r="C50" s="281"/>
      <c r="D50" s="281"/>
      <c r="E50" s="281"/>
      <c r="F50" s="281"/>
      <c r="G50" s="281"/>
      <c r="H50" s="281"/>
      <c r="I50" s="268"/>
      <c r="J50" s="224" t="str">
        <f>VLOOKUP(A50,MATERIALES!A6:D372,2,FALSE)</f>
        <v>lt</v>
      </c>
      <c r="K50" s="282">
        <v>3.24</v>
      </c>
      <c r="L50" s="267"/>
      <c r="M50" s="402">
        <f>VLOOKUP(A50,MATERIALES!A6:D397,4,FALSE)</f>
        <v>1849.1768120197569</v>
      </c>
      <c r="N50" s="272">
        <f>K50*M50</f>
        <v>5991.3328709440129</v>
      </c>
    </row>
    <row r="51" spans="1:14">
      <c r="B51" s="43"/>
      <c r="C51" s="281"/>
      <c r="D51" s="281"/>
      <c r="E51" s="281"/>
      <c r="F51" s="281"/>
      <c r="G51" s="281"/>
      <c r="H51" s="281"/>
      <c r="I51" s="268"/>
      <c r="J51" s="224"/>
      <c r="K51" s="282"/>
      <c r="L51" s="267"/>
      <c r="M51" s="283"/>
      <c r="N51" s="284"/>
    </row>
    <row r="52" spans="1:14" ht="15.75" thickBot="1">
      <c r="B52" s="909"/>
      <c r="C52" s="910"/>
      <c r="D52" s="910"/>
      <c r="E52" s="910"/>
      <c r="F52" s="910"/>
      <c r="G52" s="910"/>
      <c r="H52" s="910"/>
      <c r="I52" s="880"/>
      <c r="J52" s="42"/>
      <c r="K52" s="44"/>
      <c r="L52" s="911"/>
      <c r="M52" s="912"/>
      <c r="N52" s="45"/>
    </row>
    <row r="53" spans="1:14" ht="15.75" thickBot="1">
      <c r="B53" s="827" t="s">
        <v>953</v>
      </c>
      <c r="C53" s="828"/>
      <c r="D53" s="828"/>
      <c r="E53" s="828"/>
      <c r="F53" s="828"/>
      <c r="G53" s="828"/>
      <c r="H53" s="828"/>
      <c r="I53" s="828"/>
      <c r="J53" s="828"/>
      <c r="K53" s="828"/>
      <c r="L53" s="828"/>
      <c r="M53" s="829"/>
      <c r="N53" s="394">
        <f>SUM(N48:N52)</f>
        <v>7719.6411564055497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4">
        <f>VLOOKUP(A58,TRANSPORTE!A5:D117,4,FALSE)</f>
        <v>1147.8761273174055</v>
      </c>
      <c r="M58" s="915"/>
      <c r="N58" s="287">
        <f>K58*L58</f>
        <v>33.288407692204757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33.288407692204757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SUM(N69:N75)</f>
        <v>146.91374709745818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9264.1556031156342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1852.8311206231269</v>
      </c>
      <c r="M83" s="863"/>
      <c r="N83" s="51"/>
    </row>
    <row r="84" spans="1:14">
      <c r="B84" s="89" t="s">
        <v>973</v>
      </c>
      <c r="C84" s="90"/>
      <c r="D84" s="90"/>
      <c r="E84" s="90"/>
      <c r="F84" s="90"/>
      <c r="G84" s="90"/>
      <c r="H84" s="90"/>
      <c r="I84" s="87"/>
      <c r="J84" s="88"/>
      <c r="K84" s="304">
        <v>0.05</v>
      </c>
      <c r="L84" s="862">
        <f>N78*K84</f>
        <v>463.20778015578173</v>
      </c>
      <c r="M84" s="863"/>
      <c r="N84" s="51"/>
    </row>
    <row r="85" spans="1:14" ht="15.75" thickBot="1">
      <c r="B85" s="91" t="s">
        <v>974</v>
      </c>
      <c r="C85" s="92"/>
      <c r="D85" s="92"/>
      <c r="E85" s="92"/>
      <c r="F85" s="92"/>
      <c r="G85" s="92"/>
      <c r="H85" s="92"/>
      <c r="I85" s="93"/>
      <c r="J85" s="94"/>
      <c r="K85" s="305">
        <v>0.05</v>
      </c>
      <c r="L85" s="864">
        <f>N78*K85</f>
        <v>463.20778015578173</v>
      </c>
      <c r="M85" s="865"/>
      <c r="N85" s="51"/>
    </row>
    <row r="86" spans="1:14" ht="15.75" thickBot="1">
      <c r="B86" s="827" t="s">
        <v>953</v>
      </c>
      <c r="C86" s="828"/>
      <c r="D86" s="828"/>
      <c r="E86" s="828"/>
      <c r="F86" s="828"/>
      <c r="G86" s="828"/>
      <c r="H86" s="828"/>
      <c r="I86" s="828"/>
      <c r="J86" s="828"/>
      <c r="K86" s="828"/>
      <c r="L86" s="828"/>
      <c r="M86" s="829"/>
      <c r="N86" s="52">
        <f>L83+L84+L85</f>
        <v>2779.2466809346902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12043.402284050324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154</v>
      </c>
      <c r="B36" s="876" t="str">
        <f>VLOOKUP(A36,EQUIPOS!A6:D154,3,FALSE)</f>
        <v>Carrotanque Irrigador de asfalto, 1000 GALONES DE CAPACIDAD</v>
      </c>
      <c r="C36" s="877"/>
      <c r="D36" s="877"/>
      <c r="E36" s="877"/>
      <c r="F36" s="877"/>
      <c r="G36" s="877"/>
      <c r="H36" s="878"/>
      <c r="I36" s="267"/>
      <c r="J36" s="268"/>
      <c r="K36" s="269">
        <f>VLOOKUP(A36,EQUIPOS!A6:D163,4,FALSE)</f>
        <v>88104.210392715599</v>
      </c>
      <c r="L36" s="270"/>
      <c r="M36" s="271">
        <v>275</v>
      </c>
      <c r="N36" s="272">
        <f>K36/M36</f>
        <v>320.37894688260218</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275</v>
      </c>
      <c r="N37" s="272">
        <f>K37/M37</f>
        <v>461.76050665856195</v>
      </c>
    </row>
    <row r="38" spans="1:14">
      <c r="A38" t="s">
        <v>176</v>
      </c>
      <c r="B38" s="876" t="str">
        <f>VLOOKUP(A38,EQUIPOS!A8:D154,3,FALSE)</f>
        <v xml:space="preserve">Compresor (barrido y soplado)
</v>
      </c>
      <c r="C38" s="877"/>
      <c r="D38" s="877"/>
      <c r="E38" s="877"/>
      <c r="F38" s="877"/>
      <c r="G38" s="877"/>
      <c r="H38" s="878"/>
      <c r="I38" s="267"/>
      <c r="J38" s="268"/>
      <c r="K38" s="269">
        <f>VLOOKUP(A38,EQUIPOS!A8:D165,4,FALSE)</f>
        <v>69414.314512326178</v>
      </c>
      <c r="L38" s="270"/>
      <c r="M38" s="271">
        <v>275</v>
      </c>
      <c r="N38" s="272">
        <f>K38/M38</f>
        <v>252.41568913573155</v>
      </c>
    </row>
    <row r="39" spans="1:14">
      <c r="A39" t="s">
        <v>225</v>
      </c>
      <c r="B39" s="876" t="str">
        <f>VLOOKUP(A39,EQUIPOS!A9:D154,3,FALSE)</f>
        <v>Esparcidor de gravilla, Ancho de esparcimiento 3100mm, Velocidad de trabajo 10—20km2/h</v>
      </c>
      <c r="C39" s="877"/>
      <c r="D39" s="877"/>
      <c r="E39" s="877"/>
      <c r="F39" s="877"/>
      <c r="G39" s="877"/>
      <c r="H39" s="878"/>
      <c r="I39" s="879"/>
      <c r="J39" s="880"/>
      <c r="K39" s="269">
        <f>VLOOKUP(A39,EQUIPOS!A9:D166,4,FALSE)</f>
        <v>90279.203237451104</v>
      </c>
      <c r="L39" s="881">
        <v>275</v>
      </c>
      <c r="M39" s="882"/>
      <c r="N39" s="272">
        <f>K39/L39</f>
        <v>328.28801177254945</v>
      </c>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1.4691374709745819</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1364.3122919204197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VLOOKUP(A48,MATERIALES!A4:D639,2,FALSE)</f>
        <v>m3</v>
      </c>
      <c r="K48" s="282">
        <v>2.5000000000000001E-2</v>
      </c>
      <c r="L48" s="267"/>
      <c r="M48" s="402">
        <f>VLOOKUP(A48,MATERIALES!A5:D395,4,FALSE)</f>
        <v>59312.400441806029</v>
      </c>
      <c r="N48" s="272">
        <f>K48*M48</f>
        <v>1482.8100110451508</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VLOOKUP(A49,MATERIALES!A5:D640,2,FALSE)</f>
        <v>m3</v>
      </c>
      <c r="K49" s="282">
        <v>1.2999999999999999E-2</v>
      </c>
      <c r="L49" s="267"/>
      <c r="M49" s="402">
        <f>VLOOKUP(A49,MATERIALES!A6:D396,4,FALSE)</f>
        <v>60137.267706722232</v>
      </c>
      <c r="N49" s="272">
        <f>K49*M49</f>
        <v>781.78448018738902</v>
      </c>
    </row>
    <row r="50" spans="1:14">
      <c r="A50" t="s">
        <v>862</v>
      </c>
      <c r="B50" s="43" t="str">
        <f>VLOOKUP(A50,MATERIALES!A6:D372,3,FALSE)</f>
        <v>Emulsión CRR-2m</v>
      </c>
      <c r="C50" s="281"/>
      <c r="D50" s="281"/>
      <c r="E50" s="281"/>
      <c r="F50" s="281"/>
      <c r="G50" s="281"/>
      <c r="H50" s="281"/>
      <c r="I50" s="268"/>
      <c r="J50" s="224" t="str">
        <f>VLOOKUP(A50,MATERIALES!A6:D641,2,FALSE)</f>
        <v>lt</v>
      </c>
      <c r="K50" s="282">
        <v>4.24</v>
      </c>
      <c r="L50" s="267"/>
      <c r="M50" s="402">
        <f>VLOOKUP(A50,MATERIALES!A6:D397,4,FALSE)</f>
        <v>1926.1355187333575</v>
      </c>
      <c r="N50" s="272">
        <f>K50*M50</f>
        <v>8166.8145994294364</v>
      </c>
    </row>
    <row r="51" spans="1:14">
      <c r="B51" s="43"/>
      <c r="C51" s="281"/>
      <c r="D51" s="281"/>
      <c r="E51" s="281"/>
      <c r="F51" s="281"/>
      <c r="G51" s="281"/>
      <c r="H51" s="281"/>
      <c r="I51" s="268"/>
      <c r="J51" s="224"/>
      <c r="K51" s="282"/>
      <c r="L51" s="267"/>
      <c r="M51" s="283"/>
      <c r="N51" s="284"/>
    </row>
    <row r="52" spans="1:14" ht="15.75" thickBot="1">
      <c r="B52" s="909"/>
      <c r="C52" s="910"/>
      <c r="D52" s="910"/>
      <c r="E52" s="910"/>
      <c r="F52" s="910"/>
      <c r="G52" s="910"/>
      <c r="H52" s="910"/>
      <c r="I52" s="880"/>
      <c r="J52" s="42"/>
      <c r="K52" s="44"/>
      <c r="L52" s="911"/>
      <c r="M52" s="912"/>
      <c r="N52" s="45"/>
    </row>
    <row r="53" spans="1:14" ht="15.75" thickBot="1">
      <c r="B53" s="827" t="s">
        <v>953</v>
      </c>
      <c r="C53" s="828"/>
      <c r="D53" s="828"/>
      <c r="E53" s="828"/>
      <c r="F53" s="828"/>
      <c r="G53" s="828"/>
      <c r="H53" s="828"/>
      <c r="I53" s="828"/>
      <c r="J53" s="828"/>
      <c r="K53" s="828"/>
      <c r="L53" s="828"/>
      <c r="M53" s="829"/>
      <c r="N53" s="394">
        <f>SUM(N48:N52)</f>
        <v>10431.409090661977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4">
        <f>VLOOKUP(A58,TRANSPORTE!A5:D117,4,FALSE)</f>
        <v>1147.8761273174055</v>
      </c>
      <c r="M58" s="915"/>
      <c r="N58" s="287">
        <f>K58*L58</f>
        <v>43.619292838061405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43.619292838061405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SUM(N69:N75)</f>
        <v>146.91374709745818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11986.254422517915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2397.2508845035832</v>
      </c>
      <c r="M83" s="863"/>
      <c r="N83" s="51"/>
    </row>
    <row r="84" spans="1:14">
      <c r="B84" s="89" t="s">
        <v>973</v>
      </c>
      <c r="C84" s="90"/>
      <c r="D84" s="90"/>
      <c r="E84" s="90"/>
      <c r="F84" s="90"/>
      <c r="G84" s="90"/>
      <c r="H84" s="90"/>
      <c r="I84" s="87"/>
      <c r="J84" s="88"/>
      <c r="K84" s="304">
        <v>0.05</v>
      </c>
      <c r="L84" s="862">
        <f>N78*K84</f>
        <v>599.31272112589579</v>
      </c>
      <c r="M84" s="863"/>
      <c r="N84" s="51"/>
    </row>
    <row r="85" spans="1:14" ht="15.75" thickBot="1">
      <c r="B85" s="91" t="s">
        <v>974</v>
      </c>
      <c r="C85" s="92"/>
      <c r="D85" s="92"/>
      <c r="E85" s="92"/>
      <c r="F85" s="92"/>
      <c r="G85" s="92"/>
      <c r="H85" s="92"/>
      <c r="I85" s="93"/>
      <c r="J85" s="94"/>
      <c r="K85" s="305">
        <v>0.05</v>
      </c>
      <c r="L85" s="864">
        <f>N78*K85</f>
        <v>599.31272112589579</v>
      </c>
      <c r="M85" s="865"/>
      <c r="N85" s="51"/>
    </row>
    <row r="86" spans="1:14" ht="15.75" thickBot="1">
      <c r="B86" s="827" t="s">
        <v>953</v>
      </c>
      <c r="C86" s="828"/>
      <c r="D86" s="828"/>
      <c r="E86" s="828"/>
      <c r="F86" s="828"/>
      <c r="G86" s="828"/>
      <c r="H86" s="828"/>
      <c r="I86" s="828"/>
      <c r="J86" s="828"/>
      <c r="K86" s="828"/>
      <c r="L86" s="828"/>
      <c r="M86" s="829"/>
      <c r="N86" s="52">
        <f>L83+L84+L85</f>
        <v>3595.8763267553745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15582.13074927329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154</v>
      </c>
      <c r="B36" s="876" t="str">
        <f>VLOOKUP(A36,EQUIPOS!A6:D154,3,FALSE)</f>
        <v>Carrotanque Irrigador de asfalto, 1000 GALONES DE CAPACIDAD</v>
      </c>
      <c r="C36" s="877"/>
      <c r="D36" s="877"/>
      <c r="E36" s="877"/>
      <c r="F36" s="877"/>
      <c r="G36" s="877"/>
      <c r="H36" s="878"/>
      <c r="I36" s="267"/>
      <c r="J36" s="268"/>
      <c r="K36" s="269">
        <f>VLOOKUP(A36,EQUIPOS!A6:D163,4,FALSE)</f>
        <v>88104.210392715599</v>
      </c>
      <c r="L36" s="270"/>
      <c r="M36" s="271">
        <v>275</v>
      </c>
      <c r="N36" s="272">
        <f>K36/M36</f>
        <v>320.37894688260218</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275</v>
      </c>
      <c r="N37" s="272">
        <f>K37/M37</f>
        <v>461.76050665856195</v>
      </c>
    </row>
    <row r="38" spans="1:14">
      <c r="A38" t="s">
        <v>176</v>
      </c>
      <c r="B38" s="876" t="str">
        <f>VLOOKUP(A38,EQUIPOS!A8:D154,3,FALSE)</f>
        <v xml:space="preserve">Compresor (barrido y soplado)
</v>
      </c>
      <c r="C38" s="877"/>
      <c r="D38" s="877"/>
      <c r="E38" s="877"/>
      <c r="F38" s="877"/>
      <c r="G38" s="877"/>
      <c r="H38" s="878"/>
      <c r="I38" s="267"/>
      <c r="J38" s="268"/>
      <c r="K38" s="269">
        <f>VLOOKUP(A38,EQUIPOS!A8:D165,4,FALSE)</f>
        <v>69414.314512326178</v>
      </c>
      <c r="L38" s="270"/>
      <c r="M38" s="271">
        <v>275</v>
      </c>
      <c r="N38" s="272">
        <f>K38/M38</f>
        <v>252.41568913573155</v>
      </c>
    </row>
    <row r="39" spans="1:14">
      <c r="A39" t="s">
        <v>225</v>
      </c>
      <c r="B39" s="876" t="str">
        <f>VLOOKUP(A39,EQUIPOS!A9:D154,3,FALSE)</f>
        <v>Esparcidor de gravilla, Ancho de esparcimiento 3100mm, Velocidad de trabajo 10—20km2/h</v>
      </c>
      <c r="C39" s="877"/>
      <c r="D39" s="877"/>
      <c r="E39" s="877"/>
      <c r="F39" s="877"/>
      <c r="G39" s="877"/>
      <c r="H39" s="878"/>
      <c r="I39" s="879"/>
      <c r="J39" s="880"/>
      <c r="K39" s="269">
        <f>VLOOKUP(A39,EQUIPOS!A9:D166,4,FALSE)</f>
        <v>90279.203237451104</v>
      </c>
      <c r="L39" s="881">
        <v>275</v>
      </c>
      <c r="M39" s="882"/>
      <c r="N39" s="272">
        <f>K39/L39</f>
        <v>328.28801177254945</v>
      </c>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1.4691374709745819</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1364.3122919204197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VLOOKUP(A48,MATERIALES!A4:D639,2,FALSE)</f>
        <v>m3</v>
      </c>
      <c r="K48" s="282">
        <v>1.9E-2</v>
      </c>
      <c r="L48" s="267"/>
      <c r="M48" s="402">
        <f>VLOOKUP(A48,MATERIALES!A5:D395,4,FALSE)</f>
        <v>59312.400441806029</v>
      </c>
      <c r="N48" s="272">
        <f>K48*M48</f>
        <v>1126.9356083943146</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VLOOKUP(A49,MATERIALES!A5:D640,2,FALSE)</f>
        <v>m3</v>
      </c>
      <c r="K49" s="282">
        <v>0.01</v>
      </c>
      <c r="L49" s="267"/>
      <c r="M49" s="402">
        <f>VLOOKUP(A49,MATERIALES!A6:D396,4,FALSE)</f>
        <v>60137.267706722232</v>
      </c>
      <c r="N49" s="272">
        <f>K49*M49</f>
        <v>601.3726770672223</v>
      </c>
    </row>
    <row r="50" spans="1:14">
      <c r="A50" t="s">
        <v>862</v>
      </c>
      <c r="B50" s="43" t="str">
        <f>VLOOKUP(A50,MATERIALES!A6:D372,3,FALSE)</f>
        <v>Emulsión CRR-2m</v>
      </c>
      <c r="C50" s="281"/>
      <c r="D50" s="281"/>
      <c r="E50" s="281"/>
      <c r="F50" s="281"/>
      <c r="G50" s="281"/>
      <c r="H50" s="281"/>
      <c r="I50" s="268"/>
      <c r="J50" s="224" t="str">
        <f>VLOOKUP(A50,MATERIALES!A6:D641,2,FALSE)</f>
        <v>lt</v>
      </c>
      <c r="K50" s="282">
        <v>3.24</v>
      </c>
      <c r="L50" s="267"/>
      <c r="M50" s="402">
        <f>VLOOKUP(A50,MATERIALES!A6:D397,4,FALSE)</f>
        <v>1926.1355187333575</v>
      </c>
      <c r="N50" s="272">
        <f>K50*M50</f>
        <v>6240.6790806960789</v>
      </c>
    </row>
    <row r="51" spans="1:14">
      <c r="B51" s="43"/>
      <c r="C51" s="281"/>
      <c r="D51" s="281"/>
      <c r="E51" s="281"/>
      <c r="F51" s="281"/>
      <c r="G51" s="281"/>
      <c r="H51" s="281"/>
      <c r="I51" s="268"/>
      <c r="J51" s="224"/>
      <c r="K51" s="282"/>
      <c r="L51" s="267"/>
      <c r="M51" s="283"/>
      <c r="N51" s="284"/>
    </row>
    <row r="52" spans="1:14" ht="15.75" thickBot="1">
      <c r="B52" s="909"/>
      <c r="C52" s="910"/>
      <c r="D52" s="910"/>
      <c r="E52" s="910"/>
      <c r="F52" s="910"/>
      <c r="G52" s="910"/>
      <c r="H52" s="910"/>
      <c r="I52" s="880"/>
      <c r="J52" s="42"/>
      <c r="K52" s="44"/>
      <c r="L52" s="911"/>
      <c r="M52" s="912"/>
      <c r="N52" s="45"/>
    </row>
    <row r="53" spans="1:14" ht="15.75" thickBot="1">
      <c r="B53" s="827" t="s">
        <v>953</v>
      </c>
      <c r="C53" s="828"/>
      <c r="D53" s="828"/>
      <c r="E53" s="828"/>
      <c r="F53" s="828"/>
      <c r="G53" s="828"/>
      <c r="H53" s="828"/>
      <c r="I53" s="828"/>
      <c r="J53" s="828"/>
      <c r="K53" s="828"/>
      <c r="L53" s="828"/>
      <c r="M53" s="829"/>
      <c r="N53" s="394">
        <f>SUM(N48:N52)</f>
        <v>7968.9873661576157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4">
        <f>VLOOKUP(A58,TRANSPORTE!A5:D117,4,FALSE)</f>
        <v>1147.8761273174055</v>
      </c>
      <c r="M58" s="915"/>
      <c r="N58" s="287">
        <f>K58*L58</f>
        <v>33.288407692204757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33.288407692204757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SUM(N69:N75)</f>
        <v>146.91374709745818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9513.5018128676984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1902.7003625735397</v>
      </c>
      <c r="M83" s="863"/>
      <c r="N83" s="51"/>
    </row>
    <row r="84" spans="1:14">
      <c r="B84" s="89" t="s">
        <v>973</v>
      </c>
      <c r="C84" s="90"/>
      <c r="D84" s="90"/>
      <c r="E84" s="90"/>
      <c r="F84" s="90"/>
      <c r="G84" s="90"/>
      <c r="H84" s="90"/>
      <c r="I84" s="87"/>
      <c r="J84" s="88"/>
      <c r="K84" s="304">
        <v>0.05</v>
      </c>
      <c r="L84" s="862">
        <f>N78*K84</f>
        <v>475.67509064338492</v>
      </c>
      <c r="M84" s="863"/>
      <c r="N84" s="51"/>
    </row>
    <row r="85" spans="1:14" ht="15.75" thickBot="1">
      <c r="B85" s="91" t="s">
        <v>974</v>
      </c>
      <c r="C85" s="92"/>
      <c r="D85" s="92"/>
      <c r="E85" s="92"/>
      <c r="F85" s="92"/>
      <c r="G85" s="92"/>
      <c r="H85" s="92"/>
      <c r="I85" s="93"/>
      <c r="J85" s="94"/>
      <c r="K85" s="305">
        <v>0.05</v>
      </c>
      <c r="L85" s="864">
        <f>N78*K85</f>
        <v>475.67509064338492</v>
      </c>
      <c r="M85" s="865"/>
      <c r="N85" s="51"/>
    </row>
    <row r="86" spans="1:14" ht="15.75" thickBot="1">
      <c r="B86" s="827" t="s">
        <v>953</v>
      </c>
      <c r="C86" s="828"/>
      <c r="D86" s="828"/>
      <c r="E86" s="828"/>
      <c r="F86" s="828"/>
      <c r="G86" s="828"/>
      <c r="H86" s="828"/>
      <c r="I86" s="828"/>
      <c r="J86" s="828"/>
      <c r="K86" s="828"/>
      <c r="L86" s="828"/>
      <c r="M86" s="829"/>
      <c r="N86" s="52">
        <f>L83+L84+L85</f>
        <v>2854.0505438603095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12367.552356728007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154</v>
      </c>
      <c r="B36" s="876" t="str">
        <f>VLOOKUP(A36,EQUIPOS!A6:D154,3,FALSE)</f>
        <v>Carrotanque Irrigador de asfalto, 1000 GALONES DE CAPACIDAD</v>
      </c>
      <c r="C36" s="877"/>
      <c r="D36" s="877"/>
      <c r="E36" s="877"/>
      <c r="F36" s="877"/>
      <c r="G36" s="877"/>
      <c r="H36" s="878"/>
      <c r="I36" s="267"/>
      <c r="J36" s="268"/>
      <c r="K36" s="269">
        <f>VLOOKUP(A36,EQUIPOS!A6:D163,4,FALSE)</f>
        <v>88104.210392715599</v>
      </c>
      <c r="L36" s="270"/>
      <c r="M36" s="271">
        <v>418</v>
      </c>
      <c r="N36" s="272">
        <f>K36/M36</f>
        <v>210.77562294908037</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418</v>
      </c>
      <c r="N37" s="272">
        <f>K37/M37</f>
        <v>303.78980701221184</v>
      </c>
    </row>
    <row r="38" spans="1:14">
      <c r="A38" t="s">
        <v>225</v>
      </c>
      <c r="B38" s="876" t="str">
        <f>VLOOKUP(A38,EQUIPOS!A8:D154,3,FALSE)</f>
        <v>Esparcidor de gravilla, Ancho de esparcimiento 3100mm, Velocidad de trabajo 10—20km2/h</v>
      </c>
      <c r="C38" s="877"/>
      <c r="D38" s="877"/>
      <c r="E38" s="877"/>
      <c r="F38" s="877"/>
      <c r="G38" s="877"/>
      <c r="H38" s="878"/>
      <c r="I38" s="267"/>
      <c r="J38" s="268"/>
      <c r="K38" s="269">
        <f>VLOOKUP(A38,EQUIPOS!A8:D165,4,FALSE)</f>
        <v>90279.203237451104</v>
      </c>
      <c r="L38" s="270"/>
      <c r="M38" s="271">
        <v>418</v>
      </c>
      <c r="N38" s="272">
        <f>K38/M38</f>
        <v>215.97895511351939</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0.96653780985169846</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731.51092288466339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796</v>
      </c>
      <c r="B48" s="43" t="str">
        <f>VLOOKUP(A48,MATERIALES!A5:D372,3,FALSE)</f>
        <v>Arena de trituración (sellos de arena-afalto)</v>
      </c>
      <c r="C48" s="281"/>
      <c r="D48" s="281"/>
      <c r="E48" s="281"/>
      <c r="F48" s="281"/>
      <c r="G48" s="281"/>
      <c r="H48" s="281"/>
      <c r="I48" s="268"/>
      <c r="J48" s="224" t="str">
        <f>VLOOKUP(A48,MATERIALES!A4:D639,2,FALSE)</f>
        <v>m3</v>
      </c>
      <c r="K48" s="282">
        <v>0.01</v>
      </c>
      <c r="L48" s="267"/>
      <c r="M48" s="402">
        <f>VLOOKUP(A48,MATERIALES!A5:D395,4,FALSE)</f>
        <v>47981.043822313339</v>
      </c>
      <c r="N48" s="272">
        <f>K48*M48</f>
        <v>479.81043822313342</v>
      </c>
    </row>
    <row r="49" spans="1:14">
      <c r="A49" s="108" t="s">
        <v>860</v>
      </c>
      <c r="B49" s="43" t="str">
        <f>VLOOKUP(A49,MATERIALES!A6:D372,3,FALSE)</f>
        <v>Emulsión CRR-2</v>
      </c>
      <c r="C49" s="281"/>
      <c r="D49" s="281"/>
      <c r="E49" s="281"/>
      <c r="F49" s="281"/>
      <c r="G49" s="281"/>
      <c r="H49" s="281"/>
      <c r="I49" s="268"/>
      <c r="J49" s="224" t="str">
        <f>VLOOKUP(A49,MATERIALES!A5:D640,2,FALSE)</f>
        <v>lt</v>
      </c>
      <c r="K49" s="282">
        <v>1.25</v>
      </c>
      <c r="L49" s="267"/>
      <c r="M49" s="402">
        <f>VLOOKUP(A49,MATERIALES!A6:D396,4,FALSE)</f>
        <v>1849.1768120197569</v>
      </c>
      <c r="N49" s="272">
        <f>K49*M49</f>
        <v>2311.471015024696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9"/>
      <c r="C52" s="910"/>
      <c r="D52" s="910"/>
      <c r="E52" s="910"/>
      <c r="F52" s="910"/>
      <c r="G52" s="910"/>
      <c r="H52" s="910"/>
      <c r="I52" s="880"/>
      <c r="J52" s="42"/>
      <c r="K52" s="44"/>
      <c r="L52" s="911"/>
      <c r="M52" s="912"/>
      <c r="N52" s="45"/>
    </row>
    <row r="53" spans="1:14" ht="15.75" thickBot="1">
      <c r="B53" s="827" t="s">
        <v>953</v>
      </c>
      <c r="C53" s="828"/>
      <c r="D53" s="828"/>
      <c r="E53" s="828"/>
      <c r="F53" s="828"/>
      <c r="G53" s="828"/>
      <c r="H53" s="828"/>
      <c r="I53" s="828"/>
      <c r="J53" s="828"/>
      <c r="K53" s="828"/>
      <c r="L53" s="828"/>
      <c r="M53" s="829"/>
      <c r="N53" s="394">
        <f>SUM(N48:N52)</f>
        <v>2791.2814532478296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14">
        <f>VLOOKUP(A58,TRANSPORTE!A5:D117,4,FALSE)</f>
        <v>1147.8761273174055</v>
      </c>
      <c r="M58" s="915"/>
      <c r="N58" s="287">
        <f>K58*L58</f>
        <v>11.478761273174054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11.478761273174054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SUM(N69:N75)</f>
        <v>96.653780985169846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3630.9249183908364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726.18498367816733</v>
      </c>
      <c r="M83" s="863"/>
      <c r="N83" s="51"/>
    </row>
    <row r="84" spans="1:14">
      <c r="B84" s="89" t="s">
        <v>973</v>
      </c>
      <c r="C84" s="90"/>
      <c r="D84" s="90"/>
      <c r="E84" s="90"/>
      <c r="F84" s="90"/>
      <c r="G84" s="90"/>
      <c r="H84" s="90"/>
      <c r="I84" s="87"/>
      <c r="J84" s="88"/>
      <c r="K84" s="304">
        <v>0.05</v>
      </c>
      <c r="L84" s="862">
        <f>N78*K84</f>
        <v>181.54624591954183</v>
      </c>
      <c r="M84" s="863"/>
      <c r="N84" s="51"/>
    </row>
    <row r="85" spans="1:14" ht="15.75" thickBot="1">
      <c r="B85" s="91" t="s">
        <v>974</v>
      </c>
      <c r="C85" s="92"/>
      <c r="D85" s="92"/>
      <c r="E85" s="92"/>
      <c r="F85" s="92"/>
      <c r="G85" s="92"/>
      <c r="H85" s="92"/>
      <c r="I85" s="93"/>
      <c r="J85" s="94"/>
      <c r="K85" s="305">
        <v>0.05</v>
      </c>
      <c r="L85" s="864">
        <f>N78*K85</f>
        <v>181.54624591954183</v>
      </c>
      <c r="M85" s="865"/>
      <c r="N85" s="51"/>
    </row>
    <row r="86" spans="1:14" ht="15.75" thickBot="1">
      <c r="B86" s="827" t="s">
        <v>953</v>
      </c>
      <c r="C86" s="828"/>
      <c r="D86" s="828"/>
      <c r="E86" s="828"/>
      <c r="F86" s="828"/>
      <c r="G86" s="828"/>
      <c r="H86" s="828"/>
      <c r="I86" s="828"/>
      <c r="J86" s="828"/>
      <c r="K86" s="828"/>
      <c r="L86" s="828"/>
      <c r="M86" s="829"/>
      <c r="N86" s="52">
        <f>L83+L84+L85</f>
        <v>1089.2774755172511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4720.2023939080873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154</v>
      </c>
      <c r="B36" s="876" t="str">
        <f>VLOOKUP(A36,EQUIPOS!A6:D154,3,FALSE)</f>
        <v>Carrotanque Irrigador de asfalto, 1000 GALONES DE CAPACIDAD</v>
      </c>
      <c r="C36" s="877"/>
      <c r="D36" s="877"/>
      <c r="E36" s="877"/>
      <c r="F36" s="877"/>
      <c r="G36" s="877"/>
      <c r="H36" s="878"/>
      <c r="I36" s="267"/>
      <c r="J36" s="268"/>
      <c r="K36" s="269">
        <f>VLOOKUP(A36,EQUIPOS!A6:D163,4,FALSE)</f>
        <v>88104.210392715599</v>
      </c>
      <c r="L36" s="270"/>
      <c r="M36" s="271">
        <v>418</v>
      </c>
      <c r="N36" s="272">
        <f>K36/M36</f>
        <v>210.77562294908037</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418</v>
      </c>
      <c r="N37" s="272">
        <f>K37/M37</f>
        <v>303.78980701221184</v>
      </c>
    </row>
    <row r="38" spans="1:14">
      <c r="A38" t="s">
        <v>225</v>
      </c>
      <c r="B38" s="876" t="str">
        <f>VLOOKUP(A38,EQUIPOS!A8:D154,3,FALSE)</f>
        <v>Esparcidor de gravilla, Ancho de esparcimiento 3100mm, Velocidad de trabajo 10—20km2/h</v>
      </c>
      <c r="C38" s="877"/>
      <c r="D38" s="877"/>
      <c r="E38" s="877"/>
      <c r="F38" s="877"/>
      <c r="G38" s="877"/>
      <c r="H38" s="878"/>
      <c r="I38" s="267"/>
      <c r="J38" s="268"/>
      <c r="K38" s="269">
        <f>VLOOKUP(A38,EQUIPOS!A8:D165,4,FALSE)</f>
        <v>90279.203237451104</v>
      </c>
      <c r="L38" s="270"/>
      <c r="M38" s="271">
        <v>418</v>
      </c>
      <c r="N38" s="272">
        <f>K38/M38</f>
        <v>215.97895511351939</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0.96653780985169846</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731.51092288466339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796</v>
      </c>
      <c r="B48" s="43" t="str">
        <f>VLOOKUP(A48,MATERIALES!A5:D372,3,FALSE)</f>
        <v>Arena de trituración (sellos de arena-afalto)</v>
      </c>
      <c r="C48" s="281"/>
      <c r="D48" s="281"/>
      <c r="E48" s="281"/>
      <c r="F48" s="281"/>
      <c r="G48" s="281"/>
      <c r="H48" s="281"/>
      <c r="I48" s="268"/>
      <c r="J48" s="224" t="str">
        <f>VLOOKUP(A48,MATERIALES!A4:D639,2,FALSE)</f>
        <v>m3</v>
      </c>
      <c r="K48" s="282">
        <v>0.01</v>
      </c>
      <c r="L48" s="267"/>
      <c r="M48" s="402">
        <f>VLOOKUP(A48,MATERIALES!A5:D395,4,FALSE)</f>
        <v>47981.043822313339</v>
      </c>
      <c r="N48" s="272">
        <f>K48*M48</f>
        <v>479.81043822313342</v>
      </c>
    </row>
    <row r="49" spans="1:72">
      <c r="A49" s="108" t="s">
        <v>858</v>
      </c>
      <c r="B49" s="43" t="str">
        <f>VLOOKUP(A49,MATERIALES!A6:D372,3,FALSE)</f>
        <v>Emulsión CRR-1</v>
      </c>
      <c r="C49" s="281"/>
      <c r="D49" s="281"/>
      <c r="E49" s="281"/>
      <c r="F49" s="281"/>
      <c r="G49" s="281"/>
      <c r="H49" s="281"/>
      <c r="I49" s="268"/>
      <c r="J49" s="268" t="s">
        <v>980</v>
      </c>
      <c r="K49" s="282">
        <v>1.25</v>
      </c>
      <c r="L49" s="267"/>
      <c r="M49" s="402">
        <f>VLOOKUP(A49,MATERIALES!A6:D396,4,FALSE)</f>
        <v>2509.5903460556501</v>
      </c>
      <c r="N49" s="272">
        <f>K49*M49</f>
        <v>3136.9879325695629</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9"/>
      <c r="C52" s="910"/>
      <c r="D52" s="910"/>
      <c r="E52" s="910"/>
      <c r="F52" s="910"/>
      <c r="G52" s="910"/>
      <c r="H52" s="910"/>
      <c r="I52" s="880"/>
      <c r="J52" s="42"/>
      <c r="K52" s="44"/>
      <c r="L52" s="911"/>
      <c r="M52" s="912"/>
      <c r="N52" s="45"/>
    </row>
    <row r="53" spans="1:72" ht="15.75" thickBot="1">
      <c r="B53" s="827" t="s">
        <v>953</v>
      </c>
      <c r="C53" s="828"/>
      <c r="D53" s="828"/>
      <c r="E53" s="828"/>
      <c r="F53" s="828"/>
      <c r="G53" s="828"/>
      <c r="H53" s="828"/>
      <c r="I53" s="828"/>
      <c r="J53" s="828"/>
      <c r="K53" s="828"/>
      <c r="L53" s="828"/>
      <c r="M53" s="829"/>
      <c r="N53" s="394">
        <f>SUM(N48:N52)</f>
        <v>3616.7983707926965</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13" t="s">
        <v>961</v>
      </c>
      <c r="M57" s="892"/>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14">
        <f>VLOOKUP(A58,TRANSPORTE!A5:D117,4,FALSE)</f>
        <v>1147.8761273174055</v>
      </c>
      <c r="M58" s="915"/>
      <c r="N58" s="287">
        <f>K58*L58</f>
        <v>11.478761273174054</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905"/>
      <c r="M63" s="906"/>
      <c r="N63" s="127"/>
    </row>
    <row r="64" spans="1:72" ht="15.75" thickBot="1">
      <c r="B64" s="916" t="s">
        <v>953</v>
      </c>
      <c r="C64" s="870"/>
      <c r="D64" s="870"/>
      <c r="E64" s="870"/>
      <c r="F64" s="870"/>
      <c r="G64" s="870"/>
      <c r="H64" s="870"/>
      <c r="I64" s="870"/>
      <c r="J64" s="870"/>
      <c r="K64" s="870"/>
      <c r="L64" s="870"/>
      <c r="M64" s="871"/>
      <c r="N64" s="104">
        <f>N58+N59+N60+N61+N62</f>
        <v>11.478761273174054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SUM(N69:N75)</f>
        <v>96.653780985169846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4456.4418359357041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891.28836718714092</v>
      </c>
      <c r="M83" s="863"/>
      <c r="N83" s="51"/>
    </row>
    <row r="84" spans="1:14">
      <c r="B84" s="89" t="s">
        <v>973</v>
      </c>
      <c r="C84" s="90"/>
      <c r="D84" s="90"/>
      <c r="E84" s="90"/>
      <c r="F84" s="90"/>
      <c r="G84" s="90"/>
      <c r="H84" s="90"/>
      <c r="I84" s="87"/>
      <c r="J84" s="88"/>
      <c r="K84" s="304">
        <v>0.05</v>
      </c>
      <c r="L84" s="862">
        <f>N78*K84</f>
        <v>222.82209179678523</v>
      </c>
      <c r="M84" s="863"/>
      <c r="N84" s="51"/>
    </row>
    <row r="85" spans="1:14" ht="15.75" thickBot="1">
      <c r="B85" s="91" t="s">
        <v>974</v>
      </c>
      <c r="C85" s="92"/>
      <c r="D85" s="92"/>
      <c r="E85" s="92"/>
      <c r="F85" s="92"/>
      <c r="G85" s="92"/>
      <c r="H85" s="92"/>
      <c r="I85" s="93"/>
      <c r="J85" s="94"/>
      <c r="K85" s="305">
        <v>0.05</v>
      </c>
      <c r="L85" s="864">
        <f>N78*K85</f>
        <v>222.82209179678523</v>
      </c>
      <c r="M85" s="865"/>
      <c r="N85" s="51"/>
    </row>
    <row r="86" spans="1:14" ht="15.75" thickBot="1">
      <c r="B86" s="827" t="s">
        <v>953</v>
      </c>
      <c r="C86" s="828"/>
      <c r="D86" s="828"/>
      <c r="E86" s="828"/>
      <c r="F86" s="828"/>
      <c r="G86" s="828"/>
      <c r="H86" s="828"/>
      <c r="I86" s="828"/>
      <c r="J86" s="828"/>
      <c r="K86" s="828"/>
      <c r="L86" s="828"/>
      <c r="M86" s="829"/>
      <c r="N86" s="52">
        <f>L83+L84+L85</f>
        <v>1336.9325507807112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5793.3743867164158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136</v>
      </c>
      <c r="B36" s="876" t="str">
        <f>VLOOKUP(A36,EQUIPOS!A6:D154,3,FALSE)</f>
        <v>Camión de Slurry</v>
      </c>
      <c r="C36" s="877"/>
      <c r="D36" s="877"/>
      <c r="E36" s="877"/>
      <c r="F36" s="877"/>
      <c r="G36" s="877"/>
      <c r="H36" s="878"/>
      <c r="I36" s="267"/>
      <c r="J36" s="268"/>
      <c r="K36" s="269">
        <f>VLOOKUP(A36,EQUIPOS!A6:D163,4,FALSE)</f>
        <v>155635.11092106425</v>
      </c>
      <c r="L36" s="270"/>
      <c r="M36" s="271">
        <v>600</v>
      </c>
      <c r="N36" s="272">
        <f>K36/M36</f>
        <v>259.39185153510709</v>
      </c>
    </row>
    <row r="37" spans="1:14">
      <c r="A37" s="113" t="s">
        <v>176</v>
      </c>
      <c r="B37" s="876" t="str">
        <f>VLOOKUP(A37,EQUIPOS!A7:D154,3,FALSE)</f>
        <v xml:space="preserve">Compresor (barrido y soplado)
</v>
      </c>
      <c r="C37" s="877"/>
      <c r="D37" s="877"/>
      <c r="E37" s="877"/>
      <c r="F37" s="877"/>
      <c r="G37" s="877"/>
      <c r="H37" s="878"/>
      <c r="I37" s="267"/>
      <c r="J37" s="268"/>
      <c r="K37" s="269">
        <f>VLOOKUP(A37,EQUIPOS!A7:D164,4,FALSE)</f>
        <v>69414.314512326178</v>
      </c>
      <c r="L37" s="270"/>
      <c r="M37" s="271">
        <v>600</v>
      </c>
      <c r="N37" s="272">
        <f>K37/M37</f>
        <v>115.6905241872103</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0.67335467419668338</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375.75573039651408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767</v>
      </c>
      <c r="B48" s="43" t="str">
        <f>VLOOKUP(A48,MATERIALES!A5:D372,3,FALSE)</f>
        <v>Agregado tipo LA 13 (lechadas)</v>
      </c>
      <c r="C48" s="281"/>
      <c r="D48" s="281"/>
      <c r="E48" s="281"/>
      <c r="F48" s="281"/>
      <c r="G48" s="281"/>
      <c r="H48" s="281"/>
      <c r="I48" s="268"/>
      <c r="J48" s="224" t="str">
        <f>VLOOKUP(A48,MATERIALES!A4:D639,2,FALSE)</f>
        <v>m3</v>
      </c>
      <c r="K48" s="407">
        <v>1.2500000000000001E-2</v>
      </c>
      <c r="L48" s="267"/>
      <c r="M48" s="402">
        <f>VLOOKUP(A48,MATERIALES!A5:D395,4,FALSE)</f>
        <v>49892.004384793312</v>
      </c>
      <c r="N48" s="272">
        <f>K48*M48</f>
        <v>623.65005480991647</v>
      </c>
    </row>
    <row r="49" spans="1:14">
      <c r="A49" s="108" t="s">
        <v>850</v>
      </c>
      <c r="B49" s="43" t="str">
        <f>VLOOKUP(A49,MATERIALES!A6:D372,3,FALSE)</f>
        <v>Emulsión CRL-1h</v>
      </c>
      <c r="C49" s="281"/>
      <c r="D49" s="281"/>
      <c r="E49" s="281"/>
      <c r="F49" s="281"/>
      <c r="G49" s="281"/>
      <c r="H49" s="281"/>
      <c r="I49" s="268"/>
      <c r="J49" s="224" t="str">
        <f>VLOOKUP(A49,MATERIALES!A5:D640,2,FALSE)</f>
        <v>lt</v>
      </c>
      <c r="K49" s="407">
        <v>1.4625000000000001</v>
      </c>
      <c r="L49" s="267"/>
      <c r="M49" s="402">
        <f>VLOOKUP(A49,MATERIALES!A6:D396,4,FALSE)</f>
        <v>1841.5893338930637</v>
      </c>
      <c r="N49" s="272">
        <f>K49*M49</f>
        <v>2693.3244008186057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9"/>
      <c r="C52" s="910"/>
      <c r="D52" s="910"/>
      <c r="E52" s="910"/>
      <c r="F52" s="910"/>
      <c r="G52" s="910"/>
      <c r="H52" s="910"/>
      <c r="I52" s="880"/>
      <c r="J52" s="42"/>
      <c r="K52" s="44"/>
      <c r="L52" s="911"/>
      <c r="M52" s="912"/>
      <c r="N52" s="45"/>
    </row>
    <row r="53" spans="1:14" ht="15.75" thickBot="1">
      <c r="B53" s="827" t="s">
        <v>953</v>
      </c>
      <c r="C53" s="828"/>
      <c r="D53" s="828"/>
      <c r="E53" s="828"/>
      <c r="F53" s="828"/>
      <c r="G53" s="828"/>
      <c r="H53" s="828"/>
      <c r="I53" s="828"/>
      <c r="J53" s="828"/>
      <c r="K53" s="828"/>
      <c r="L53" s="828"/>
      <c r="M53" s="829"/>
      <c r="N53" s="394">
        <f>SUM(N48:N52)</f>
        <v>3316.9744556285223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4">
        <f>VLOOKUP(A58,TRANSPORTE!A5:D117,4,FALSE)</f>
        <v>1147.8761273174055</v>
      </c>
      <c r="M58" s="915"/>
      <c r="N58" s="287">
        <f>K58*L58</f>
        <v>14.348451591467569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14.348451591467569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3774.4141050361723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754.8828210072345</v>
      </c>
      <c r="M83" s="863"/>
      <c r="N83" s="51"/>
    </row>
    <row r="84" spans="1:14">
      <c r="B84" s="89" t="s">
        <v>973</v>
      </c>
      <c r="C84" s="90"/>
      <c r="D84" s="90"/>
      <c r="E84" s="90"/>
      <c r="F84" s="90"/>
      <c r="G84" s="90"/>
      <c r="H84" s="90"/>
      <c r="I84" s="87"/>
      <c r="J84" s="88"/>
      <c r="K84" s="304">
        <v>0.05</v>
      </c>
      <c r="L84" s="862">
        <f>N78*K84</f>
        <v>188.72070525180862</v>
      </c>
      <c r="M84" s="863"/>
      <c r="N84" s="51"/>
    </row>
    <row r="85" spans="1:14" ht="15.75" thickBot="1">
      <c r="B85" s="91" t="s">
        <v>974</v>
      </c>
      <c r="C85" s="92"/>
      <c r="D85" s="92"/>
      <c r="E85" s="92"/>
      <c r="F85" s="92"/>
      <c r="G85" s="92"/>
      <c r="H85" s="92"/>
      <c r="I85" s="93"/>
      <c r="J85" s="94"/>
      <c r="K85" s="305">
        <v>0.05</v>
      </c>
      <c r="L85" s="864">
        <f>N78*K85</f>
        <v>188.72070525180862</v>
      </c>
      <c r="M85" s="865"/>
      <c r="N85" s="51"/>
    </row>
    <row r="86" spans="1:14" ht="15.75" thickBot="1">
      <c r="B86" s="827" t="s">
        <v>953</v>
      </c>
      <c r="C86" s="828"/>
      <c r="D86" s="828"/>
      <c r="E86" s="828"/>
      <c r="F86" s="828"/>
      <c r="G86" s="828"/>
      <c r="H86" s="828"/>
      <c r="I86" s="828"/>
      <c r="J86" s="828"/>
      <c r="K86" s="828"/>
      <c r="L86" s="828"/>
      <c r="M86" s="829"/>
      <c r="N86" s="52">
        <f>L83+L84+L85</f>
        <v>1132.3242315108516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4906.7383365470241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136</v>
      </c>
      <c r="B36" s="876" t="str">
        <f>VLOOKUP(A36,EQUIPOS!A6:D154,3,FALSE)</f>
        <v>Camión de Slurry</v>
      </c>
      <c r="C36" s="877"/>
      <c r="D36" s="877"/>
      <c r="E36" s="877"/>
      <c r="F36" s="877"/>
      <c r="G36" s="877"/>
      <c r="H36" s="878"/>
      <c r="I36" s="267"/>
      <c r="J36" s="268"/>
      <c r="K36" s="269">
        <f>VLOOKUP(A36,EQUIPOS!A6:D163,4,FALSE)</f>
        <v>155635.11092106425</v>
      </c>
      <c r="L36" s="270"/>
      <c r="M36" s="271">
        <v>600</v>
      </c>
      <c r="N36" s="272">
        <f>K36/M36</f>
        <v>259.39185153510709</v>
      </c>
    </row>
    <row r="37" spans="1:14">
      <c r="A37" s="113" t="s">
        <v>176</v>
      </c>
      <c r="B37" s="876" t="str">
        <f>VLOOKUP(A37,EQUIPOS!A7:D154,3,FALSE)</f>
        <v xml:space="preserve">Compresor (barrido y soplado)
</v>
      </c>
      <c r="C37" s="877"/>
      <c r="D37" s="877"/>
      <c r="E37" s="877"/>
      <c r="F37" s="877"/>
      <c r="G37" s="877"/>
      <c r="H37" s="878"/>
      <c r="I37" s="267"/>
      <c r="J37" s="268"/>
      <c r="K37" s="269">
        <f>VLOOKUP(A37,EQUIPOS!A7:D164,4,FALSE)</f>
        <v>69414.314512326178</v>
      </c>
      <c r="L37" s="270"/>
      <c r="M37" s="271">
        <v>600</v>
      </c>
      <c r="N37" s="272">
        <f>K37/M37</f>
        <v>115.6905241872103</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0.67335467419668338</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375.75573039651408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768</v>
      </c>
      <c r="B48" s="43" t="str">
        <f>VLOOKUP(A48,MATERIALES!A5:D372,3,FALSE)</f>
        <v>Agregado tipo LA 10 (lechadas)</v>
      </c>
      <c r="C48" s="281"/>
      <c r="D48" s="281"/>
      <c r="E48" s="281"/>
      <c r="F48" s="281"/>
      <c r="G48" s="281"/>
      <c r="H48" s="281"/>
      <c r="I48" s="268"/>
      <c r="J48" s="224" t="str">
        <f>VLOOKUP(A48,MATERIALES!A4:D639,2,FALSE)</f>
        <v>m3</v>
      </c>
      <c r="K48" s="407">
        <v>9.4999999999999998E-3</v>
      </c>
      <c r="L48" s="267"/>
      <c r="M48" s="402">
        <f>VLOOKUP(A48,MATERIALES!A5:D395,4,FALSE)</f>
        <v>50825.264194376556</v>
      </c>
      <c r="N48" s="272">
        <f>K48*M48</f>
        <v>482.84000984657729</v>
      </c>
    </row>
    <row r="49" spans="1:14">
      <c r="A49" s="108" t="s">
        <v>850</v>
      </c>
      <c r="B49" s="43" t="str">
        <f>VLOOKUP(A49,MATERIALES!A6:D372,3,FALSE)</f>
        <v>Emulsión CRL-1h</v>
      </c>
      <c r="C49" s="281"/>
      <c r="D49" s="281"/>
      <c r="E49" s="281"/>
      <c r="F49" s="281"/>
      <c r="G49" s="281"/>
      <c r="H49" s="281"/>
      <c r="I49" s="268"/>
      <c r="J49" s="224" t="str">
        <f>VLOOKUP(A49,MATERIALES!A5:D640,2,FALSE)</f>
        <v>lt</v>
      </c>
      <c r="K49" s="409">
        <v>1.4107499999999999</v>
      </c>
      <c r="L49" s="267"/>
      <c r="M49" s="402">
        <f>VLOOKUP(A49,MATERIALES!A6:D396,4,FALSE)</f>
        <v>1841.5893338930637</v>
      </c>
      <c r="N49" s="272">
        <f>K49*M49</f>
        <v>2598.0221527896397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9"/>
      <c r="C52" s="910"/>
      <c r="D52" s="910"/>
      <c r="E52" s="910"/>
      <c r="F52" s="910"/>
      <c r="G52" s="910"/>
      <c r="H52" s="910"/>
      <c r="I52" s="880"/>
      <c r="J52" s="42"/>
      <c r="K52" s="44"/>
      <c r="L52" s="911"/>
      <c r="M52" s="912"/>
      <c r="N52" s="45"/>
    </row>
    <row r="53" spans="1:14" ht="15.75" thickBot="1">
      <c r="B53" s="827" t="s">
        <v>953</v>
      </c>
      <c r="C53" s="828"/>
      <c r="D53" s="828"/>
      <c r="E53" s="828"/>
      <c r="F53" s="828"/>
      <c r="G53" s="828"/>
      <c r="H53" s="828"/>
      <c r="I53" s="828"/>
      <c r="J53" s="828"/>
      <c r="K53" s="828"/>
      <c r="L53" s="828"/>
      <c r="M53" s="829"/>
      <c r="N53" s="394">
        <f>SUM(N48:N52)</f>
        <v>3080.8621626362169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4">
        <f>VLOOKUP(A58,TRANSPORTE!A5:D117,4,FALSE)</f>
        <v>1147.8761273174055</v>
      </c>
      <c r="M58" s="915"/>
      <c r="N58" s="287">
        <f>K58*L58</f>
        <v>10.904823209515351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10.904823209515351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3534.8581836619146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706.97163673238299</v>
      </c>
      <c r="M83" s="863"/>
      <c r="N83" s="51"/>
    </row>
    <row r="84" spans="1:14">
      <c r="B84" s="89" t="s">
        <v>973</v>
      </c>
      <c r="C84" s="90"/>
      <c r="D84" s="90"/>
      <c r="E84" s="90"/>
      <c r="F84" s="90"/>
      <c r="G84" s="90"/>
      <c r="H84" s="90"/>
      <c r="I84" s="87"/>
      <c r="J84" s="88"/>
      <c r="K84" s="304">
        <v>0.05</v>
      </c>
      <c r="L84" s="862">
        <f>N78*K84</f>
        <v>176.74290918309575</v>
      </c>
      <c r="M84" s="863"/>
      <c r="N84" s="51"/>
    </row>
    <row r="85" spans="1:14" ht="15.75" thickBot="1">
      <c r="B85" s="91" t="s">
        <v>974</v>
      </c>
      <c r="C85" s="92"/>
      <c r="D85" s="92"/>
      <c r="E85" s="92"/>
      <c r="F85" s="92"/>
      <c r="G85" s="92"/>
      <c r="H85" s="92"/>
      <c r="I85" s="93"/>
      <c r="J85" s="94"/>
      <c r="K85" s="305">
        <v>0.05</v>
      </c>
      <c r="L85" s="864">
        <f>N78*K85</f>
        <v>176.74290918309575</v>
      </c>
      <c r="M85" s="865"/>
      <c r="N85" s="51"/>
    </row>
    <row r="86" spans="1:14" ht="15.75" thickBot="1">
      <c r="B86" s="827" t="s">
        <v>953</v>
      </c>
      <c r="C86" s="828"/>
      <c r="D86" s="828"/>
      <c r="E86" s="828"/>
      <c r="F86" s="828"/>
      <c r="G86" s="828"/>
      <c r="H86" s="828"/>
      <c r="I86" s="828"/>
      <c r="J86" s="828"/>
      <c r="K86" s="828"/>
      <c r="L86" s="828"/>
      <c r="M86" s="829"/>
      <c r="N86" s="52">
        <f>L83+L84+L85</f>
        <v>1060.4574550985744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4595.3156387604886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136</v>
      </c>
      <c r="B36" s="876" t="str">
        <f>VLOOKUP(A36,EQUIPOS!A6:D154,3,FALSE)</f>
        <v>Camión de Slurry</v>
      </c>
      <c r="C36" s="877"/>
      <c r="D36" s="877"/>
      <c r="E36" s="877"/>
      <c r="F36" s="877"/>
      <c r="G36" s="877"/>
      <c r="H36" s="878"/>
      <c r="I36" s="267"/>
      <c r="J36" s="268"/>
      <c r="K36" s="269">
        <f>VLOOKUP(A36,EQUIPOS!A6:D163,4,FALSE)</f>
        <v>155635.11092106425</v>
      </c>
      <c r="L36" s="270"/>
      <c r="M36" s="271">
        <v>600</v>
      </c>
      <c r="N36" s="272">
        <f>K36/M36</f>
        <v>259.39185153510709</v>
      </c>
    </row>
    <row r="37" spans="1:14">
      <c r="A37" s="113" t="s">
        <v>176</v>
      </c>
      <c r="B37" s="876" t="str">
        <f>VLOOKUP(A37,EQUIPOS!A7:D154,3,FALSE)</f>
        <v xml:space="preserve">Compresor (barrido y soplado)
</v>
      </c>
      <c r="C37" s="877"/>
      <c r="D37" s="877"/>
      <c r="E37" s="877"/>
      <c r="F37" s="877"/>
      <c r="G37" s="877"/>
      <c r="H37" s="878"/>
      <c r="I37" s="267"/>
      <c r="J37" s="268"/>
      <c r="K37" s="269">
        <f>VLOOKUP(A37,EQUIPOS!A7:D164,4,FALSE)</f>
        <v>69414.314512326178</v>
      </c>
      <c r="L37" s="270"/>
      <c r="M37" s="271">
        <v>600</v>
      </c>
      <c r="N37" s="272">
        <f>K37/M37</f>
        <v>115.6905241872103</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0.67335467419668338</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375.75573039651408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769</v>
      </c>
      <c r="B48" s="43" t="str">
        <f>VLOOKUP(A48,MATERIALES!A5:D372,3,FALSE)</f>
        <v>Agregado tipo LA 5 (lechadas)</v>
      </c>
      <c r="C48" s="281"/>
      <c r="D48" s="281"/>
      <c r="E48" s="281"/>
      <c r="F48" s="281"/>
      <c r="G48" s="281"/>
      <c r="H48" s="281"/>
      <c r="I48" s="268"/>
      <c r="J48" s="224" t="str">
        <f>VLOOKUP(A48,MATERIALES!A4:D639,2,FALSE)</f>
        <v>m3</v>
      </c>
      <c r="K48" s="407">
        <v>9.4999999999999998E-3</v>
      </c>
      <c r="L48" s="267"/>
      <c r="M48" s="402">
        <f>VLOOKUP(A48,MATERIALES!A5:D395,4,FALSE)</f>
        <v>51801.881021826615</v>
      </c>
      <c r="N48" s="272">
        <f>K48*M48</f>
        <v>492.11786970735284</v>
      </c>
    </row>
    <row r="49" spans="1:14">
      <c r="A49" s="108" t="s">
        <v>850</v>
      </c>
      <c r="B49" s="43" t="str">
        <f>VLOOKUP(A49,MATERIALES!A6:D372,3,FALSE)</f>
        <v>Emulsión CRL-1h</v>
      </c>
      <c r="C49" s="281"/>
      <c r="D49" s="281"/>
      <c r="E49" s="281"/>
      <c r="F49" s="281"/>
      <c r="G49" s="281"/>
      <c r="H49" s="281"/>
      <c r="I49" s="268"/>
      <c r="J49" s="224" t="str">
        <f>VLOOKUP(A49,MATERIALES!A5:D640,2,FALSE)</f>
        <v>lt</v>
      </c>
      <c r="K49" s="282">
        <v>1.71</v>
      </c>
      <c r="L49" s="267"/>
      <c r="M49" s="402">
        <f>VLOOKUP(A49,MATERIALES!A6:D396,4,FALSE)</f>
        <v>1841.5893338930637</v>
      </c>
      <c r="N49" s="272">
        <f>K49*M49</f>
        <v>3149.1177609571387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SUM(N48:N53)</f>
        <v>3641.2356306644915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14">
        <f>VLOOKUP(A59,TRANSPORTE!A5:D117,4,FALSE)</f>
        <v>1147.8761273174055</v>
      </c>
      <c r="M59" s="915"/>
      <c r="N59" s="287">
        <f>K59*L59</f>
        <v>10.904823209515351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10.904823209515351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SUM(N70:N75)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4095.2316516901892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819.04633033803793</v>
      </c>
      <c r="M83" s="863"/>
      <c r="N83" s="51"/>
    </row>
    <row r="84" spans="1:14">
      <c r="B84" s="89" t="s">
        <v>973</v>
      </c>
      <c r="C84" s="90"/>
      <c r="D84" s="90"/>
      <c r="E84" s="90"/>
      <c r="F84" s="90"/>
      <c r="G84" s="90"/>
      <c r="H84" s="90"/>
      <c r="I84" s="87"/>
      <c r="J84" s="88"/>
      <c r="K84" s="304">
        <v>0.05</v>
      </c>
      <c r="L84" s="862">
        <f>N78*K84</f>
        <v>204.76158258450948</v>
      </c>
      <c r="M84" s="863"/>
      <c r="N84" s="51"/>
    </row>
    <row r="85" spans="1:14" ht="15.75" thickBot="1">
      <c r="B85" s="91" t="s">
        <v>974</v>
      </c>
      <c r="C85" s="92"/>
      <c r="D85" s="92"/>
      <c r="E85" s="92"/>
      <c r="F85" s="92"/>
      <c r="G85" s="92"/>
      <c r="H85" s="92"/>
      <c r="I85" s="93"/>
      <c r="J85" s="94"/>
      <c r="K85" s="305">
        <v>0.05</v>
      </c>
      <c r="L85" s="864">
        <f>N78*K85</f>
        <v>204.76158258450948</v>
      </c>
      <c r="M85" s="865"/>
      <c r="N85" s="51"/>
    </row>
    <row r="86" spans="1:14" ht="15.75" thickBot="1">
      <c r="B86" s="827" t="s">
        <v>953</v>
      </c>
      <c r="C86" s="828"/>
      <c r="D86" s="828"/>
      <c r="E86" s="828"/>
      <c r="F86" s="828"/>
      <c r="G86" s="828"/>
      <c r="H86" s="828"/>
      <c r="I86" s="828"/>
      <c r="J86" s="828"/>
      <c r="K86" s="828"/>
      <c r="L86" s="828"/>
      <c r="M86" s="829"/>
      <c r="N86" s="52">
        <f>L83+L84+L85</f>
        <v>1228.5694955070569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5323.8011471972459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136</v>
      </c>
      <c r="B36" s="876" t="str">
        <f>VLOOKUP(A36,EQUIPOS!A6:D154,3,FALSE)</f>
        <v>Camión de Slurry</v>
      </c>
      <c r="C36" s="877"/>
      <c r="D36" s="877"/>
      <c r="E36" s="877"/>
      <c r="F36" s="877"/>
      <c r="G36" s="877"/>
      <c r="H36" s="878"/>
      <c r="I36" s="267"/>
      <c r="J36" s="268"/>
      <c r="K36" s="269">
        <f>VLOOKUP(A36,EQUIPOS!A6:D163,4,FALSE)</f>
        <v>155635.11092106425</v>
      </c>
      <c r="L36" s="270"/>
      <c r="M36" s="271">
        <v>600</v>
      </c>
      <c r="N36" s="272">
        <f>K36/M36</f>
        <v>259.39185153510709</v>
      </c>
    </row>
    <row r="37" spans="1:14">
      <c r="A37" s="113" t="s">
        <v>176</v>
      </c>
      <c r="B37" s="876" t="str">
        <f>VLOOKUP(A37,EQUIPOS!A7:D154,3,FALSE)</f>
        <v xml:space="preserve">Compresor (barrido y soplado)
</v>
      </c>
      <c r="C37" s="877"/>
      <c r="D37" s="877"/>
      <c r="E37" s="877"/>
      <c r="F37" s="877"/>
      <c r="G37" s="877"/>
      <c r="H37" s="878"/>
      <c r="I37" s="267"/>
      <c r="J37" s="268"/>
      <c r="K37" s="269">
        <f>VLOOKUP(A37,EQUIPOS!A7:D164,4,FALSE)</f>
        <v>69414.314512326178</v>
      </c>
      <c r="L37" s="270"/>
      <c r="M37" s="271">
        <v>600</v>
      </c>
      <c r="N37" s="272">
        <f>K37/M37</f>
        <v>115.6905241872103</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0.67335467419668338</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375.75573039651408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770</v>
      </c>
      <c r="B48" s="43" t="str">
        <f>VLOOKUP(A48,MATERIALES!A5:D372,3,FALSE)</f>
        <v>Agregado tipo LA 4 (lechadas)</v>
      </c>
      <c r="C48" s="281"/>
      <c r="D48" s="281"/>
      <c r="E48" s="281"/>
      <c r="F48" s="281"/>
      <c r="G48" s="281"/>
      <c r="H48" s="281"/>
      <c r="I48" s="268"/>
      <c r="J48" s="224" t="str">
        <f>VLOOKUP(A48,MATERIALES!A4:D639,2,FALSE)</f>
        <v>m3</v>
      </c>
      <c r="K48" s="409">
        <v>4.7499999999999999E-3</v>
      </c>
      <c r="L48" s="267"/>
      <c r="M48" s="402">
        <f>VLOOKUP(A48,MATERIALES!A5:D395,4,FALSE)</f>
        <v>54176.761675481532</v>
      </c>
      <c r="N48" s="272">
        <f>K48*M48</f>
        <v>257.33961795853725</v>
      </c>
    </row>
    <row r="49" spans="1:14">
      <c r="A49" s="108" t="s">
        <v>850</v>
      </c>
      <c r="B49" s="43" t="str">
        <f>VLOOKUP(A49,MATERIALES!A6:D372,3,FALSE)</f>
        <v>Emulsión CRL-1h</v>
      </c>
      <c r="C49" s="281"/>
      <c r="D49" s="281"/>
      <c r="E49" s="281"/>
      <c r="F49" s="281"/>
      <c r="G49" s="281"/>
      <c r="H49" s="281"/>
      <c r="I49" s="268"/>
      <c r="J49" s="224" t="str">
        <f>VLOOKUP(A49,MATERIALES!A5:D640,2,FALSE)</f>
        <v>lt</v>
      </c>
      <c r="K49" s="409">
        <v>1.0687499999999999</v>
      </c>
      <c r="L49" s="267"/>
      <c r="M49" s="402">
        <f>VLOOKUP(A49,MATERIALES!A6:D396,4,FALSE)</f>
        <v>1841.5893338930637</v>
      </c>
      <c r="N49" s="272">
        <f>K49*M49</f>
        <v>1968.1986005982114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9"/>
      <c r="C52" s="910"/>
      <c r="D52" s="910"/>
      <c r="E52" s="910"/>
      <c r="F52" s="910"/>
      <c r="G52" s="910"/>
      <c r="H52" s="910"/>
      <c r="I52" s="880"/>
      <c r="J52" s="42"/>
      <c r="K52" s="44"/>
      <c r="L52" s="911"/>
      <c r="M52" s="912"/>
      <c r="N52" s="45"/>
    </row>
    <row r="53" spans="1:14" ht="15.75" thickBot="1">
      <c r="B53" s="827" t="s">
        <v>953</v>
      </c>
      <c r="C53" s="828"/>
      <c r="D53" s="828"/>
      <c r="E53" s="828"/>
      <c r="F53" s="828"/>
      <c r="G53" s="828"/>
      <c r="H53" s="828"/>
      <c r="I53" s="828"/>
      <c r="J53" s="828"/>
      <c r="K53" s="828"/>
      <c r="L53" s="828"/>
      <c r="M53" s="829"/>
      <c r="N53" s="394">
        <f>SUM(N48:N52)</f>
        <v>2225.5382185567487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4">
        <f>VLOOKUP(A58,TRANSPORTE!A5:D117,4,FALSE)</f>
        <v>1147.8761273174055</v>
      </c>
      <c r="M58" s="915"/>
      <c r="N58" s="287">
        <f>K58*L58</f>
        <v>5.4524116047576756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5.4524116047576756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2674.081827977689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534.81636559553783</v>
      </c>
      <c r="M83" s="863"/>
      <c r="N83" s="51"/>
    </row>
    <row r="84" spans="1:14">
      <c r="B84" s="89" t="s">
        <v>973</v>
      </c>
      <c r="C84" s="90"/>
      <c r="D84" s="90"/>
      <c r="E84" s="90"/>
      <c r="F84" s="90"/>
      <c r="G84" s="90"/>
      <c r="H84" s="90"/>
      <c r="I84" s="87"/>
      <c r="J84" s="88"/>
      <c r="K84" s="304">
        <v>0.05</v>
      </c>
      <c r="L84" s="862">
        <f>N78*K84</f>
        <v>133.70409139888446</v>
      </c>
      <c r="M84" s="863"/>
      <c r="N84" s="51"/>
    </row>
    <row r="85" spans="1:14" ht="15.75" thickBot="1">
      <c r="B85" s="91" t="s">
        <v>974</v>
      </c>
      <c r="C85" s="92"/>
      <c r="D85" s="92"/>
      <c r="E85" s="92"/>
      <c r="F85" s="92"/>
      <c r="G85" s="92"/>
      <c r="H85" s="92"/>
      <c r="I85" s="93"/>
      <c r="J85" s="94"/>
      <c r="K85" s="305">
        <v>0.05</v>
      </c>
      <c r="L85" s="864">
        <f>N78*K85</f>
        <v>133.70409139888446</v>
      </c>
      <c r="M85" s="865"/>
      <c r="N85" s="51"/>
    </row>
    <row r="86" spans="1:14" ht="15.75" thickBot="1">
      <c r="B86" s="827" t="s">
        <v>953</v>
      </c>
      <c r="C86" s="828"/>
      <c r="D86" s="828"/>
      <c r="E86" s="828"/>
      <c r="F86" s="828"/>
      <c r="G86" s="828"/>
      <c r="H86" s="828"/>
      <c r="I86" s="828"/>
      <c r="J86" s="828"/>
      <c r="K86" s="828"/>
      <c r="L86" s="828"/>
      <c r="M86" s="829"/>
      <c r="N86" s="52">
        <f>L83+L84+L85</f>
        <v>802.22454839330669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3476.3063763709956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136</v>
      </c>
      <c r="B36" s="876" t="str">
        <f>VLOOKUP(A36,EQUIPOS!A6:D154,3,FALSE)</f>
        <v>Camión de Slurry</v>
      </c>
      <c r="C36" s="877"/>
      <c r="D36" s="877"/>
      <c r="E36" s="877"/>
      <c r="F36" s="877"/>
      <c r="G36" s="877"/>
      <c r="H36" s="878"/>
      <c r="I36" s="267"/>
      <c r="J36" s="268"/>
      <c r="K36" s="269">
        <f>VLOOKUP(A36,EQUIPOS!A6:D163,4,FALSE)</f>
        <v>155635.11092106425</v>
      </c>
      <c r="L36" s="270"/>
      <c r="M36" s="271">
        <v>600</v>
      </c>
      <c r="N36" s="272">
        <f>K36/M36</f>
        <v>259.39185153510709</v>
      </c>
    </row>
    <row r="37" spans="1:14">
      <c r="A37" s="113" t="s">
        <v>176</v>
      </c>
      <c r="B37" s="876" t="str">
        <f>VLOOKUP(A37,EQUIPOS!A7:D154,3,FALSE)</f>
        <v xml:space="preserve">Compresor (barrido y soplado)
</v>
      </c>
      <c r="C37" s="877"/>
      <c r="D37" s="877"/>
      <c r="E37" s="877"/>
      <c r="F37" s="877"/>
      <c r="G37" s="877"/>
      <c r="H37" s="878"/>
      <c r="I37" s="267"/>
      <c r="J37" s="268"/>
      <c r="K37" s="269">
        <f>VLOOKUP(A37,EQUIPOS!A7:D164,4,FALSE)</f>
        <v>69414.314512326178</v>
      </c>
      <c r="L37" s="270"/>
      <c r="M37" s="271">
        <v>600</v>
      </c>
      <c r="N37" s="272">
        <f>K37/M37</f>
        <v>115.6905241872103</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0.67335467419668338</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375.75573039651408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767</v>
      </c>
      <c r="B48" s="43" t="str">
        <f>VLOOKUP(A48,MATERIALES!A5:D372,3,FALSE)</f>
        <v>Agregado tipo LA 13 (lechadas)</v>
      </c>
      <c r="C48" s="281"/>
      <c r="D48" s="281"/>
      <c r="E48" s="281"/>
      <c r="F48" s="281"/>
      <c r="G48" s="281"/>
      <c r="H48" s="281"/>
      <c r="I48" s="268"/>
      <c r="J48" s="224" t="str">
        <f>VLOOKUP(A48,MATERIALES!A4:D639,2,FALSE)</f>
        <v>m3</v>
      </c>
      <c r="K48" s="407">
        <v>1.2500000000000001E-2</v>
      </c>
      <c r="L48" s="267"/>
      <c r="M48" s="402">
        <f>VLOOKUP(A48,MATERIALES!A5:D395,4,FALSE)</f>
        <v>49892.004384793312</v>
      </c>
      <c r="N48" s="272">
        <f>K48*M48</f>
        <v>623.65005480991647</v>
      </c>
    </row>
    <row r="49" spans="1:14">
      <c r="A49" s="108" t="s">
        <v>852</v>
      </c>
      <c r="B49" s="43" t="str">
        <f>VLOOKUP(A49,MATERIALES!A6:D372,3,FALSE)</f>
        <v>Emulsión CRL-1hm</v>
      </c>
      <c r="C49" s="281"/>
      <c r="D49" s="281"/>
      <c r="E49" s="281"/>
      <c r="F49" s="281"/>
      <c r="G49" s="281"/>
      <c r="H49" s="281"/>
      <c r="I49" s="268"/>
      <c r="J49" s="224" t="str">
        <f>VLOOKUP(A49,MATERIALES!A5:D640,2,FALSE)</f>
        <v>lt</v>
      </c>
      <c r="K49" s="407">
        <v>1.4625000000000001</v>
      </c>
      <c r="L49" s="267"/>
      <c r="M49" s="402">
        <f>VLOOKUP(A49,MATERIALES!A6:D396,4,FALSE)</f>
        <v>2005.2620763402988</v>
      </c>
      <c r="N49" s="272">
        <f>K49*M49</f>
        <v>2932.6957866476873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9"/>
      <c r="C52" s="910"/>
      <c r="D52" s="910"/>
      <c r="E52" s="910"/>
      <c r="F52" s="910"/>
      <c r="G52" s="910"/>
      <c r="H52" s="910"/>
      <c r="I52" s="880"/>
      <c r="J52" s="42"/>
      <c r="K52" s="44"/>
      <c r="L52" s="911"/>
      <c r="M52" s="912"/>
      <c r="N52" s="45"/>
    </row>
    <row r="53" spans="1:14" ht="15.75" thickBot="1">
      <c r="B53" s="827" t="s">
        <v>953</v>
      </c>
      <c r="C53" s="828"/>
      <c r="D53" s="828"/>
      <c r="E53" s="828"/>
      <c r="F53" s="828"/>
      <c r="G53" s="828"/>
      <c r="H53" s="828"/>
      <c r="I53" s="828"/>
      <c r="J53" s="828"/>
      <c r="K53" s="828"/>
      <c r="L53" s="828"/>
      <c r="M53" s="829"/>
      <c r="N53" s="394">
        <f>SUM(N48:N52)</f>
        <v>3556.3458414576039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4">
        <f>VLOOKUP(A58,TRANSPORTE!A5:D117,4,FALSE)</f>
        <v>1147.8761273174055</v>
      </c>
      <c r="M58" s="915"/>
      <c r="N58" s="287">
        <f>K58*L58</f>
        <v>14.348451591467569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14.348451591467569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916" t="s">
        <v>953</v>
      </c>
      <c r="C76" s="870"/>
      <c r="D76" s="870"/>
      <c r="E76" s="870"/>
      <c r="F76" s="870"/>
      <c r="G76" s="870"/>
      <c r="H76" s="870"/>
      <c r="I76" s="870"/>
      <c r="J76" s="870"/>
      <c r="K76" s="870"/>
      <c r="L76" s="870"/>
      <c r="M76" s="871"/>
      <c r="N76" s="460">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4013.7854908652539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802.75709817305085</v>
      </c>
      <c r="M83" s="863"/>
      <c r="N83" s="51"/>
    </row>
    <row r="84" spans="1:14">
      <c r="B84" s="89" t="s">
        <v>973</v>
      </c>
      <c r="C84" s="90"/>
      <c r="D84" s="90"/>
      <c r="E84" s="90"/>
      <c r="F84" s="90"/>
      <c r="G84" s="90"/>
      <c r="H84" s="90"/>
      <c r="I84" s="87"/>
      <c r="J84" s="88"/>
      <c r="K84" s="304">
        <v>0.05</v>
      </c>
      <c r="L84" s="862">
        <f>N78*K84</f>
        <v>200.68927454326271</v>
      </c>
      <c r="M84" s="863"/>
      <c r="N84" s="51"/>
    </row>
    <row r="85" spans="1:14" ht="15.75" thickBot="1">
      <c r="B85" s="91" t="s">
        <v>974</v>
      </c>
      <c r="C85" s="92"/>
      <c r="D85" s="92"/>
      <c r="E85" s="92"/>
      <c r="F85" s="92"/>
      <c r="G85" s="92"/>
      <c r="H85" s="92"/>
      <c r="I85" s="93"/>
      <c r="J85" s="94"/>
      <c r="K85" s="305">
        <v>0.05</v>
      </c>
      <c r="L85" s="864">
        <f>N78*K85</f>
        <v>200.68927454326271</v>
      </c>
      <c r="M85" s="865"/>
      <c r="N85" s="51"/>
    </row>
    <row r="86" spans="1:14" ht="15.75" thickBot="1">
      <c r="B86" s="827" t="s">
        <v>953</v>
      </c>
      <c r="C86" s="828"/>
      <c r="D86" s="828"/>
      <c r="E86" s="828"/>
      <c r="F86" s="828"/>
      <c r="G86" s="828"/>
      <c r="H86" s="828"/>
      <c r="I86" s="828"/>
      <c r="J86" s="828"/>
      <c r="K86" s="828"/>
      <c r="L86" s="828"/>
      <c r="M86" s="829"/>
      <c r="N86" s="52">
        <f>L83+L84+L85</f>
        <v>1204.1356472595762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5217.9211381248297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136</v>
      </c>
      <c r="B36" s="876" t="str">
        <f>VLOOKUP(A36,EQUIPOS!A6:D154,3,FALSE)</f>
        <v>Camión de Slurry</v>
      </c>
      <c r="C36" s="877"/>
      <c r="D36" s="877"/>
      <c r="E36" s="877"/>
      <c r="F36" s="877"/>
      <c r="G36" s="877"/>
      <c r="H36" s="878"/>
      <c r="I36" s="267"/>
      <c r="J36" s="268"/>
      <c r="K36" s="269">
        <f>VLOOKUP(A36,EQUIPOS!A6:D163,4,FALSE)</f>
        <v>155635.11092106425</v>
      </c>
      <c r="L36" s="270"/>
      <c r="M36" s="271">
        <v>600</v>
      </c>
      <c r="N36" s="272">
        <f>K36/M36</f>
        <v>259.39185153510709</v>
      </c>
    </row>
    <row r="37" spans="1:14">
      <c r="A37" s="113" t="s">
        <v>176</v>
      </c>
      <c r="B37" s="876" t="str">
        <f>VLOOKUP(A37,EQUIPOS!A7:D154,3,FALSE)</f>
        <v xml:space="preserve">Compresor (barrido y soplado)
</v>
      </c>
      <c r="C37" s="877"/>
      <c r="D37" s="877"/>
      <c r="E37" s="877"/>
      <c r="F37" s="877"/>
      <c r="G37" s="877"/>
      <c r="H37" s="878"/>
      <c r="I37" s="267"/>
      <c r="J37" s="268"/>
      <c r="K37" s="269">
        <f>VLOOKUP(A37,EQUIPOS!A7:D164,4,FALSE)</f>
        <v>69414.314512326178</v>
      </c>
      <c r="L37" s="270"/>
      <c r="M37" s="271">
        <v>600</v>
      </c>
      <c r="N37" s="272">
        <f>K37/M37</f>
        <v>115.6905241872103</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0.67335467419668338</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375.75573039651408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768</v>
      </c>
      <c r="B48" s="43" t="str">
        <f>VLOOKUP(A48,MATERIALES!A5:D372,3,FALSE)</f>
        <v>Agregado tipo LA 10 (lechadas)</v>
      </c>
      <c r="C48" s="281"/>
      <c r="D48" s="281"/>
      <c r="E48" s="281"/>
      <c r="F48" s="281"/>
      <c r="G48" s="281"/>
      <c r="H48" s="281"/>
      <c r="I48" s="268"/>
      <c r="J48" s="224" t="str">
        <f>VLOOKUP(A48,MATERIALES!A4:D639,2,FALSE)</f>
        <v>m3</v>
      </c>
      <c r="K48" s="407">
        <v>9.4999999999999998E-3</v>
      </c>
      <c r="L48" s="267"/>
      <c r="M48" s="402">
        <f>VLOOKUP(A48,MATERIALES!A5:D395,4,FALSE)</f>
        <v>50825.264194376556</v>
      </c>
      <c r="N48" s="272">
        <f>K48*M48</f>
        <v>482.84000984657729</v>
      </c>
    </row>
    <row r="49" spans="1:14">
      <c r="A49" s="108" t="s">
        <v>852</v>
      </c>
      <c r="B49" s="43" t="str">
        <f>VLOOKUP(A49,MATERIALES!A6:D372,3,FALSE)</f>
        <v>Emulsión CRL-1hm</v>
      </c>
      <c r="C49" s="281"/>
      <c r="D49" s="281"/>
      <c r="E49" s="281"/>
      <c r="F49" s="281"/>
      <c r="G49" s="281"/>
      <c r="H49" s="281"/>
      <c r="I49" s="268"/>
      <c r="J49" s="224" t="str">
        <f>VLOOKUP(A49,MATERIALES!A5:D640,2,FALSE)</f>
        <v>lt</v>
      </c>
      <c r="K49" s="409">
        <v>1.4107499999999999</v>
      </c>
      <c r="L49" s="267"/>
      <c r="M49" s="402">
        <f>VLOOKUP(A49,MATERIALES!A6:D396,4,FALSE)</f>
        <v>2005.2620763402988</v>
      </c>
      <c r="N49" s="272">
        <f>K49*M49</f>
        <v>2828.9234741970763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9"/>
      <c r="C52" s="910"/>
      <c r="D52" s="910"/>
      <c r="E52" s="910"/>
      <c r="F52" s="910"/>
      <c r="G52" s="910"/>
      <c r="H52" s="910"/>
      <c r="I52" s="880"/>
      <c r="J52" s="42"/>
      <c r="K52" s="44"/>
      <c r="L52" s="911"/>
      <c r="M52" s="912"/>
      <c r="N52" s="45"/>
    </row>
    <row r="53" spans="1:14" ht="15.75" thickBot="1">
      <c r="B53" s="827" t="s">
        <v>953</v>
      </c>
      <c r="C53" s="828"/>
      <c r="D53" s="828"/>
      <c r="E53" s="828"/>
      <c r="F53" s="828"/>
      <c r="G53" s="828"/>
      <c r="H53" s="828"/>
      <c r="I53" s="828"/>
      <c r="J53" s="828"/>
      <c r="K53" s="828"/>
      <c r="L53" s="828"/>
      <c r="M53" s="829"/>
      <c r="N53" s="394">
        <f>SUM(N48:N52)</f>
        <v>3311.7634840436535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4">
        <f>VLOOKUP(A58,TRANSPORTE!A5:D117,4,FALSE)</f>
        <v>1147.8761273174055</v>
      </c>
      <c r="M58" s="915"/>
      <c r="N58" s="287">
        <f>K58*L58</f>
        <v>10.904823209515351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10.904823209515351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3765.7595050693512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753.15190101387032</v>
      </c>
      <c r="M83" s="863"/>
      <c r="N83" s="51"/>
    </row>
    <row r="84" spans="1:14">
      <c r="B84" s="89" t="s">
        <v>973</v>
      </c>
      <c r="C84" s="90"/>
      <c r="D84" s="90"/>
      <c r="E84" s="90"/>
      <c r="F84" s="90"/>
      <c r="G84" s="90"/>
      <c r="H84" s="90"/>
      <c r="I84" s="87"/>
      <c r="J84" s="88"/>
      <c r="K84" s="304">
        <v>0.05</v>
      </c>
      <c r="L84" s="862">
        <f>N78*K84</f>
        <v>188.28797525346758</v>
      </c>
      <c r="M84" s="863"/>
      <c r="N84" s="51"/>
    </row>
    <row r="85" spans="1:14" ht="15.75" thickBot="1">
      <c r="B85" s="91" t="s">
        <v>974</v>
      </c>
      <c r="C85" s="92"/>
      <c r="D85" s="92"/>
      <c r="E85" s="92"/>
      <c r="F85" s="92"/>
      <c r="G85" s="92"/>
      <c r="H85" s="92"/>
      <c r="I85" s="93"/>
      <c r="J85" s="94"/>
      <c r="K85" s="305">
        <v>0.05</v>
      </c>
      <c r="L85" s="864">
        <f>N78*K85</f>
        <v>188.28797525346758</v>
      </c>
      <c r="M85" s="865"/>
      <c r="N85" s="51"/>
    </row>
    <row r="86" spans="1:14" ht="15.75" thickBot="1">
      <c r="B86" s="827" t="s">
        <v>953</v>
      </c>
      <c r="C86" s="828"/>
      <c r="D86" s="828"/>
      <c r="E86" s="828"/>
      <c r="F86" s="828"/>
      <c r="G86" s="828"/>
      <c r="H86" s="828"/>
      <c r="I86" s="828"/>
      <c r="J86" s="828"/>
      <c r="K86" s="828"/>
      <c r="L86" s="828"/>
      <c r="M86" s="829"/>
      <c r="N86" s="52">
        <f>L83+L84+L85</f>
        <v>1129.7278515208054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4895.4873565901562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136</v>
      </c>
      <c r="B36" s="876" t="str">
        <f>VLOOKUP(A36,EQUIPOS!A6:D154,3,FALSE)</f>
        <v>Camión de Slurry</v>
      </c>
      <c r="C36" s="877"/>
      <c r="D36" s="877"/>
      <c r="E36" s="877"/>
      <c r="F36" s="877"/>
      <c r="G36" s="877"/>
      <c r="H36" s="878"/>
      <c r="I36" s="267"/>
      <c r="J36" s="268"/>
      <c r="K36" s="269">
        <f>VLOOKUP(A36,EQUIPOS!A6:D163,4,FALSE)</f>
        <v>155635.11092106425</v>
      </c>
      <c r="L36" s="270"/>
      <c r="M36" s="271">
        <v>600</v>
      </c>
      <c r="N36" s="272">
        <f>K36/M36</f>
        <v>259.39185153510709</v>
      </c>
    </row>
    <row r="37" spans="1:14">
      <c r="A37" s="113" t="s">
        <v>176</v>
      </c>
      <c r="B37" s="876" t="str">
        <f>VLOOKUP(A37,EQUIPOS!A7:D154,3,FALSE)</f>
        <v xml:space="preserve">Compresor (barrido y soplado)
</v>
      </c>
      <c r="C37" s="877"/>
      <c r="D37" s="877"/>
      <c r="E37" s="877"/>
      <c r="F37" s="877"/>
      <c r="G37" s="877"/>
      <c r="H37" s="878"/>
      <c r="I37" s="267"/>
      <c r="J37" s="268"/>
      <c r="K37" s="269">
        <f>VLOOKUP(A37,EQUIPOS!A7:D164,4,FALSE)</f>
        <v>69414.314512326178</v>
      </c>
      <c r="L37" s="270"/>
      <c r="M37" s="271">
        <v>600</v>
      </c>
      <c r="N37" s="272">
        <f>K37/M37</f>
        <v>115.6905241872103</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0.67335467419668338</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375.75573039651408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769</v>
      </c>
      <c r="B48" s="43" t="str">
        <f>VLOOKUP(A48,MATERIALES!A5:D372,3,FALSE)</f>
        <v>Agregado tipo LA 5 (lechadas)</v>
      </c>
      <c r="C48" s="281"/>
      <c r="D48" s="281"/>
      <c r="E48" s="281"/>
      <c r="F48" s="281"/>
      <c r="G48" s="281"/>
      <c r="H48" s="281"/>
      <c r="I48" s="268"/>
      <c r="J48" s="224" t="str">
        <f>VLOOKUP(A48,MATERIALES!A4:D639,2,FALSE)</f>
        <v>m3</v>
      </c>
      <c r="K48" s="407">
        <v>9.4999999999999998E-3</v>
      </c>
      <c r="L48" s="267"/>
      <c r="M48" s="402">
        <f>VLOOKUP(A48,MATERIALES!A5:D395,4,FALSE)</f>
        <v>51801.881021826615</v>
      </c>
      <c r="N48" s="272">
        <f>K48*M48</f>
        <v>492.11786970735284</v>
      </c>
    </row>
    <row r="49" spans="1:14">
      <c r="A49" s="108" t="s">
        <v>852</v>
      </c>
      <c r="B49" s="43" t="str">
        <f>VLOOKUP(A49,MATERIALES!A6:D372,3,FALSE)</f>
        <v>Emulsión CRL-1hm</v>
      </c>
      <c r="C49" s="281"/>
      <c r="D49" s="281"/>
      <c r="E49" s="281"/>
      <c r="F49" s="281"/>
      <c r="G49" s="281"/>
      <c r="H49" s="281"/>
      <c r="I49" s="268"/>
      <c r="J49" s="224" t="str">
        <f>VLOOKUP(A49,MATERIALES!A5:D640,2,FALSE)</f>
        <v>lt</v>
      </c>
      <c r="K49" s="282">
        <v>1.71</v>
      </c>
      <c r="L49" s="267"/>
      <c r="M49" s="402">
        <f>VLOOKUP(A49,MATERIALES!A6:D396,4,FALSE)</f>
        <v>2005.2620763402988</v>
      </c>
      <c r="N49" s="272">
        <f>K49*M49</f>
        <v>3428.9981505419109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9"/>
      <c r="C52" s="910"/>
      <c r="D52" s="910"/>
      <c r="E52" s="910"/>
      <c r="F52" s="910"/>
      <c r="G52" s="910"/>
      <c r="H52" s="910"/>
      <c r="I52" s="880"/>
      <c r="J52" s="42"/>
      <c r="K52" s="44"/>
      <c r="L52" s="911"/>
      <c r="M52" s="912"/>
      <c r="N52" s="45"/>
    </row>
    <row r="53" spans="1:14" ht="15.75" thickBot="1">
      <c r="B53" s="827" t="s">
        <v>953</v>
      </c>
      <c r="C53" s="828"/>
      <c r="D53" s="828"/>
      <c r="E53" s="828"/>
      <c r="F53" s="828"/>
      <c r="G53" s="828"/>
      <c r="H53" s="828"/>
      <c r="I53" s="828"/>
      <c r="J53" s="828"/>
      <c r="K53" s="828"/>
      <c r="L53" s="828"/>
      <c r="M53" s="829"/>
      <c r="N53" s="394">
        <f>SUM(N48:N52)</f>
        <v>3921.1160202492638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14">
        <f>VLOOKUP(A58,TRANSPORTE!A5:D117,4,FALSE)</f>
        <v>1147.8761273174055</v>
      </c>
      <c r="M58" s="915"/>
      <c r="N58" s="287">
        <f>K58*L58</f>
        <v>10.904823209515351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10.904823209515351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4375.1120412749615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875.02240825499234</v>
      </c>
      <c r="M83" s="863"/>
      <c r="N83" s="51"/>
    </row>
    <row r="84" spans="1:14">
      <c r="B84" s="89" t="s">
        <v>973</v>
      </c>
      <c r="C84" s="90"/>
      <c r="D84" s="90"/>
      <c r="E84" s="90"/>
      <c r="F84" s="90"/>
      <c r="G84" s="90"/>
      <c r="H84" s="90"/>
      <c r="I84" s="87"/>
      <c r="J84" s="88"/>
      <c r="K84" s="304">
        <v>0.05</v>
      </c>
      <c r="L84" s="862">
        <f>N78*K84</f>
        <v>218.75560206374809</v>
      </c>
      <c r="M84" s="863"/>
      <c r="N84" s="51"/>
    </row>
    <row r="85" spans="1:14" ht="15.75" thickBot="1">
      <c r="B85" s="91" t="s">
        <v>974</v>
      </c>
      <c r="C85" s="92"/>
      <c r="D85" s="92"/>
      <c r="E85" s="92"/>
      <c r="F85" s="92"/>
      <c r="G85" s="92"/>
      <c r="H85" s="92"/>
      <c r="I85" s="93"/>
      <c r="J85" s="94"/>
      <c r="K85" s="305">
        <v>0.05</v>
      </c>
      <c r="L85" s="864">
        <f>N78*K85</f>
        <v>218.75560206374809</v>
      </c>
      <c r="M85" s="865"/>
      <c r="N85" s="51"/>
    </row>
    <row r="86" spans="1:14" ht="15.75" thickBot="1">
      <c r="B86" s="827" t="s">
        <v>953</v>
      </c>
      <c r="C86" s="828"/>
      <c r="D86" s="828"/>
      <c r="E86" s="828"/>
      <c r="F86" s="828"/>
      <c r="G86" s="828"/>
      <c r="H86" s="828"/>
      <c r="I86" s="828"/>
      <c r="J86" s="828"/>
      <c r="K86" s="828"/>
      <c r="L86" s="828"/>
      <c r="M86" s="829"/>
      <c r="N86" s="52">
        <f>L83+L84+L85</f>
        <v>1312.5336123824884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5687.6456536574497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136</v>
      </c>
      <c r="B36" s="876" t="str">
        <f>VLOOKUP(A36,EQUIPOS!A6:D154,3,FALSE)</f>
        <v>Camión de Slurry</v>
      </c>
      <c r="C36" s="877"/>
      <c r="D36" s="877"/>
      <c r="E36" s="877"/>
      <c r="F36" s="877"/>
      <c r="G36" s="877"/>
      <c r="H36" s="878"/>
      <c r="I36" s="267"/>
      <c r="J36" s="268"/>
      <c r="K36" s="269">
        <f>VLOOKUP(A36,EQUIPOS!A6:D163,4,FALSE)</f>
        <v>155635.11092106425</v>
      </c>
      <c r="L36" s="270"/>
      <c r="M36" s="271">
        <v>600</v>
      </c>
      <c r="N36" s="272">
        <f>K36/M36</f>
        <v>259.39185153510709</v>
      </c>
    </row>
    <row r="37" spans="1:14">
      <c r="A37" s="113" t="s">
        <v>176</v>
      </c>
      <c r="B37" s="876" t="str">
        <f>VLOOKUP(A37,EQUIPOS!A7:D154,3,FALSE)</f>
        <v xml:space="preserve">Compresor (barrido y soplado)
</v>
      </c>
      <c r="C37" s="877"/>
      <c r="D37" s="877"/>
      <c r="E37" s="877"/>
      <c r="F37" s="877"/>
      <c r="G37" s="877"/>
      <c r="H37" s="878"/>
      <c r="I37" s="267"/>
      <c r="J37" s="268"/>
      <c r="K37" s="269">
        <f>VLOOKUP(A37,EQUIPOS!A7:D164,4,FALSE)</f>
        <v>69414.314512326178</v>
      </c>
      <c r="L37" s="270"/>
      <c r="M37" s="271">
        <v>600</v>
      </c>
      <c r="N37" s="272">
        <f>K37/M37</f>
        <v>115.6905241872103</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N76*M41</f>
        <v>0.67335467419668338</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375.75573039651408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770</v>
      </c>
      <c r="B48" s="43" t="str">
        <f>VLOOKUP(A48,MATERIALES!A5:D372,3,FALSE)</f>
        <v>Agregado tipo LA 4 (lechadas)</v>
      </c>
      <c r="C48" s="281"/>
      <c r="D48" s="281"/>
      <c r="E48" s="281"/>
      <c r="F48" s="281"/>
      <c r="G48" s="281"/>
      <c r="H48" s="281"/>
      <c r="I48" s="268"/>
      <c r="J48" s="224" t="str">
        <f>VLOOKUP(A48,MATERIALES!A4:D639,2,FALSE)</f>
        <v>m3</v>
      </c>
      <c r="K48" s="409">
        <v>4.7499999999999999E-3</v>
      </c>
      <c r="L48" s="267"/>
      <c r="M48" s="402">
        <f>VLOOKUP(A48,MATERIALES!A5:D395,4,FALSE)</f>
        <v>54176.761675481532</v>
      </c>
      <c r="N48" s="272">
        <f>K48*M48</f>
        <v>257.33961795853725</v>
      </c>
    </row>
    <row r="49" spans="1:14">
      <c r="A49" s="108" t="s">
        <v>852</v>
      </c>
      <c r="B49" s="43" t="str">
        <f>VLOOKUP(A49,MATERIALES!A6:D372,3,FALSE)</f>
        <v>Emulsión CRL-1hm</v>
      </c>
      <c r="C49" s="281"/>
      <c r="D49" s="281"/>
      <c r="E49" s="281"/>
      <c r="F49" s="281"/>
      <c r="G49" s="281"/>
      <c r="H49" s="281"/>
      <c r="I49" s="268"/>
      <c r="J49" s="224" t="str">
        <f>VLOOKUP(A49,MATERIALES!A5:D640,2,FALSE)</f>
        <v>lt</v>
      </c>
      <c r="K49" s="409">
        <v>1.0687499999999999</v>
      </c>
      <c r="L49" s="267"/>
      <c r="M49" s="402">
        <f>VLOOKUP(A49,MATERIALES!A6:D396,4,FALSE)</f>
        <v>2005.2620763402988</v>
      </c>
      <c r="N49" s="272">
        <f>K49*M49</f>
        <v>2143.1238440886941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9"/>
      <c r="C52" s="910"/>
      <c r="D52" s="910"/>
      <c r="E52" s="910"/>
      <c r="F52" s="910"/>
      <c r="G52" s="910"/>
      <c r="H52" s="910"/>
      <c r="I52" s="880"/>
      <c r="J52" s="42"/>
      <c r="K52" s="44"/>
      <c r="L52" s="911"/>
      <c r="M52" s="912"/>
      <c r="N52" s="45"/>
    </row>
    <row r="53" spans="1:14" ht="15.75" thickBot="1">
      <c r="B53" s="827" t="s">
        <v>953</v>
      </c>
      <c r="C53" s="828"/>
      <c r="D53" s="828"/>
      <c r="E53" s="828"/>
      <c r="F53" s="828"/>
      <c r="G53" s="828"/>
      <c r="H53" s="828"/>
      <c r="I53" s="828"/>
      <c r="J53" s="828"/>
      <c r="K53" s="828"/>
      <c r="L53" s="828"/>
      <c r="M53" s="829"/>
      <c r="N53" s="394">
        <f>SUM(N48:N52)</f>
        <v>2400.4634620472316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4">
        <f>VLOOKUP(A58,TRANSPORTE!A5:D117,4,FALSE)</f>
        <v>1147.8761273174055</v>
      </c>
      <c r="M58" s="915"/>
      <c r="N58" s="287">
        <f>K58*L58</f>
        <v>5.4524116047576756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5.4524116047576756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2849.0070714681719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569.80141429363437</v>
      </c>
      <c r="M83" s="863"/>
      <c r="N83" s="51"/>
    </row>
    <row r="84" spans="1:14">
      <c r="B84" s="89" t="s">
        <v>973</v>
      </c>
      <c r="C84" s="90"/>
      <c r="D84" s="90"/>
      <c r="E84" s="90"/>
      <c r="F84" s="90"/>
      <c r="G84" s="90"/>
      <c r="H84" s="90"/>
      <c r="I84" s="87"/>
      <c r="J84" s="88"/>
      <c r="K84" s="304">
        <v>0.05</v>
      </c>
      <c r="L84" s="862">
        <f>N78*K84</f>
        <v>142.45035357340859</v>
      </c>
      <c r="M84" s="863"/>
      <c r="N84" s="51"/>
    </row>
    <row r="85" spans="1:14" ht="15.75" thickBot="1">
      <c r="B85" s="91" t="s">
        <v>974</v>
      </c>
      <c r="C85" s="92"/>
      <c r="D85" s="92"/>
      <c r="E85" s="92"/>
      <c r="F85" s="92"/>
      <c r="G85" s="92"/>
      <c r="H85" s="92"/>
      <c r="I85" s="93"/>
      <c r="J85" s="94"/>
      <c r="K85" s="305">
        <v>0.05</v>
      </c>
      <c r="L85" s="864">
        <f>N78*K85</f>
        <v>142.45035357340859</v>
      </c>
      <c r="M85" s="865"/>
      <c r="N85" s="51"/>
    </row>
    <row r="86" spans="1:14" ht="15.75" thickBot="1">
      <c r="B86" s="827" t="s">
        <v>953</v>
      </c>
      <c r="C86" s="828"/>
      <c r="D86" s="828"/>
      <c r="E86" s="828"/>
      <c r="F86" s="828"/>
      <c r="G86" s="828"/>
      <c r="H86" s="828"/>
      <c r="I86" s="828"/>
      <c r="J86" s="828"/>
      <c r="K86" s="828"/>
      <c r="L86" s="828"/>
      <c r="M86" s="829"/>
      <c r="N86" s="52">
        <f>L83+L84+L85</f>
        <v>854.70212144045161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3703.7091929086237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290</v>
      </c>
      <c r="B37" s="876" t="str">
        <f>VLOOKUP(A37,EQUIPOS!A7:D154,3,FALSE)</f>
        <v>Planta trituradora</v>
      </c>
      <c r="C37" s="877"/>
      <c r="D37" s="877"/>
      <c r="E37" s="877"/>
      <c r="F37" s="877"/>
      <c r="G37" s="877"/>
      <c r="H37" s="878"/>
      <c r="I37" s="267"/>
      <c r="J37" s="268"/>
      <c r="K37" s="269">
        <f>VLOOKUP(A37,EQUIPOS!A7:D164,4,FALSE)</f>
        <v>499168.58522176585</v>
      </c>
      <c r="L37" s="270"/>
      <c r="M37" s="271">
        <v>30</v>
      </c>
      <c r="N37" s="272">
        <f t="shared" ref="N37:N43" si="0">K37/M37</f>
        <v>16638.952840725527</v>
      </c>
    </row>
    <row r="38" spans="1:14">
      <c r="A38" t="s">
        <v>168</v>
      </c>
      <c r="B38" s="876" t="str">
        <f>VLOOKUP(A38,EQUIPOS!A8:D154,3,FALSE)</f>
        <v>Compactador tipo  POTENCIA: 105 HP, PESO: 6 ton</v>
      </c>
      <c r="C38" s="877"/>
      <c r="D38" s="877"/>
      <c r="E38" s="877"/>
      <c r="F38" s="877"/>
      <c r="G38" s="877"/>
      <c r="H38" s="878"/>
      <c r="I38" s="267"/>
      <c r="J38" s="268"/>
      <c r="K38" s="269">
        <f>VLOOKUP(A38,EQUIPOS!A8:D165,4,FALSE)</f>
        <v>94155.244488940909</v>
      </c>
      <c r="L38" s="270"/>
      <c r="M38" s="271">
        <v>9</v>
      </c>
      <c r="N38" s="272">
        <f t="shared" si="0"/>
        <v>10461.693832104545</v>
      </c>
    </row>
    <row r="39" spans="1:14">
      <c r="A39" t="s">
        <v>173</v>
      </c>
      <c r="B39" s="876" t="str">
        <f>VLOOKUP(A39,EQUIPOS!A9:D154,3,FALSE)</f>
        <v>Compactador neumático de Potencia 70 HP, peso de 13 ton</v>
      </c>
      <c r="C39" s="877"/>
      <c r="D39" s="877"/>
      <c r="E39" s="877"/>
      <c r="F39" s="877"/>
      <c r="G39" s="877"/>
      <c r="H39" s="878"/>
      <c r="I39" s="267"/>
      <c r="J39" s="268"/>
      <c r="K39" s="269">
        <f>VLOOKUP(A39,EQUIPOS!A9:D166,4,FALSE)</f>
        <v>126984.13933110454</v>
      </c>
      <c r="L39" s="270"/>
      <c r="M39" s="271">
        <v>9</v>
      </c>
      <c r="N39" s="272">
        <f t="shared" si="0"/>
        <v>14109.348814567171</v>
      </c>
    </row>
    <row r="40" spans="1:14">
      <c r="A40" t="s">
        <v>286</v>
      </c>
      <c r="B40" s="876" t="str">
        <f>VLOOKUP(A40,EQUIPOS!A10:D154,3,FALSE)</f>
        <v>Planta de asfalto en frio</v>
      </c>
      <c r="C40" s="877"/>
      <c r="D40" s="877"/>
      <c r="E40" s="877"/>
      <c r="F40" s="877"/>
      <c r="G40" s="877"/>
      <c r="H40" s="878"/>
      <c r="I40" s="267"/>
      <c r="J40" s="268"/>
      <c r="K40" s="269">
        <f>VLOOKUP(A40,EQUIPOS!A10:D167,4,FALSE)</f>
        <v>262397.27746030537</v>
      </c>
      <c r="L40" s="270"/>
      <c r="M40" s="271">
        <v>9</v>
      </c>
      <c r="N40" s="272">
        <f t="shared" si="0"/>
        <v>29155.253051145042</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9</v>
      </c>
      <c r="N42" s="272">
        <f t="shared" si="0"/>
        <v>21040.3855423774</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9</v>
      </c>
      <c r="N43" s="272">
        <f t="shared" si="0"/>
        <v>7510.7600693408649</v>
      </c>
    </row>
    <row r="44" spans="1:14">
      <c r="B44" s="876"/>
      <c r="C44" s="877"/>
      <c r="D44" s="877"/>
      <c r="E44" s="877"/>
      <c r="F44" s="877"/>
      <c r="G44" s="877"/>
      <c r="H44" s="878"/>
      <c r="I44" s="879"/>
      <c r="J44" s="880"/>
      <c r="K44" s="269"/>
      <c r="L44" s="881"/>
      <c r="M44" s="882"/>
      <c r="N44" s="272"/>
    </row>
    <row r="45" spans="1:14">
      <c r="B45" s="876"/>
      <c r="C45" s="877"/>
      <c r="D45" s="877"/>
      <c r="E45" s="883"/>
      <c r="F45" s="877"/>
      <c r="G45" s="877"/>
      <c r="H45" s="878"/>
      <c r="I45" s="36"/>
      <c r="J45" s="37"/>
      <c r="K45" s="274"/>
      <c r="L45" s="276"/>
      <c r="M45" s="277"/>
      <c r="N45" s="278"/>
    </row>
    <row r="46" spans="1:14">
      <c r="B46" s="884" t="s">
        <v>952</v>
      </c>
      <c r="C46" s="885"/>
      <c r="D46" s="885"/>
      <c r="E46" s="38"/>
      <c r="F46" s="39"/>
      <c r="G46" s="39"/>
      <c r="H46" s="40"/>
      <c r="I46" s="36"/>
      <c r="J46" s="37"/>
      <c r="K46" s="279"/>
      <c r="L46" s="276"/>
      <c r="M46" s="401">
        <v>0.1</v>
      </c>
      <c r="N46" s="344">
        <f>N77*M46</f>
        <v>971.8939014389166</v>
      </c>
    </row>
    <row r="47" spans="1:14" ht="15.75" thickBot="1">
      <c r="B47" s="876"/>
      <c r="C47" s="877"/>
      <c r="D47" s="877"/>
      <c r="E47" s="877"/>
      <c r="F47" s="877"/>
      <c r="G47" s="877"/>
      <c r="H47" s="878"/>
      <c r="I47" s="886"/>
      <c r="J47" s="887"/>
      <c r="K47" s="41"/>
      <c r="L47" s="888"/>
      <c r="M47" s="889"/>
      <c r="N47" s="105"/>
    </row>
    <row r="48" spans="1:14" ht="15.75" thickBot="1">
      <c r="B48" s="827" t="s">
        <v>953</v>
      </c>
      <c r="C48" s="828"/>
      <c r="D48" s="828"/>
      <c r="E48" s="828"/>
      <c r="F48" s="828"/>
      <c r="G48" s="828"/>
      <c r="H48" s="828"/>
      <c r="I48" s="828"/>
      <c r="J48" s="828"/>
      <c r="K48" s="828"/>
      <c r="L48" s="828"/>
      <c r="M48" s="829"/>
      <c r="N48" s="394">
        <f>SUM(N36:N47)</f>
        <v>111755.0668713523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2" t="s">
        <v>944</v>
      </c>
      <c r="C52" s="873"/>
      <c r="D52" s="873"/>
      <c r="E52" s="873"/>
      <c r="F52" s="873"/>
      <c r="G52" s="873"/>
      <c r="H52" s="873"/>
      <c r="I52" s="907"/>
      <c r="J52" s="315" t="s">
        <v>945</v>
      </c>
      <c r="K52" s="85" t="s">
        <v>946</v>
      </c>
      <c r="L52" s="908" t="s">
        <v>955</v>
      </c>
      <c r="M52" s="907"/>
      <c r="N52" s="86" t="s">
        <v>951</v>
      </c>
    </row>
    <row r="53" spans="1:14">
      <c r="A53" t="s">
        <v>772</v>
      </c>
      <c r="B53" s="43" t="str">
        <f>VLOOKUP(A53,MATERIALES!A5:D372,3,FALSE)</f>
        <v>Agregado Petreo para Triturar (Crudo)</v>
      </c>
      <c r="C53" s="281"/>
      <c r="D53" s="281"/>
      <c r="E53" s="281"/>
      <c r="F53" s="281"/>
      <c r="G53" s="281"/>
      <c r="H53" s="281"/>
      <c r="I53" s="268"/>
      <c r="J53" s="224" t="str">
        <f>VLOOKUP(A53,MATERIALES!A4:D639,2,FALSE)</f>
        <v>m3</v>
      </c>
      <c r="K53" s="282">
        <v>1.4</v>
      </c>
      <c r="L53" s="267"/>
      <c r="M53" s="402">
        <f>VLOOKUP(A53,MATERIALES!A5:D395,4,FALSE)</f>
        <v>18733.483494805074</v>
      </c>
      <c r="N53" s="272">
        <f>K53*M53</f>
        <v>26226.876892727101</v>
      </c>
    </row>
    <row r="54" spans="1:14">
      <c r="A54" s="108" t="s">
        <v>774</v>
      </c>
      <c r="B54" s="43" t="str">
        <f>VLOOKUP(A54,MATERIALES!A6:D372,3,FALSE)</f>
        <v>Agua</v>
      </c>
      <c r="C54" s="281"/>
      <c r="D54" s="281"/>
      <c r="E54" s="281"/>
      <c r="F54" s="281"/>
      <c r="G54" s="281"/>
      <c r="H54" s="281"/>
      <c r="I54" s="268"/>
      <c r="J54" s="224" t="str">
        <f>VLOOKUP(A54,MATERIALES!A5:D640,2,FALSE)</f>
        <v>lt</v>
      </c>
      <c r="K54" s="282">
        <v>25</v>
      </c>
      <c r="L54" s="267"/>
      <c r="M54" s="402">
        <f>VLOOKUP(A54,MATERIALES!A6:D396,4,FALSE)</f>
        <v>70.455154033578054</v>
      </c>
      <c r="N54" s="272">
        <f>K54*M54</f>
        <v>1761.3788508394514</v>
      </c>
    </row>
    <row r="55" spans="1:14" ht="15.75" thickBot="1">
      <c r="B55" s="43"/>
      <c r="C55" s="281"/>
      <c r="D55" s="281"/>
      <c r="E55" s="281"/>
      <c r="F55" s="281"/>
      <c r="G55" s="281"/>
      <c r="H55" s="281"/>
      <c r="I55" s="268"/>
      <c r="J55" s="224"/>
      <c r="K55" s="282"/>
      <c r="L55" s="267"/>
      <c r="M55" s="283"/>
      <c r="N55" s="284"/>
    </row>
    <row r="56" spans="1:14" ht="15.75" thickBot="1">
      <c r="B56" s="827" t="s">
        <v>953</v>
      </c>
      <c r="C56" s="828"/>
      <c r="D56" s="828"/>
      <c r="E56" s="828"/>
      <c r="F56" s="828"/>
      <c r="G56" s="828"/>
      <c r="H56" s="828"/>
      <c r="I56" s="828"/>
      <c r="J56" s="828"/>
      <c r="K56" s="828"/>
      <c r="L56" s="828"/>
      <c r="M56" s="829"/>
      <c r="N56" s="394">
        <f>SUM(N53:N55)</f>
        <v>27988.255743566551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3" t="s">
        <v>961</v>
      </c>
      <c r="M60" s="892"/>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14">
        <f>VLOOKUP(A61,TRANSPORTE!A5:D117,4,FALSE)</f>
        <v>1147.8761273174055</v>
      </c>
      <c r="M61" s="915"/>
      <c r="N61" s="287">
        <f>K61*L61</f>
        <v>1434.8451591467569</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14">
        <f>VLOOKUP(A62,TRANSPORTE!A6:D117,4,FALSE)</f>
        <v>1147.8761273174055</v>
      </c>
      <c r="M62" s="915"/>
      <c r="N62" s="287">
        <f>K62*L62</f>
        <v>1607.0265782443676</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5"/>
      <c r="M66" s="906"/>
      <c r="N66" s="127"/>
    </row>
    <row r="67" spans="1:15" ht="15.75" thickBot="1">
      <c r="B67" s="916" t="s">
        <v>953</v>
      </c>
      <c r="C67" s="870"/>
      <c r="D67" s="870"/>
      <c r="E67" s="870"/>
      <c r="F67" s="870"/>
      <c r="G67" s="870"/>
      <c r="H67" s="870"/>
      <c r="I67" s="870"/>
      <c r="J67" s="870"/>
      <c r="K67" s="870"/>
      <c r="L67" s="870"/>
      <c r="M67" s="871"/>
      <c r="N67" s="104">
        <f>N61+N62+N63+N64+N65</f>
        <v>3041.8717373911245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6" t="s">
        <v>963</v>
      </c>
      <c r="C71" s="867"/>
      <c r="D71" s="867"/>
      <c r="E71" s="867"/>
      <c r="F71" s="867"/>
      <c r="G71" s="867"/>
      <c r="H71" s="867"/>
      <c r="I71" s="73" t="s">
        <v>964</v>
      </c>
      <c r="J71" s="75" t="s">
        <v>1410</v>
      </c>
      <c r="K71" s="74" t="s">
        <v>966</v>
      </c>
      <c r="L71" s="868" t="s">
        <v>950</v>
      </c>
      <c r="M71" s="869"/>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SUM(N72:N76)</f>
        <v>9718.9390143891651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N48+N56+N67+N77</f>
        <v>152504.13336669916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30500.826673339834</v>
      </c>
      <c r="M84" s="863"/>
      <c r="N84" s="51"/>
    </row>
    <row r="85" spans="1:14">
      <c r="B85" s="89" t="s">
        <v>973</v>
      </c>
      <c r="C85" s="90"/>
      <c r="D85" s="90"/>
      <c r="E85" s="90"/>
      <c r="F85" s="90"/>
      <c r="G85" s="90"/>
      <c r="H85" s="90"/>
      <c r="I85" s="87"/>
      <c r="J85" s="88"/>
      <c r="K85" s="304">
        <v>0.05</v>
      </c>
      <c r="L85" s="862">
        <f>N79*K85</f>
        <v>7625.2066683349585</v>
      </c>
      <c r="M85" s="863"/>
      <c r="N85" s="51"/>
    </row>
    <row r="86" spans="1:14" ht="15.75" thickBot="1">
      <c r="B86" s="91" t="s">
        <v>974</v>
      </c>
      <c r="C86" s="92"/>
      <c r="D86" s="92"/>
      <c r="E86" s="92"/>
      <c r="F86" s="92"/>
      <c r="G86" s="92"/>
      <c r="H86" s="92"/>
      <c r="I86" s="93"/>
      <c r="J86" s="94"/>
      <c r="K86" s="305">
        <v>0.05</v>
      </c>
      <c r="L86" s="864">
        <f>N79*K86</f>
        <v>7625.2066683349585</v>
      </c>
      <c r="M86" s="865"/>
      <c r="N86" s="51"/>
    </row>
    <row r="87" spans="1:14" ht="15.75" thickBot="1">
      <c r="B87" s="827" t="s">
        <v>953</v>
      </c>
      <c r="C87" s="828"/>
      <c r="D87" s="828"/>
      <c r="E87" s="828"/>
      <c r="F87" s="828"/>
      <c r="G87" s="828"/>
      <c r="H87" s="828"/>
      <c r="I87" s="828"/>
      <c r="J87" s="828"/>
      <c r="K87" s="828"/>
      <c r="L87" s="828"/>
      <c r="M87" s="829"/>
      <c r="N87" s="52">
        <f>L84+L85+L86</f>
        <v>45751.240010009744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198255.37337670889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30" t="s">
        <v>2218</v>
      </c>
      <c r="C106" s="831"/>
      <c r="D106" s="831"/>
      <c r="E106" s="831"/>
      <c r="F106" s="831"/>
      <c r="G106" s="831"/>
      <c r="H106" s="831"/>
      <c r="I106" s="831"/>
      <c r="J106" s="831"/>
      <c r="K106" s="831"/>
      <c r="L106" s="831"/>
      <c r="M106" s="831"/>
      <c r="N106" s="832"/>
    </row>
    <row r="107" spans="2:14" ht="15" customHeight="1">
      <c r="B107" s="830"/>
      <c r="C107" s="831"/>
      <c r="D107" s="831"/>
      <c r="E107" s="831"/>
      <c r="F107" s="831"/>
      <c r="G107" s="831"/>
      <c r="H107" s="831"/>
      <c r="I107" s="831"/>
      <c r="J107" s="831"/>
      <c r="K107" s="831"/>
      <c r="L107" s="831"/>
      <c r="M107" s="831"/>
      <c r="N107" s="832"/>
    </row>
    <row r="108" spans="2:14" ht="30" customHeight="1">
      <c r="B108" s="833" t="s">
        <v>2219</v>
      </c>
      <c r="C108" s="834"/>
      <c r="D108" s="834"/>
      <c r="E108" s="834"/>
      <c r="F108" s="834"/>
      <c r="G108" s="834"/>
      <c r="H108" s="834"/>
      <c r="I108" s="834"/>
      <c r="J108" s="834"/>
      <c r="K108" s="834"/>
      <c r="L108" s="834"/>
      <c r="M108" s="834"/>
      <c r="N108" s="835"/>
    </row>
    <row r="109" spans="2:14">
      <c r="B109" s="833"/>
      <c r="C109" s="834"/>
      <c r="D109" s="834"/>
      <c r="E109" s="834"/>
      <c r="F109" s="834"/>
      <c r="G109" s="834"/>
      <c r="H109" s="834"/>
      <c r="I109" s="834"/>
      <c r="J109" s="834"/>
      <c r="K109" s="834"/>
      <c r="L109" s="834"/>
      <c r="M109" s="834"/>
      <c r="N109" s="835"/>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3"/>
      <c r="K119" s="893"/>
      <c r="L119" s="893"/>
      <c r="M119" s="893"/>
      <c r="N119" s="894"/>
    </row>
    <row r="120" spans="2:14" ht="15.75" thickBot="1">
      <c r="B120" s="261" t="s">
        <v>2221</v>
      </c>
      <c r="C120" s="393"/>
      <c r="D120" s="393"/>
      <c r="E120" s="57"/>
      <c r="F120" s="57"/>
      <c r="G120" s="57"/>
      <c r="H120" s="57"/>
      <c r="I120" s="57"/>
      <c r="J120" s="895"/>
      <c r="K120" s="895"/>
      <c r="L120" s="895"/>
      <c r="M120" s="895"/>
      <c r="N120" s="896"/>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168</v>
      </c>
      <c r="B37" s="876" t="str">
        <f>VLOOKUP(A37,EQUIPOS!A7:D154,3,FALSE)</f>
        <v>Compactador tipo  POTENCIA: 105 HP, PESO: 6 ton</v>
      </c>
      <c r="C37" s="877"/>
      <c r="D37" s="877"/>
      <c r="E37" s="877"/>
      <c r="F37" s="877"/>
      <c r="G37" s="877"/>
      <c r="H37" s="878"/>
      <c r="I37" s="267"/>
      <c r="J37" s="268"/>
      <c r="K37" s="269">
        <f>VLOOKUP(A37,EQUIPOS!A7:D164,4,FALSE)</f>
        <v>94155.244488940909</v>
      </c>
      <c r="L37" s="270"/>
      <c r="M37" s="271">
        <v>9</v>
      </c>
      <c r="N37" s="272">
        <f t="shared" ref="N37:N43" si="0">K37/M37</f>
        <v>10461.693832104545</v>
      </c>
    </row>
    <row r="38" spans="1:14">
      <c r="A38" t="s">
        <v>173</v>
      </c>
      <c r="B38" s="876" t="str">
        <f>VLOOKUP(A38,EQUIPOS!A8:D154,3,FALSE)</f>
        <v>Compactador neumático de Potencia 70 HP, peso de 13 ton</v>
      </c>
      <c r="C38" s="877"/>
      <c r="D38" s="877"/>
      <c r="E38" s="877"/>
      <c r="F38" s="877"/>
      <c r="G38" s="877"/>
      <c r="H38" s="878"/>
      <c r="I38" s="267"/>
      <c r="J38" s="268"/>
      <c r="K38" s="269">
        <f>VLOOKUP(A38,EQUIPOS!A8:D165,4,FALSE)</f>
        <v>126984.13933110454</v>
      </c>
      <c r="L38" s="270"/>
      <c r="M38" s="271">
        <v>9</v>
      </c>
      <c r="N38" s="272">
        <f t="shared" si="0"/>
        <v>14109.348814567171</v>
      </c>
    </row>
    <row r="39" spans="1:14">
      <c r="A39" t="s">
        <v>286</v>
      </c>
      <c r="B39" s="876" t="str">
        <f>VLOOKUP(A39,EQUIPOS!A9:D154,3,FALSE)</f>
        <v>Planta de asfalto en frio</v>
      </c>
      <c r="C39" s="877"/>
      <c r="D39" s="877"/>
      <c r="E39" s="877"/>
      <c r="F39" s="877"/>
      <c r="G39" s="877"/>
      <c r="H39" s="878"/>
      <c r="I39" s="267"/>
      <c r="J39" s="268"/>
      <c r="K39" s="269">
        <f>VLOOKUP(A39,EQUIPOS!A9:D166,4,FALSE)</f>
        <v>262397.27746030537</v>
      </c>
      <c r="L39" s="270"/>
      <c r="M39" s="271">
        <v>9</v>
      </c>
      <c r="N39" s="272">
        <f t="shared" si="0"/>
        <v>29155.253051145042</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9</v>
      </c>
      <c r="N42" s="272">
        <f t="shared" si="0"/>
        <v>21040.3855423774</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9</v>
      </c>
      <c r="N43" s="272">
        <f t="shared" si="0"/>
        <v>7510.7600693408649</v>
      </c>
    </row>
    <row r="44" spans="1:14">
      <c r="B44" s="320"/>
      <c r="C44" s="321"/>
      <c r="D44" s="321"/>
      <c r="E44" s="321"/>
      <c r="F44" s="321"/>
      <c r="G44" s="321"/>
      <c r="H44" s="322"/>
      <c r="I44" s="267"/>
      <c r="J44" s="268"/>
      <c r="K44" s="269"/>
      <c r="L44" s="270"/>
      <c r="M44" s="271"/>
      <c r="N44" s="272"/>
    </row>
    <row r="45" spans="1:14">
      <c r="B45" s="876"/>
      <c r="C45" s="877"/>
      <c r="D45" s="877"/>
      <c r="E45" s="877"/>
      <c r="F45" s="877"/>
      <c r="G45" s="877"/>
      <c r="H45" s="878"/>
      <c r="I45" s="879"/>
      <c r="J45" s="880"/>
      <c r="K45" s="269"/>
      <c r="L45" s="881"/>
      <c r="M45" s="882"/>
      <c r="N45" s="272"/>
    </row>
    <row r="46" spans="1:14">
      <c r="B46" s="876"/>
      <c r="C46" s="877"/>
      <c r="D46" s="877"/>
      <c r="E46" s="883"/>
      <c r="F46" s="877"/>
      <c r="G46" s="877"/>
      <c r="H46" s="878"/>
      <c r="I46" s="36"/>
      <c r="J46" s="37"/>
      <c r="K46" s="274"/>
      <c r="L46" s="276"/>
      <c r="M46" s="277"/>
      <c r="N46" s="278"/>
    </row>
    <row r="47" spans="1:14">
      <c r="B47" s="884" t="s">
        <v>952</v>
      </c>
      <c r="C47" s="885"/>
      <c r="D47" s="885"/>
      <c r="E47" s="38"/>
      <c r="F47" s="39"/>
      <c r="G47" s="39"/>
      <c r="H47" s="40"/>
      <c r="I47" s="36"/>
      <c r="J47" s="37"/>
      <c r="K47" s="279"/>
      <c r="L47" s="276"/>
      <c r="M47" s="401">
        <v>0.1</v>
      </c>
      <c r="N47" s="344">
        <f>N81*M47</f>
        <v>971.8939014389166</v>
      </c>
    </row>
    <row r="48" spans="1:14" ht="15.75" thickBot="1">
      <c r="B48" s="876"/>
      <c r="C48" s="877"/>
      <c r="D48" s="877"/>
      <c r="E48" s="877"/>
      <c r="F48" s="877"/>
      <c r="G48" s="877"/>
      <c r="H48" s="878"/>
      <c r="I48" s="886"/>
      <c r="J48" s="887"/>
      <c r="K48" s="41"/>
      <c r="L48" s="888"/>
      <c r="M48" s="889"/>
      <c r="N48" s="105"/>
    </row>
    <row r="49" spans="1:14" ht="15.75" thickBot="1">
      <c r="B49" s="827" t="s">
        <v>953</v>
      </c>
      <c r="C49" s="828"/>
      <c r="D49" s="828"/>
      <c r="E49" s="828"/>
      <c r="F49" s="828"/>
      <c r="G49" s="828"/>
      <c r="H49" s="828"/>
      <c r="I49" s="828"/>
      <c r="J49" s="828"/>
      <c r="K49" s="828"/>
      <c r="L49" s="828"/>
      <c r="M49" s="829"/>
      <c r="N49" s="394">
        <f>SUM(N36:N48)</f>
        <v>111755.0668713523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2" t="s">
        <v>944</v>
      </c>
      <c r="C53" s="873"/>
      <c r="D53" s="873"/>
      <c r="E53" s="873"/>
      <c r="F53" s="873"/>
      <c r="G53" s="873"/>
      <c r="H53" s="873"/>
      <c r="I53" s="907"/>
      <c r="J53" s="315" t="s">
        <v>945</v>
      </c>
      <c r="K53" s="85" t="s">
        <v>946</v>
      </c>
      <c r="L53" s="908" t="s">
        <v>955</v>
      </c>
      <c r="M53" s="907"/>
      <c r="N53" s="86" t="s">
        <v>951</v>
      </c>
    </row>
    <row r="54" spans="1:14">
      <c r="A54" t="s">
        <v>772</v>
      </c>
      <c r="B54" s="43" t="str">
        <f>VLOOKUP(A54,MATERIALES!A5:D372,3,FALSE)</f>
        <v>Agregado Petreo para Triturar (Crudo)</v>
      </c>
      <c r="C54" s="281"/>
      <c r="D54" s="281"/>
      <c r="E54" s="281"/>
      <c r="F54" s="281"/>
      <c r="G54" s="281"/>
      <c r="H54" s="281"/>
      <c r="I54" s="268"/>
      <c r="J54" s="224" t="str">
        <f>VLOOKUP(A54,MATERIALES!A4:D639,2,FALSE)</f>
        <v>m3</v>
      </c>
      <c r="K54" s="282">
        <v>1.4</v>
      </c>
      <c r="L54" s="267"/>
      <c r="M54" s="402">
        <f>VLOOKUP(A54,MATERIALES!A5:D395,4,FALSE)</f>
        <v>18733.483494805074</v>
      </c>
      <c r="N54" s="272">
        <f>K54*M54</f>
        <v>26226.876892727101</v>
      </c>
    </row>
    <row r="55" spans="1:14">
      <c r="A55" s="108" t="s">
        <v>774</v>
      </c>
      <c r="B55" s="43" t="str">
        <f>VLOOKUP(A55,MATERIALES!A6:D372,3,FALSE)</f>
        <v>Agua</v>
      </c>
      <c r="C55" s="281"/>
      <c r="D55" s="281"/>
      <c r="E55" s="281"/>
      <c r="F55" s="281"/>
      <c r="G55" s="281"/>
      <c r="H55" s="281"/>
      <c r="I55" s="268"/>
      <c r="J55" s="224" t="str">
        <f>VLOOKUP(A55,MATERIALES!A5:D640,2,FALSE)</f>
        <v>lt</v>
      </c>
      <c r="K55" s="282">
        <v>25</v>
      </c>
      <c r="L55" s="267"/>
      <c r="M55" s="402">
        <f>VLOOKUP(A55,MATERIALES!A6:D396,4,FALSE)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9"/>
      <c r="C58" s="910"/>
      <c r="D58" s="910"/>
      <c r="E58" s="910"/>
      <c r="F58" s="910"/>
      <c r="G58" s="910"/>
      <c r="H58" s="910"/>
      <c r="I58" s="880"/>
      <c r="J58" s="42"/>
      <c r="K58" s="44"/>
      <c r="L58" s="911"/>
      <c r="M58" s="912"/>
      <c r="N58" s="45"/>
    </row>
    <row r="59" spans="1:14" ht="15.75" thickBot="1">
      <c r="B59" s="827" t="s">
        <v>953</v>
      </c>
      <c r="C59" s="828"/>
      <c r="D59" s="828"/>
      <c r="E59" s="828"/>
      <c r="F59" s="828"/>
      <c r="G59" s="828"/>
      <c r="H59" s="828"/>
      <c r="I59" s="828"/>
      <c r="J59" s="828"/>
      <c r="K59" s="828"/>
      <c r="L59" s="828"/>
      <c r="M59" s="829"/>
      <c r="N59" s="394">
        <f>SUM(N54:N58)</f>
        <v>27988.255743566551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3" t="s">
        <v>961</v>
      </c>
      <c r="M63" s="89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4">
        <f>VLOOKUP(A64,TRANSPORTE!A5:D117,4,FALSE)</f>
        <v>1147.8761273174055</v>
      </c>
      <c r="M64" s="915"/>
      <c r="N64" s="287">
        <f>K64*L64</f>
        <v>1607.0265782443676</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14">
        <f>VLOOKUP(A65,TRANSPORTE!A6:D117,4,FALSE)</f>
        <v>1147.8761273174055</v>
      </c>
      <c r="M65" s="915"/>
      <c r="N65" s="287">
        <f>K65*L65</f>
        <v>1434.8451591467569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5"/>
      <c r="M69" s="906"/>
      <c r="N69" s="127"/>
    </row>
    <row r="70" spans="1:15" ht="15.75" thickBot="1">
      <c r="B70" s="916" t="s">
        <v>953</v>
      </c>
      <c r="C70" s="870"/>
      <c r="D70" s="870"/>
      <c r="E70" s="870"/>
      <c r="F70" s="870"/>
      <c r="G70" s="870"/>
      <c r="H70" s="870"/>
      <c r="I70" s="870"/>
      <c r="J70" s="870"/>
      <c r="K70" s="870"/>
      <c r="L70" s="870"/>
      <c r="M70" s="871"/>
      <c r="N70" s="104">
        <f>N64+N65+N66+N67+N68</f>
        <v>3041.8717373911245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6" t="s">
        <v>963</v>
      </c>
      <c r="C74" s="867"/>
      <c r="D74" s="867"/>
      <c r="E74" s="867"/>
      <c r="F74" s="867"/>
      <c r="G74" s="867"/>
      <c r="H74" s="867"/>
      <c r="I74" s="73" t="s">
        <v>964</v>
      </c>
      <c r="J74" s="75" t="s">
        <v>1410</v>
      </c>
      <c r="K74" s="74" t="s">
        <v>966</v>
      </c>
      <c r="L74" s="868" t="s">
        <v>950</v>
      </c>
      <c r="M74" s="869"/>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3"/>
      <c r="C80" s="904"/>
      <c r="D80" s="904"/>
      <c r="E80" s="904"/>
      <c r="F80" s="904"/>
      <c r="G80" s="904"/>
      <c r="H80" s="904"/>
      <c r="I80" s="126"/>
      <c r="J80" s="126"/>
      <c r="K80" s="126"/>
      <c r="L80" s="917"/>
      <c r="M80" s="917"/>
      <c r="N80" s="45"/>
    </row>
    <row r="81" spans="1:14" ht="15.75" thickBot="1">
      <c r="B81" s="916" t="s">
        <v>953</v>
      </c>
      <c r="C81" s="870"/>
      <c r="D81" s="870"/>
      <c r="E81" s="870"/>
      <c r="F81" s="870"/>
      <c r="G81" s="870"/>
      <c r="H81" s="870"/>
      <c r="I81" s="870"/>
      <c r="J81" s="870"/>
      <c r="K81" s="870"/>
      <c r="L81" s="870"/>
      <c r="M81" s="871"/>
      <c r="N81" s="301">
        <f>SUM(N75:N80)</f>
        <v>9718.9390143891651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152504.13336669916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2" t="s">
        <v>969</v>
      </c>
      <c r="C87" s="873"/>
      <c r="D87" s="873"/>
      <c r="E87" s="873"/>
      <c r="F87" s="873"/>
      <c r="G87" s="873"/>
      <c r="H87" s="873"/>
      <c r="I87" s="314"/>
      <c r="J87" s="334"/>
      <c r="K87" s="302" t="s">
        <v>970</v>
      </c>
      <c r="L87" s="874" t="s">
        <v>971</v>
      </c>
      <c r="M87" s="875"/>
      <c r="N87" s="303"/>
    </row>
    <row r="88" spans="1:14">
      <c r="B88" s="860" t="s">
        <v>972</v>
      </c>
      <c r="C88" s="861"/>
      <c r="D88" s="861"/>
      <c r="E88" s="861"/>
      <c r="F88" s="861"/>
      <c r="G88" s="861"/>
      <c r="H88" s="861"/>
      <c r="I88" s="87"/>
      <c r="J88" s="88"/>
      <c r="K88" s="304">
        <v>0.2</v>
      </c>
      <c r="L88" s="862">
        <f>N83*K88</f>
        <v>30500.826673339834</v>
      </c>
      <c r="M88" s="863"/>
      <c r="N88" s="51"/>
    </row>
    <row r="89" spans="1:14">
      <c r="B89" s="89" t="s">
        <v>973</v>
      </c>
      <c r="C89" s="90"/>
      <c r="D89" s="90"/>
      <c r="E89" s="90"/>
      <c r="F89" s="90"/>
      <c r="G89" s="90"/>
      <c r="H89" s="90"/>
      <c r="I89" s="87"/>
      <c r="J89" s="88"/>
      <c r="K89" s="304">
        <v>0.05</v>
      </c>
      <c r="L89" s="862">
        <f>N83*K89</f>
        <v>7625.2066683349585</v>
      </c>
      <c r="M89" s="863"/>
      <c r="N89" s="51"/>
    </row>
    <row r="90" spans="1:14" ht="15.75" thickBot="1">
      <c r="B90" s="91" t="s">
        <v>974</v>
      </c>
      <c r="C90" s="92"/>
      <c r="D90" s="92"/>
      <c r="E90" s="92"/>
      <c r="F90" s="92"/>
      <c r="G90" s="92"/>
      <c r="H90" s="92"/>
      <c r="I90" s="93"/>
      <c r="J90" s="94"/>
      <c r="K90" s="305">
        <v>0.05</v>
      </c>
      <c r="L90" s="864">
        <f>N83*K90</f>
        <v>7625.2066683349585</v>
      </c>
      <c r="M90" s="865"/>
      <c r="N90" s="51"/>
    </row>
    <row r="91" spans="1:14" ht="15.75" thickBot="1">
      <c r="B91" s="827" t="s">
        <v>953</v>
      </c>
      <c r="C91" s="828"/>
      <c r="D91" s="828"/>
      <c r="E91" s="828"/>
      <c r="F91" s="828"/>
      <c r="G91" s="828"/>
      <c r="H91" s="828"/>
      <c r="I91" s="828"/>
      <c r="J91" s="828"/>
      <c r="K91" s="828"/>
      <c r="L91" s="828"/>
      <c r="M91" s="829"/>
      <c r="N91" s="52">
        <f>L88+L89+L90</f>
        <v>45751.240010009744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198255.37337670889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30" t="s">
        <v>2218</v>
      </c>
      <c r="C110" s="831"/>
      <c r="D110" s="831"/>
      <c r="E110" s="831"/>
      <c r="F110" s="831"/>
      <c r="G110" s="831"/>
      <c r="H110" s="831"/>
      <c r="I110" s="831"/>
      <c r="J110" s="831"/>
      <c r="K110" s="831"/>
      <c r="L110" s="831"/>
      <c r="M110" s="831"/>
      <c r="N110" s="832"/>
    </row>
    <row r="111" spans="2:14" ht="15" customHeight="1">
      <c r="B111" s="830"/>
      <c r="C111" s="831"/>
      <c r="D111" s="831"/>
      <c r="E111" s="831"/>
      <c r="F111" s="831"/>
      <c r="G111" s="831"/>
      <c r="H111" s="831"/>
      <c r="I111" s="831"/>
      <c r="J111" s="831"/>
      <c r="K111" s="831"/>
      <c r="L111" s="831"/>
      <c r="M111" s="831"/>
      <c r="N111" s="832"/>
    </row>
    <row r="112" spans="2:14" ht="30" customHeight="1">
      <c r="B112" s="833" t="s">
        <v>2219</v>
      </c>
      <c r="C112" s="834"/>
      <c r="D112" s="834"/>
      <c r="E112" s="834"/>
      <c r="F112" s="834"/>
      <c r="G112" s="834"/>
      <c r="H112" s="834"/>
      <c r="I112" s="834"/>
      <c r="J112" s="834"/>
      <c r="K112" s="834"/>
      <c r="L112" s="834"/>
      <c r="M112" s="834"/>
      <c r="N112" s="835"/>
    </row>
    <row r="113" spans="2:14">
      <c r="B113" s="833"/>
      <c r="C113" s="834"/>
      <c r="D113" s="834"/>
      <c r="E113" s="834"/>
      <c r="F113" s="834"/>
      <c r="G113" s="834"/>
      <c r="H113" s="834"/>
      <c r="I113" s="834"/>
      <c r="J113" s="834"/>
      <c r="K113" s="834"/>
      <c r="L113" s="834"/>
      <c r="M113" s="834"/>
      <c r="N113" s="835"/>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3"/>
      <c r="K123" s="893"/>
      <c r="L123" s="893"/>
      <c r="M123" s="893"/>
      <c r="N123" s="894"/>
    </row>
    <row r="124" spans="2:14" ht="15.75" thickBot="1">
      <c r="B124" s="261" t="s">
        <v>2221</v>
      </c>
      <c r="C124" s="393"/>
      <c r="D124" s="393"/>
      <c r="E124" s="57"/>
      <c r="F124" s="57"/>
      <c r="G124" s="57"/>
      <c r="H124" s="57"/>
      <c r="I124" s="57"/>
      <c r="J124" s="895"/>
      <c r="K124" s="895"/>
      <c r="L124" s="895"/>
      <c r="M124" s="895"/>
      <c r="N124" s="89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168</v>
      </c>
      <c r="B37" s="876" t="str">
        <f>VLOOKUP(A37,EQUIPOS!A7:D154,3,FALSE)</f>
        <v>Compactador tipo  POTENCIA: 105 HP, PESO: 6 ton</v>
      </c>
      <c r="C37" s="877"/>
      <c r="D37" s="877"/>
      <c r="E37" s="877"/>
      <c r="F37" s="877"/>
      <c r="G37" s="877"/>
      <c r="H37" s="878"/>
      <c r="I37" s="267"/>
      <c r="J37" s="268"/>
      <c r="K37" s="269">
        <f>VLOOKUP(A37,EQUIPOS!A7:D164,4,FALSE)</f>
        <v>94155.244488940909</v>
      </c>
      <c r="L37" s="270"/>
      <c r="M37" s="271">
        <v>9</v>
      </c>
      <c r="N37" s="272">
        <f t="shared" ref="N37:N43" si="0">K37/M37</f>
        <v>10461.693832104545</v>
      </c>
    </row>
    <row r="38" spans="1:14">
      <c r="A38" t="s">
        <v>173</v>
      </c>
      <c r="B38" s="876" t="str">
        <f>VLOOKUP(A38,EQUIPOS!A8:D154,3,FALSE)</f>
        <v>Compactador neumático de Potencia 70 HP, peso de 13 ton</v>
      </c>
      <c r="C38" s="877"/>
      <c r="D38" s="877"/>
      <c r="E38" s="877"/>
      <c r="F38" s="877"/>
      <c r="G38" s="877"/>
      <c r="H38" s="878"/>
      <c r="I38" s="267"/>
      <c r="J38" s="268"/>
      <c r="K38" s="269">
        <f>VLOOKUP(A38,EQUIPOS!A8:D165,4,FALSE)</f>
        <v>126984.13933110454</v>
      </c>
      <c r="L38" s="270"/>
      <c r="M38" s="271">
        <v>9</v>
      </c>
      <c r="N38" s="272">
        <f t="shared" si="0"/>
        <v>14109.348814567171</v>
      </c>
    </row>
    <row r="39" spans="1:14">
      <c r="A39" t="s">
        <v>286</v>
      </c>
      <c r="B39" s="876" t="str">
        <f>VLOOKUP(A39,EQUIPOS!A9:D154,3,FALSE)</f>
        <v>Planta de asfalto en frio</v>
      </c>
      <c r="C39" s="877"/>
      <c r="D39" s="877"/>
      <c r="E39" s="877"/>
      <c r="F39" s="877"/>
      <c r="G39" s="877"/>
      <c r="H39" s="878"/>
      <c r="I39" s="267"/>
      <c r="J39" s="268"/>
      <c r="K39" s="269">
        <f>VLOOKUP(A39,EQUIPOS!A9:D166,4,FALSE)</f>
        <v>262397.27746030537</v>
      </c>
      <c r="L39" s="270"/>
      <c r="M39" s="271">
        <v>9</v>
      </c>
      <c r="N39" s="272">
        <f t="shared" si="0"/>
        <v>29155.253051145042</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9</v>
      </c>
      <c r="N42" s="272">
        <f t="shared" si="0"/>
        <v>21040.3855423774</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9</v>
      </c>
      <c r="N43" s="272">
        <f t="shared" si="0"/>
        <v>7510.7600693408649</v>
      </c>
    </row>
    <row r="44" spans="1:14">
      <c r="B44" s="320"/>
      <c r="C44" s="321"/>
      <c r="D44" s="321"/>
      <c r="E44" s="321"/>
      <c r="F44" s="321"/>
      <c r="G44" s="321"/>
      <c r="H44" s="322"/>
      <c r="I44" s="267"/>
      <c r="J44" s="268"/>
      <c r="K44" s="269"/>
      <c r="L44" s="270"/>
      <c r="M44" s="271"/>
      <c r="N44" s="272"/>
    </row>
    <row r="45" spans="1:14">
      <c r="B45" s="876"/>
      <c r="C45" s="877"/>
      <c r="D45" s="877"/>
      <c r="E45" s="877"/>
      <c r="F45" s="877"/>
      <c r="G45" s="877"/>
      <c r="H45" s="878"/>
      <c r="I45" s="879"/>
      <c r="J45" s="880"/>
      <c r="K45" s="269"/>
      <c r="L45" s="881"/>
      <c r="M45" s="882"/>
      <c r="N45" s="272"/>
    </row>
    <row r="46" spans="1:14">
      <c r="B46" s="876"/>
      <c r="C46" s="877"/>
      <c r="D46" s="877"/>
      <c r="E46" s="883"/>
      <c r="F46" s="877"/>
      <c r="G46" s="877"/>
      <c r="H46" s="878"/>
      <c r="I46" s="36"/>
      <c r="J46" s="37"/>
      <c r="K46" s="274"/>
      <c r="L46" s="276"/>
      <c r="M46" s="277"/>
      <c r="N46" s="278"/>
    </row>
    <row r="47" spans="1:14">
      <c r="B47" s="884" t="s">
        <v>952</v>
      </c>
      <c r="C47" s="885"/>
      <c r="D47" s="885"/>
      <c r="E47" s="38"/>
      <c r="F47" s="39"/>
      <c r="G47" s="39"/>
      <c r="H47" s="40"/>
      <c r="I47" s="36"/>
      <c r="J47" s="37"/>
      <c r="K47" s="279"/>
      <c r="L47" s="276"/>
      <c r="M47" s="401">
        <v>0.1</v>
      </c>
      <c r="N47" s="344">
        <f>N81*M47</f>
        <v>971.8939014389166</v>
      </c>
    </row>
    <row r="48" spans="1:14" ht="15.75" thickBot="1">
      <c r="B48" s="876"/>
      <c r="C48" s="877"/>
      <c r="D48" s="877"/>
      <c r="E48" s="877"/>
      <c r="F48" s="877"/>
      <c r="G48" s="877"/>
      <c r="H48" s="878"/>
      <c r="I48" s="886"/>
      <c r="J48" s="887"/>
      <c r="K48" s="41"/>
      <c r="L48" s="888"/>
      <c r="M48" s="889"/>
      <c r="N48" s="105"/>
    </row>
    <row r="49" spans="1:14" ht="15.75" thickBot="1">
      <c r="B49" s="827" t="s">
        <v>953</v>
      </c>
      <c r="C49" s="828"/>
      <c r="D49" s="828"/>
      <c r="E49" s="828"/>
      <c r="F49" s="828"/>
      <c r="G49" s="828"/>
      <c r="H49" s="828"/>
      <c r="I49" s="828"/>
      <c r="J49" s="828"/>
      <c r="K49" s="828"/>
      <c r="L49" s="828"/>
      <c r="M49" s="829"/>
      <c r="N49" s="394">
        <f>SUM(N36:N48)</f>
        <v>111755.0668713523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2" t="s">
        <v>944</v>
      </c>
      <c r="C53" s="873"/>
      <c r="D53" s="873"/>
      <c r="E53" s="873"/>
      <c r="F53" s="873"/>
      <c r="G53" s="873"/>
      <c r="H53" s="873"/>
      <c r="I53" s="907"/>
      <c r="J53" s="315" t="s">
        <v>945</v>
      </c>
      <c r="K53" s="85" t="s">
        <v>946</v>
      </c>
      <c r="L53" s="908" t="s">
        <v>955</v>
      </c>
      <c r="M53" s="907"/>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18733.483494805074</v>
      </c>
      <c r="N54" s="272">
        <f>K54*M54</f>
        <v>26226.876892727101</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9"/>
      <c r="C58" s="910"/>
      <c r="D58" s="910"/>
      <c r="E58" s="910"/>
      <c r="F58" s="910"/>
      <c r="G58" s="910"/>
      <c r="H58" s="910"/>
      <c r="I58" s="880"/>
      <c r="J58" s="42"/>
      <c r="K58" s="44"/>
      <c r="L58" s="911"/>
      <c r="M58" s="912"/>
      <c r="N58" s="45"/>
    </row>
    <row r="59" spans="1:14" ht="15.75" thickBot="1">
      <c r="B59" s="827" t="s">
        <v>953</v>
      </c>
      <c r="C59" s="828"/>
      <c r="D59" s="828"/>
      <c r="E59" s="828"/>
      <c r="F59" s="828"/>
      <c r="G59" s="828"/>
      <c r="H59" s="828"/>
      <c r="I59" s="828"/>
      <c r="J59" s="828"/>
      <c r="K59" s="828"/>
      <c r="L59" s="828"/>
      <c r="M59" s="829"/>
      <c r="N59" s="411">
        <f>SUM(N54:N58)</f>
        <v>27988.255743566551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3" t="s">
        <v>961</v>
      </c>
      <c r="M63" s="89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14">
        <f>VLOOKUP(A64,TRANSPORTE!A5:D117,4,FALSE)</f>
        <v>1147.8761273174055</v>
      </c>
      <c r="M64" s="915"/>
      <c r="N64" s="287">
        <f>K64*L64</f>
        <v>1607.0265782443676</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14">
        <f>VLOOKUP(A65,TRANSPORTE!A6:D117,4,FALSE)</f>
        <v>1147.8761273174055</v>
      </c>
      <c r="M65" s="915"/>
      <c r="N65" s="287">
        <f>K65*L65</f>
        <v>1434.8451591467569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5"/>
      <c r="M69" s="906"/>
      <c r="N69" s="127"/>
    </row>
    <row r="70" spans="1:15" ht="15.75" thickBot="1">
      <c r="B70" s="916" t="s">
        <v>953</v>
      </c>
      <c r="C70" s="870"/>
      <c r="D70" s="870"/>
      <c r="E70" s="870"/>
      <c r="F70" s="870"/>
      <c r="G70" s="870"/>
      <c r="H70" s="870"/>
      <c r="I70" s="870"/>
      <c r="J70" s="870"/>
      <c r="K70" s="870"/>
      <c r="L70" s="870"/>
      <c r="M70" s="871"/>
      <c r="N70" s="104">
        <f>N64+N65+N66+N67+N68</f>
        <v>3041.8717373911245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6" t="s">
        <v>963</v>
      </c>
      <c r="C74" s="867"/>
      <c r="D74" s="867"/>
      <c r="E74" s="867"/>
      <c r="F74" s="867"/>
      <c r="G74" s="867"/>
      <c r="H74" s="867"/>
      <c r="I74" s="73" t="s">
        <v>964</v>
      </c>
      <c r="J74" s="75" t="s">
        <v>1410</v>
      </c>
      <c r="K74" s="74" t="s">
        <v>966</v>
      </c>
      <c r="L74" s="868" t="s">
        <v>950</v>
      </c>
      <c r="M74" s="869"/>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3"/>
      <c r="C80" s="904"/>
      <c r="D80" s="904"/>
      <c r="E80" s="904"/>
      <c r="F80" s="904"/>
      <c r="G80" s="904"/>
      <c r="H80" s="904"/>
      <c r="I80" s="126"/>
      <c r="J80" s="126"/>
      <c r="K80" s="126"/>
      <c r="L80" s="917"/>
      <c r="M80" s="917"/>
      <c r="N80" s="45"/>
    </row>
    <row r="81" spans="1:14" ht="15.75" thickBot="1">
      <c r="B81" s="916" t="s">
        <v>953</v>
      </c>
      <c r="C81" s="870"/>
      <c r="D81" s="870"/>
      <c r="E81" s="870"/>
      <c r="F81" s="870"/>
      <c r="G81" s="870"/>
      <c r="H81" s="870"/>
      <c r="I81" s="870"/>
      <c r="J81" s="870"/>
      <c r="K81" s="870"/>
      <c r="L81" s="870"/>
      <c r="M81" s="871"/>
      <c r="N81" s="301">
        <f>SUM(N75:N80)</f>
        <v>9718.9390143891651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152504.13336669916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2" t="s">
        <v>969</v>
      </c>
      <c r="C87" s="873"/>
      <c r="D87" s="873"/>
      <c r="E87" s="873"/>
      <c r="F87" s="873"/>
      <c r="G87" s="873"/>
      <c r="H87" s="873"/>
      <c r="I87" s="314"/>
      <c r="J87" s="334"/>
      <c r="K87" s="302" t="s">
        <v>970</v>
      </c>
      <c r="L87" s="874" t="s">
        <v>971</v>
      </c>
      <c r="M87" s="875"/>
      <c r="N87" s="303"/>
    </row>
    <row r="88" spans="1:14">
      <c r="B88" s="860" t="s">
        <v>972</v>
      </c>
      <c r="C88" s="861"/>
      <c r="D88" s="861"/>
      <c r="E88" s="861"/>
      <c r="F88" s="861"/>
      <c r="G88" s="861"/>
      <c r="H88" s="861"/>
      <c r="I88" s="87"/>
      <c r="J88" s="88"/>
      <c r="K88" s="304">
        <v>0.2</v>
      </c>
      <c r="L88" s="862">
        <f>N83*K88</f>
        <v>30500.826673339834</v>
      </c>
      <c r="M88" s="863"/>
      <c r="N88" s="51"/>
    </row>
    <row r="89" spans="1:14">
      <c r="B89" s="89" t="s">
        <v>973</v>
      </c>
      <c r="C89" s="90"/>
      <c r="D89" s="90"/>
      <c r="E89" s="90"/>
      <c r="F89" s="90"/>
      <c r="G89" s="90"/>
      <c r="H89" s="90"/>
      <c r="I89" s="87"/>
      <c r="J89" s="88"/>
      <c r="K89" s="304">
        <v>0.05</v>
      </c>
      <c r="L89" s="862">
        <f>N83*K89</f>
        <v>7625.2066683349585</v>
      </c>
      <c r="M89" s="863"/>
      <c r="N89" s="51"/>
    </row>
    <row r="90" spans="1:14" ht="15.75" thickBot="1">
      <c r="B90" s="91" t="s">
        <v>974</v>
      </c>
      <c r="C90" s="92"/>
      <c r="D90" s="92"/>
      <c r="E90" s="92"/>
      <c r="F90" s="92"/>
      <c r="G90" s="92"/>
      <c r="H90" s="92"/>
      <c r="I90" s="93"/>
      <c r="J90" s="94"/>
      <c r="K90" s="305">
        <v>0.05</v>
      </c>
      <c r="L90" s="864">
        <f>N83*K90</f>
        <v>7625.2066683349585</v>
      </c>
      <c r="M90" s="865"/>
      <c r="N90" s="51"/>
    </row>
    <row r="91" spans="1:14" ht="15.75" thickBot="1">
      <c r="B91" s="827" t="s">
        <v>953</v>
      </c>
      <c r="C91" s="828"/>
      <c r="D91" s="828"/>
      <c r="E91" s="828"/>
      <c r="F91" s="828"/>
      <c r="G91" s="828"/>
      <c r="H91" s="828"/>
      <c r="I91" s="828"/>
      <c r="J91" s="828"/>
      <c r="K91" s="828"/>
      <c r="L91" s="828"/>
      <c r="M91" s="829"/>
      <c r="N91" s="52">
        <f>L88+L89+L90</f>
        <v>45751.240010009744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52">
        <f>N83+N91</f>
        <v>198255.37337670889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30" t="s">
        <v>2218</v>
      </c>
      <c r="C110" s="831"/>
      <c r="D110" s="831"/>
      <c r="E110" s="831"/>
      <c r="F110" s="831"/>
      <c r="G110" s="831"/>
      <c r="H110" s="831"/>
      <c r="I110" s="831"/>
      <c r="J110" s="831"/>
      <c r="K110" s="831"/>
      <c r="L110" s="831"/>
      <c r="M110" s="831"/>
      <c r="N110" s="832"/>
    </row>
    <row r="111" spans="2:14" ht="15" customHeight="1">
      <c r="B111" s="830"/>
      <c r="C111" s="831"/>
      <c r="D111" s="831"/>
      <c r="E111" s="831"/>
      <c r="F111" s="831"/>
      <c r="G111" s="831"/>
      <c r="H111" s="831"/>
      <c r="I111" s="831"/>
      <c r="J111" s="831"/>
      <c r="K111" s="831"/>
      <c r="L111" s="831"/>
      <c r="M111" s="831"/>
      <c r="N111" s="832"/>
    </row>
    <row r="112" spans="2:14" ht="30" customHeight="1">
      <c r="B112" s="833" t="s">
        <v>2219</v>
      </c>
      <c r="C112" s="834"/>
      <c r="D112" s="834"/>
      <c r="E112" s="834"/>
      <c r="F112" s="834"/>
      <c r="G112" s="834"/>
      <c r="H112" s="834"/>
      <c r="I112" s="834"/>
      <c r="J112" s="834"/>
      <c r="K112" s="834"/>
      <c r="L112" s="834"/>
      <c r="M112" s="834"/>
      <c r="N112" s="835"/>
    </row>
    <row r="113" spans="2:14">
      <c r="B113" s="833"/>
      <c r="C113" s="834"/>
      <c r="D113" s="834"/>
      <c r="E113" s="834"/>
      <c r="F113" s="834"/>
      <c r="G113" s="834"/>
      <c r="H113" s="834"/>
      <c r="I113" s="834"/>
      <c r="J113" s="834"/>
      <c r="K113" s="834"/>
      <c r="L113" s="834"/>
      <c r="M113" s="834"/>
      <c r="N113" s="835"/>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3"/>
      <c r="K123" s="893"/>
      <c r="L123" s="893"/>
      <c r="M123" s="893"/>
      <c r="N123" s="894"/>
    </row>
    <row r="124" spans="2:14" ht="15.75" thickBot="1">
      <c r="B124" s="261" t="s">
        <v>2221</v>
      </c>
      <c r="C124" s="393"/>
      <c r="D124" s="393"/>
      <c r="E124" s="57"/>
      <c r="F124" s="57"/>
      <c r="G124" s="57"/>
      <c r="H124" s="57"/>
      <c r="I124" s="57"/>
      <c r="J124" s="895"/>
      <c r="K124" s="895"/>
      <c r="L124" s="895"/>
      <c r="M124" s="895"/>
      <c r="N124" s="89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168</v>
      </c>
      <c r="B37" s="876" t="str">
        <f>VLOOKUP(A37,EQUIPOS!A7:D154,3,FALSE)</f>
        <v>Compactador tipo  POTENCIA: 105 HP, PESO: 6 ton</v>
      </c>
      <c r="C37" s="877"/>
      <c r="D37" s="877"/>
      <c r="E37" s="877"/>
      <c r="F37" s="877"/>
      <c r="G37" s="877"/>
      <c r="H37" s="878"/>
      <c r="I37" s="267"/>
      <c r="J37" s="268"/>
      <c r="K37" s="269">
        <f>VLOOKUP(A37,EQUIPOS!A7:D164,4,FALSE)</f>
        <v>94155.244488940909</v>
      </c>
      <c r="L37" s="270"/>
      <c r="M37" s="271">
        <v>7</v>
      </c>
      <c r="N37" s="272">
        <f t="shared" ref="N37:N43" si="0">K37/M37</f>
        <v>13450.749212705845</v>
      </c>
    </row>
    <row r="38" spans="1:14">
      <c r="A38" t="s">
        <v>173</v>
      </c>
      <c r="B38" s="876" t="str">
        <f>VLOOKUP(A38,EQUIPOS!A8:D154,3,FALSE)</f>
        <v>Compactador neumático de Potencia 70 HP, peso de 13 ton</v>
      </c>
      <c r="C38" s="877"/>
      <c r="D38" s="877"/>
      <c r="E38" s="877"/>
      <c r="F38" s="877"/>
      <c r="G38" s="877"/>
      <c r="H38" s="878"/>
      <c r="I38" s="267"/>
      <c r="J38" s="268"/>
      <c r="K38" s="269">
        <f>VLOOKUP(A38,EQUIPOS!A8:D165,4,FALSE)</f>
        <v>126984.13933110454</v>
      </c>
      <c r="L38" s="270"/>
      <c r="M38" s="271">
        <v>7</v>
      </c>
      <c r="N38" s="272">
        <f t="shared" si="0"/>
        <v>18140.591333014934</v>
      </c>
    </row>
    <row r="39" spans="1:14">
      <c r="A39" t="s">
        <v>286</v>
      </c>
      <c r="B39" s="876" t="str">
        <f>VLOOKUP(A39,EQUIPOS!A9:D154,3,FALSE)</f>
        <v>Planta de asfalto en frio</v>
      </c>
      <c r="C39" s="877"/>
      <c r="D39" s="877"/>
      <c r="E39" s="877"/>
      <c r="F39" s="877"/>
      <c r="G39" s="877"/>
      <c r="H39" s="878"/>
      <c r="I39" s="267"/>
      <c r="J39" s="268"/>
      <c r="K39" s="269">
        <f>VLOOKUP(A39,EQUIPOS!A9:D166,4,FALSE)</f>
        <v>262397.27746030537</v>
      </c>
      <c r="L39" s="270"/>
      <c r="M39" s="271">
        <v>9</v>
      </c>
      <c r="N39" s="272">
        <f t="shared" si="0"/>
        <v>29155.253051145042</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7</v>
      </c>
      <c r="N42" s="272">
        <f t="shared" si="0"/>
        <v>27051.924268770941</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9</v>
      </c>
      <c r="N43" s="272">
        <f t="shared" si="0"/>
        <v>7510.7600693408649</v>
      </c>
    </row>
    <row r="44" spans="1:14">
      <c r="B44" s="320"/>
      <c r="C44" s="321"/>
      <c r="D44" s="321"/>
      <c r="E44" s="321"/>
      <c r="F44" s="321"/>
      <c r="G44" s="321"/>
      <c r="H44" s="322"/>
      <c r="I44" s="267"/>
      <c r="J44" s="268"/>
      <c r="K44" s="269"/>
      <c r="L44" s="270"/>
      <c r="M44" s="271"/>
      <c r="N44" s="272"/>
    </row>
    <row r="45" spans="1:14">
      <c r="B45" s="876"/>
      <c r="C45" s="877"/>
      <c r="D45" s="877"/>
      <c r="E45" s="877"/>
      <c r="F45" s="877"/>
      <c r="G45" s="877"/>
      <c r="H45" s="878"/>
      <c r="I45" s="879"/>
      <c r="J45" s="880"/>
      <c r="K45" s="269"/>
      <c r="L45" s="881"/>
      <c r="M45" s="882"/>
      <c r="N45" s="272"/>
    </row>
    <row r="46" spans="1:14">
      <c r="B46" s="876"/>
      <c r="C46" s="877"/>
      <c r="D46" s="877"/>
      <c r="E46" s="883"/>
      <c r="F46" s="877"/>
      <c r="G46" s="877"/>
      <c r="H46" s="878"/>
      <c r="I46" s="36"/>
      <c r="J46" s="37"/>
      <c r="K46" s="274"/>
      <c r="L46" s="276"/>
      <c r="M46" s="277"/>
      <c r="N46" s="278"/>
    </row>
    <row r="47" spans="1:14">
      <c r="B47" s="884" t="s">
        <v>952</v>
      </c>
      <c r="C47" s="885"/>
      <c r="D47" s="885"/>
      <c r="E47" s="38"/>
      <c r="F47" s="39"/>
      <c r="G47" s="39"/>
      <c r="H47" s="40"/>
      <c r="I47" s="36"/>
      <c r="J47" s="37"/>
      <c r="K47" s="279"/>
      <c r="L47" s="276"/>
      <c r="M47" s="401">
        <v>0.1</v>
      </c>
      <c r="N47" s="344">
        <f>N81*M47</f>
        <v>1110.7358873587618</v>
      </c>
    </row>
    <row r="48" spans="1:14" ht="15.75" thickBot="1">
      <c r="B48" s="876"/>
      <c r="C48" s="877"/>
      <c r="D48" s="877"/>
      <c r="E48" s="877"/>
      <c r="F48" s="877"/>
      <c r="G48" s="877"/>
      <c r="H48" s="878"/>
      <c r="I48" s="886"/>
      <c r="J48" s="887"/>
      <c r="K48" s="41"/>
      <c r="L48" s="888"/>
      <c r="M48" s="889"/>
      <c r="N48" s="105"/>
    </row>
    <row r="49" spans="1:14" ht="15.75" thickBot="1">
      <c r="B49" s="827" t="s">
        <v>953</v>
      </c>
      <c r="C49" s="828"/>
      <c r="D49" s="828"/>
      <c r="E49" s="828"/>
      <c r="F49" s="828"/>
      <c r="G49" s="828"/>
      <c r="H49" s="828"/>
      <c r="I49" s="828"/>
      <c r="J49" s="828"/>
      <c r="K49" s="828"/>
      <c r="L49" s="828"/>
      <c r="M49" s="829"/>
      <c r="N49" s="394">
        <f>SUM(N36:N48)</f>
        <v>124925.74548271476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2" t="s">
        <v>944</v>
      </c>
      <c r="C53" s="873"/>
      <c r="D53" s="873"/>
      <c r="E53" s="873"/>
      <c r="F53" s="873"/>
      <c r="G53" s="873"/>
      <c r="H53" s="873"/>
      <c r="I53" s="907"/>
      <c r="J53" s="315" t="s">
        <v>945</v>
      </c>
      <c r="K53" s="85" t="s">
        <v>946</v>
      </c>
      <c r="L53" s="908" t="s">
        <v>955</v>
      </c>
      <c r="M53" s="907"/>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18733.483494805074</v>
      </c>
      <c r="N54" s="272">
        <f>K54*M54</f>
        <v>26226.876892727101</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9"/>
      <c r="C58" s="910"/>
      <c r="D58" s="910"/>
      <c r="E58" s="910"/>
      <c r="F58" s="910"/>
      <c r="G58" s="910"/>
      <c r="H58" s="910"/>
      <c r="I58" s="880"/>
      <c r="J58" s="42"/>
      <c r="K58" s="44"/>
      <c r="L58" s="911"/>
      <c r="M58" s="912"/>
      <c r="N58" s="45"/>
    </row>
    <row r="59" spans="1:14" ht="15.75" thickBot="1">
      <c r="B59" s="827" t="s">
        <v>953</v>
      </c>
      <c r="C59" s="828"/>
      <c r="D59" s="828"/>
      <c r="E59" s="828"/>
      <c r="F59" s="828"/>
      <c r="G59" s="828"/>
      <c r="H59" s="828"/>
      <c r="I59" s="828"/>
      <c r="J59" s="828"/>
      <c r="K59" s="828"/>
      <c r="L59" s="828"/>
      <c r="M59" s="829"/>
      <c r="N59" s="394">
        <f>SUM(N54:N58)</f>
        <v>27988.255743566551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3" t="s">
        <v>961</v>
      </c>
      <c r="M63" s="89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4">
        <f>VLOOKUP(A64,TRANSPORTE!A5:D117,4,FALSE)</f>
        <v>1147.8761273174055</v>
      </c>
      <c r="M64" s="915"/>
      <c r="N64" s="287">
        <f>K64*L64</f>
        <v>1607.0265782443676</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1147.8761273174055</v>
      </c>
      <c r="N65" s="412">
        <f>K65*M65</f>
        <v>1434.8451591467569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5"/>
      <c r="M69" s="906"/>
      <c r="N69" s="127"/>
    </row>
    <row r="70" spans="1:15" ht="15.75" thickBot="1">
      <c r="B70" s="916" t="s">
        <v>953</v>
      </c>
      <c r="C70" s="870"/>
      <c r="D70" s="870"/>
      <c r="E70" s="870"/>
      <c r="F70" s="870"/>
      <c r="G70" s="870"/>
      <c r="H70" s="870"/>
      <c r="I70" s="870"/>
      <c r="J70" s="870"/>
      <c r="K70" s="870"/>
      <c r="L70" s="870"/>
      <c r="M70" s="871"/>
      <c r="N70" s="104">
        <f>N64+N65+N66+N67+N68</f>
        <v>3041.8717373911245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6" t="s">
        <v>963</v>
      </c>
      <c r="C74" s="867"/>
      <c r="D74" s="867"/>
      <c r="E74" s="867"/>
      <c r="F74" s="867"/>
      <c r="G74" s="867"/>
      <c r="H74" s="867"/>
      <c r="I74" s="73" t="s">
        <v>964</v>
      </c>
      <c r="J74" s="75" t="s">
        <v>1410</v>
      </c>
      <c r="K74" s="74" t="s">
        <v>966</v>
      </c>
      <c r="L74" s="868" t="s">
        <v>950</v>
      </c>
      <c r="M74" s="869"/>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3"/>
      <c r="C80" s="904"/>
      <c r="D80" s="904"/>
      <c r="E80" s="904"/>
      <c r="F80" s="904"/>
      <c r="G80" s="904"/>
      <c r="H80" s="904"/>
      <c r="I80" s="126"/>
      <c r="J80" s="126"/>
      <c r="K80" s="126"/>
      <c r="L80" s="917"/>
      <c r="M80" s="917"/>
      <c r="N80" s="45"/>
    </row>
    <row r="81" spans="1:14" ht="15.75" thickBot="1">
      <c r="B81" s="916" t="s">
        <v>953</v>
      </c>
      <c r="C81" s="870"/>
      <c r="D81" s="870"/>
      <c r="E81" s="870"/>
      <c r="F81" s="870"/>
      <c r="G81" s="870"/>
      <c r="H81" s="870"/>
      <c r="I81" s="870"/>
      <c r="J81" s="870"/>
      <c r="K81" s="870"/>
      <c r="L81" s="870"/>
      <c r="M81" s="871"/>
      <c r="N81" s="301">
        <f>SUM(N75:N80)</f>
        <v>11107.358873587618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167063.23183726007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2" t="s">
        <v>969</v>
      </c>
      <c r="C87" s="873"/>
      <c r="D87" s="873"/>
      <c r="E87" s="873"/>
      <c r="F87" s="873"/>
      <c r="G87" s="873"/>
      <c r="H87" s="873"/>
      <c r="I87" s="314"/>
      <c r="J87" s="334"/>
      <c r="K87" s="302" t="s">
        <v>970</v>
      </c>
      <c r="L87" s="874" t="s">
        <v>971</v>
      </c>
      <c r="M87" s="875"/>
      <c r="N87" s="303"/>
    </row>
    <row r="88" spans="1:14">
      <c r="B88" s="860" t="s">
        <v>972</v>
      </c>
      <c r="C88" s="861"/>
      <c r="D88" s="861"/>
      <c r="E88" s="861"/>
      <c r="F88" s="861"/>
      <c r="G88" s="861"/>
      <c r="H88" s="861"/>
      <c r="I88" s="87"/>
      <c r="J88" s="88"/>
      <c r="K88" s="304">
        <v>0.2</v>
      </c>
      <c r="L88" s="862">
        <f>N83*K88</f>
        <v>33412.646367452013</v>
      </c>
      <c r="M88" s="863"/>
      <c r="N88" s="51"/>
    </row>
    <row r="89" spans="1:14">
      <c r="B89" s="89" t="s">
        <v>973</v>
      </c>
      <c r="C89" s="90"/>
      <c r="D89" s="90"/>
      <c r="E89" s="90"/>
      <c r="F89" s="90"/>
      <c r="G89" s="90"/>
      <c r="H89" s="90"/>
      <c r="I89" s="87"/>
      <c r="J89" s="88"/>
      <c r="K89" s="304">
        <v>0.05</v>
      </c>
      <c r="L89" s="862">
        <f>N83*K89</f>
        <v>8353.1615918630032</v>
      </c>
      <c r="M89" s="863"/>
      <c r="N89" s="51"/>
    </row>
    <row r="90" spans="1:14" ht="15.75" thickBot="1">
      <c r="B90" s="91" t="s">
        <v>974</v>
      </c>
      <c r="C90" s="92"/>
      <c r="D90" s="92"/>
      <c r="E90" s="92"/>
      <c r="F90" s="92"/>
      <c r="G90" s="92"/>
      <c r="H90" s="92"/>
      <c r="I90" s="93"/>
      <c r="J90" s="94"/>
      <c r="K90" s="305">
        <v>0.05</v>
      </c>
      <c r="L90" s="864">
        <f>N83*K90</f>
        <v>8353.1615918630032</v>
      </c>
      <c r="M90" s="865"/>
      <c r="N90" s="51"/>
    </row>
    <row r="91" spans="1:14" ht="15.75" thickBot="1">
      <c r="B91" s="827" t="s">
        <v>953</v>
      </c>
      <c r="C91" s="828"/>
      <c r="D91" s="828"/>
      <c r="E91" s="828"/>
      <c r="F91" s="828"/>
      <c r="G91" s="828"/>
      <c r="H91" s="828"/>
      <c r="I91" s="828"/>
      <c r="J91" s="828"/>
      <c r="K91" s="828"/>
      <c r="L91" s="828"/>
      <c r="M91" s="829"/>
      <c r="N91" s="52">
        <f>L88+L89+L90</f>
        <v>50118.969551178023</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217182.20138843809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30" t="s">
        <v>2218</v>
      </c>
      <c r="C110" s="831"/>
      <c r="D110" s="831"/>
      <c r="E110" s="831"/>
      <c r="F110" s="831"/>
      <c r="G110" s="831"/>
      <c r="H110" s="831"/>
      <c r="I110" s="831"/>
      <c r="J110" s="831"/>
      <c r="K110" s="831"/>
      <c r="L110" s="831"/>
      <c r="M110" s="831"/>
      <c r="N110" s="832"/>
    </row>
    <row r="111" spans="2:14" ht="15" customHeight="1">
      <c r="B111" s="830"/>
      <c r="C111" s="831"/>
      <c r="D111" s="831"/>
      <c r="E111" s="831"/>
      <c r="F111" s="831"/>
      <c r="G111" s="831"/>
      <c r="H111" s="831"/>
      <c r="I111" s="831"/>
      <c r="J111" s="831"/>
      <c r="K111" s="831"/>
      <c r="L111" s="831"/>
      <c r="M111" s="831"/>
      <c r="N111" s="832"/>
    </row>
    <row r="112" spans="2:14" ht="30" customHeight="1">
      <c r="B112" s="833" t="s">
        <v>2219</v>
      </c>
      <c r="C112" s="834"/>
      <c r="D112" s="834"/>
      <c r="E112" s="834"/>
      <c r="F112" s="834"/>
      <c r="G112" s="834"/>
      <c r="H112" s="834"/>
      <c r="I112" s="834"/>
      <c r="J112" s="834"/>
      <c r="K112" s="834"/>
      <c r="L112" s="834"/>
      <c r="M112" s="834"/>
      <c r="N112" s="835"/>
    </row>
    <row r="113" spans="2:14">
      <c r="B113" s="833"/>
      <c r="C113" s="834"/>
      <c r="D113" s="834"/>
      <c r="E113" s="834"/>
      <c r="F113" s="834"/>
      <c r="G113" s="834"/>
      <c r="H113" s="834"/>
      <c r="I113" s="834"/>
      <c r="J113" s="834"/>
      <c r="K113" s="834"/>
      <c r="L113" s="834"/>
      <c r="M113" s="834"/>
      <c r="N113" s="835"/>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3"/>
      <c r="K123" s="893"/>
      <c r="L123" s="893"/>
      <c r="M123" s="893"/>
      <c r="N123" s="894"/>
    </row>
    <row r="124" spans="2:14" ht="15.75" thickBot="1">
      <c r="B124" s="261" t="s">
        <v>2221</v>
      </c>
      <c r="C124" s="393"/>
      <c r="D124" s="393"/>
      <c r="E124" s="57"/>
      <c r="F124" s="57"/>
      <c r="G124" s="57"/>
      <c r="H124" s="57"/>
      <c r="I124" s="57"/>
      <c r="J124" s="895"/>
      <c r="K124" s="895"/>
      <c r="L124" s="895"/>
      <c r="M124" s="895"/>
      <c r="N124" s="896"/>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9</v>
      </c>
      <c r="N37" s="272">
        <f t="shared" ref="N37:N43" si="0">K37/M37</f>
        <v>14109.348814567171</v>
      </c>
    </row>
    <row r="38" spans="1:14">
      <c r="A38" t="s">
        <v>168</v>
      </c>
      <c r="B38" s="876" t="str">
        <f>VLOOKUP(A38,EQUIPOS!A8:D154,3,FALSE)</f>
        <v>Compactador tipo  POTENCIA: 105 HP, PESO: 6 ton</v>
      </c>
      <c r="C38" s="877"/>
      <c r="D38" s="877"/>
      <c r="E38" s="877"/>
      <c r="F38" s="877"/>
      <c r="G38" s="877"/>
      <c r="H38" s="878"/>
      <c r="I38" s="267"/>
      <c r="J38" s="268"/>
      <c r="K38" s="269">
        <f>VLOOKUP(A38,EQUIPOS!A8:D165,4,FALSE)</f>
        <v>94155.244488940909</v>
      </c>
      <c r="L38" s="270"/>
      <c r="M38" s="271">
        <v>9</v>
      </c>
      <c r="N38" s="272">
        <f t="shared" si="0"/>
        <v>10461.693832104545</v>
      </c>
    </row>
    <row r="39" spans="1:14">
      <c r="A39" t="s">
        <v>286</v>
      </c>
      <c r="B39" s="876" t="str">
        <f>VLOOKUP(A39,EQUIPOS!A9:D154,3,FALSE)</f>
        <v>Planta de asfalto en frio</v>
      </c>
      <c r="C39" s="877"/>
      <c r="D39" s="877"/>
      <c r="E39" s="877"/>
      <c r="F39" s="877"/>
      <c r="G39" s="877"/>
      <c r="H39" s="878"/>
      <c r="I39" s="267"/>
      <c r="J39" s="268"/>
      <c r="K39" s="269">
        <f>VLOOKUP(A39,EQUIPOS!A9:D166,4,FALSE)</f>
        <v>262397.27746030537</v>
      </c>
      <c r="L39" s="270"/>
      <c r="M39" s="271">
        <v>9</v>
      </c>
      <c r="N39" s="272">
        <f t="shared" si="0"/>
        <v>29155.253051145042</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9</v>
      </c>
      <c r="N42" s="272">
        <f t="shared" si="0"/>
        <v>21040.3855423774</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9</v>
      </c>
      <c r="N43" s="272">
        <f t="shared" si="0"/>
        <v>7510.7600693408649</v>
      </c>
    </row>
    <row r="44" spans="1:14">
      <c r="B44" s="320"/>
      <c r="C44" s="321"/>
      <c r="D44" s="321"/>
      <c r="E44" s="321"/>
      <c r="F44" s="321"/>
      <c r="G44" s="321"/>
      <c r="H44" s="322"/>
      <c r="I44" s="267"/>
      <c r="J44" s="268"/>
      <c r="K44" s="269"/>
      <c r="L44" s="270"/>
      <c r="M44" s="271"/>
      <c r="N44" s="272"/>
    </row>
    <row r="45" spans="1:14">
      <c r="B45" s="876"/>
      <c r="C45" s="877"/>
      <c r="D45" s="877"/>
      <c r="E45" s="877"/>
      <c r="F45" s="877"/>
      <c r="G45" s="877"/>
      <c r="H45" s="878"/>
      <c r="I45" s="879"/>
      <c r="J45" s="880"/>
      <c r="K45" s="269"/>
      <c r="L45" s="881"/>
      <c r="M45" s="882"/>
      <c r="N45" s="272"/>
    </row>
    <row r="46" spans="1:14">
      <c r="B46" s="876"/>
      <c r="C46" s="877"/>
      <c r="D46" s="877"/>
      <c r="E46" s="877"/>
      <c r="F46" s="877"/>
      <c r="G46" s="877"/>
      <c r="H46" s="878"/>
      <c r="I46" s="36"/>
      <c r="J46" s="37"/>
      <c r="K46" s="274"/>
      <c r="L46" s="276"/>
      <c r="M46" s="277"/>
      <c r="N46" s="278"/>
    </row>
    <row r="47" spans="1:14">
      <c r="B47" s="884" t="s">
        <v>952</v>
      </c>
      <c r="C47" s="962"/>
      <c r="D47" s="962"/>
      <c r="E47" s="38"/>
      <c r="F47" s="39"/>
      <c r="G47" s="39"/>
      <c r="H47" s="40"/>
      <c r="I47" s="36"/>
      <c r="J47" s="37"/>
      <c r="K47" s="279"/>
      <c r="L47" s="276"/>
      <c r="M47" s="401">
        <v>0.1</v>
      </c>
      <c r="N47" s="344">
        <f>N81*M47</f>
        <v>971.8939014389166</v>
      </c>
    </row>
    <row r="48" spans="1:14" ht="15.75" thickBot="1">
      <c r="B48" s="963"/>
      <c r="C48" s="964"/>
      <c r="D48" s="964"/>
      <c r="E48" s="964"/>
      <c r="F48" s="964"/>
      <c r="G48" s="964"/>
      <c r="H48" s="965"/>
      <c r="I48" s="886"/>
      <c r="J48" s="887"/>
      <c r="K48" s="41"/>
      <c r="L48" s="888"/>
      <c r="M48" s="966"/>
      <c r="N48" s="105"/>
    </row>
    <row r="49" spans="1:14" ht="15.75" thickBot="1">
      <c r="B49" s="827" t="s">
        <v>953</v>
      </c>
      <c r="C49" s="828"/>
      <c r="D49" s="828"/>
      <c r="E49" s="828"/>
      <c r="F49" s="828"/>
      <c r="G49" s="828"/>
      <c r="H49" s="828"/>
      <c r="I49" s="828"/>
      <c r="J49" s="828"/>
      <c r="K49" s="828"/>
      <c r="L49" s="828"/>
      <c r="M49" s="829"/>
      <c r="N49" s="394">
        <f>SUM(N36:N48)</f>
        <v>111755.0668713523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2" t="s">
        <v>944</v>
      </c>
      <c r="C53" s="873"/>
      <c r="D53" s="873"/>
      <c r="E53" s="873"/>
      <c r="F53" s="873"/>
      <c r="G53" s="873"/>
      <c r="H53" s="873"/>
      <c r="I53" s="907"/>
      <c r="J53" s="315" t="s">
        <v>945</v>
      </c>
      <c r="K53" s="85" t="s">
        <v>946</v>
      </c>
      <c r="L53" s="908" t="s">
        <v>955</v>
      </c>
      <c r="M53" s="907"/>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18733.483494805074</v>
      </c>
      <c r="N54" s="272">
        <f>K54*M54</f>
        <v>26226.876892727101</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9"/>
      <c r="C58" s="910"/>
      <c r="D58" s="910"/>
      <c r="E58" s="910"/>
      <c r="F58" s="910"/>
      <c r="G58" s="910"/>
      <c r="H58" s="910"/>
      <c r="I58" s="880"/>
      <c r="J58" s="42"/>
      <c r="K58" s="44"/>
      <c r="L58" s="911"/>
      <c r="M58" s="912"/>
      <c r="N58" s="45"/>
    </row>
    <row r="59" spans="1:14" ht="15.75" thickBot="1">
      <c r="B59" s="827" t="s">
        <v>953</v>
      </c>
      <c r="C59" s="828"/>
      <c r="D59" s="828"/>
      <c r="E59" s="828"/>
      <c r="F59" s="828"/>
      <c r="G59" s="828"/>
      <c r="H59" s="828"/>
      <c r="I59" s="828"/>
      <c r="J59" s="828"/>
      <c r="K59" s="828"/>
      <c r="L59" s="828"/>
      <c r="M59" s="829"/>
      <c r="N59" s="394">
        <f>SUM(N54:N58)</f>
        <v>27988.255743566551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3" t="s">
        <v>961</v>
      </c>
      <c r="M63" s="89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4">
        <f>VLOOKUP(A64,TRANSPORTE!A5:D117,4,FALSE)</f>
        <v>1147.8761273174055</v>
      </c>
      <c r="M64" s="915"/>
      <c r="N64" s="287">
        <f>K64*L64</f>
        <v>1607.0265782443676</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14">
        <f>VLOOKUP(A65,TRANSPORTE!A6:D117,4,FALSE)</f>
        <v>1147.8761273174055</v>
      </c>
      <c r="M65" s="915"/>
      <c r="N65" s="287">
        <f>K65*L65</f>
        <v>1434.8451591467569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5"/>
      <c r="M69" s="906"/>
      <c r="N69" s="127"/>
    </row>
    <row r="70" spans="1:15" ht="15.75" thickBot="1">
      <c r="B70" s="916" t="s">
        <v>953</v>
      </c>
      <c r="C70" s="870"/>
      <c r="D70" s="870"/>
      <c r="E70" s="870"/>
      <c r="F70" s="870"/>
      <c r="G70" s="870"/>
      <c r="H70" s="870"/>
      <c r="I70" s="870"/>
      <c r="J70" s="870"/>
      <c r="K70" s="870"/>
      <c r="L70" s="870"/>
      <c r="M70" s="871"/>
      <c r="N70" s="104">
        <f>N64+N65+N66+N67+N68</f>
        <v>3041.8717373911245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6" t="s">
        <v>963</v>
      </c>
      <c r="C74" s="867"/>
      <c r="D74" s="867"/>
      <c r="E74" s="867"/>
      <c r="F74" s="867"/>
      <c r="G74" s="867"/>
      <c r="H74" s="867"/>
      <c r="I74" s="73" t="s">
        <v>964</v>
      </c>
      <c r="J74" s="75" t="s">
        <v>1410</v>
      </c>
      <c r="K74" s="74" t="s">
        <v>966</v>
      </c>
      <c r="L74" s="868" t="s">
        <v>950</v>
      </c>
      <c r="M74" s="869"/>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3"/>
      <c r="C80" s="904"/>
      <c r="D80" s="904"/>
      <c r="E80" s="904"/>
      <c r="F80" s="904"/>
      <c r="G80" s="904"/>
      <c r="H80" s="904"/>
      <c r="I80" s="126"/>
      <c r="J80" s="126"/>
      <c r="K80" s="126"/>
      <c r="L80" s="917"/>
      <c r="M80" s="917"/>
      <c r="N80" s="45"/>
    </row>
    <row r="81" spans="1:14" ht="15.75" thickBot="1">
      <c r="B81" s="916" t="s">
        <v>953</v>
      </c>
      <c r="C81" s="870"/>
      <c r="D81" s="870"/>
      <c r="E81" s="870"/>
      <c r="F81" s="870"/>
      <c r="G81" s="870"/>
      <c r="H81" s="870"/>
      <c r="I81" s="870"/>
      <c r="J81" s="870"/>
      <c r="K81" s="870"/>
      <c r="L81" s="870"/>
      <c r="M81" s="871"/>
      <c r="N81" s="301">
        <f>SUM(N75:N80)</f>
        <v>9718.9390143891651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152504.13336669916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2" t="s">
        <v>969</v>
      </c>
      <c r="C87" s="873"/>
      <c r="D87" s="873"/>
      <c r="E87" s="873"/>
      <c r="F87" s="873"/>
      <c r="G87" s="873"/>
      <c r="H87" s="873"/>
      <c r="I87" s="314"/>
      <c r="J87" s="334"/>
      <c r="K87" s="302" t="s">
        <v>970</v>
      </c>
      <c r="L87" s="874" t="s">
        <v>971</v>
      </c>
      <c r="M87" s="875"/>
      <c r="N87" s="303"/>
    </row>
    <row r="88" spans="1:14">
      <c r="B88" s="860" t="s">
        <v>972</v>
      </c>
      <c r="C88" s="861"/>
      <c r="D88" s="861"/>
      <c r="E88" s="861"/>
      <c r="F88" s="861"/>
      <c r="G88" s="861"/>
      <c r="H88" s="861"/>
      <c r="I88" s="87"/>
      <c r="J88" s="88"/>
      <c r="K88" s="304">
        <v>0.2</v>
      </c>
      <c r="L88" s="862">
        <f>N83*K88</f>
        <v>30500.826673339834</v>
      </c>
      <c r="M88" s="863"/>
      <c r="N88" s="51"/>
    </row>
    <row r="89" spans="1:14">
      <c r="B89" s="89" t="s">
        <v>973</v>
      </c>
      <c r="C89" s="90"/>
      <c r="D89" s="90"/>
      <c r="E89" s="90"/>
      <c r="F89" s="90"/>
      <c r="G89" s="90"/>
      <c r="H89" s="90"/>
      <c r="I89" s="87"/>
      <c r="J89" s="88"/>
      <c r="K89" s="304">
        <v>0.05</v>
      </c>
      <c r="L89" s="862">
        <f>N83*K89</f>
        <v>7625.2066683349585</v>
      </c>
      <c r="M89" s="863"/>
      <c r="N89" s="51"/>
    </row>
    <row r="90" spans="1:14" ht="15.75" thickBot="1">
      <c r="B90" s="91" t="s">
        <v>974</v>
      </c>
      <c r="C90" s="92"/>
      <c r="D90" s="92"/>
      <c r="E90" s="92"/>
      <c r="F90" s="92"/>
      <c r="G90" s="92"/>
      <c r="H90" s="92"/>
      <c r="I90" s="93"/>
      <c r="J90" s="94"/>
      <c r="K90" s="305">
        <v>0.05</v>
      </c>
      <c r="L90" s="864">
        <f>N83*K90</f>
        <v>7625.2066683349585</v>
      </c>
      <c r="M90" s="865"/>
      <c r="N90" s="51"/>
    </row>
    <row r="91" spans="1:14" ht="15.75" thickBot="1">
      <c r="B91" s="827" t="s">
        <v>953</v>
      </c>
      <c r="C91" s="828"/>
      <c r="D91" s="828"/>
      <c r="E91" s="828"/>
      <c r="F91" s="828"/>
      <c r="G91" s="828"/>
      <c r="H91" s="828"/>
      <c r="I91" s="828"/>
      <c r="J91" s="828"/>
      <c r="K91" s="828"/>
      <c r="L91" s="828"/>
      <c r="M91" s="829"/>
      <c r="N91" s="52">
        <f>L88+L89+L90</f>
        <v>45751.240010009744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198255.37337670889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30" t="s">
        <v>2218</v>
      </c>
      <c r="C110" s="831"/>
      <c r="D110" s="831"/>
      <c r="E110" s="831"/>
      <c r="F110" s="831"/>
      <c r="G110" s="831"/>
      <c r="H110" s="831"/>
      <c r="I110" s="831"/>
      <c r="J110" s="831"/>
      <c r="K110" s="831"/>
      <c r="L110" s="831"/>
      <c r="M110" s="831"/>
      <c r="N110" s="832"/>
    </row>
    <row r="111" spans="2:14" ht="15" customHeight="1">
      <c r="B111" s="830"/>
      <c r="C111" s="831"/>
      <c r="D111" s="831"/>
      <c r="E111" s="831"/>
      <c r="F111" s="831"/>
      <c r="G111" s="831"/>
      <c r="H111" s="831"/>
      <c r="I111" s="831"/>
      <c r="J111" s="831"/>
      <c r="K111" s="831"/>
      <c r="L111" s="831"/>
      <c r="M111" s="831"/>
      <c r="N111" s="832"/>
    </row>
    <row r="112" spans="2:14" ht="30" customHeight="1">
      <c r="B112" s="833" t="s">
        <v>2219</v>
      </c>
      <c r="C112" s="834"/>
      <c r="D112" s="834"/>
      <c r="E112" s="834"/>
      <c r="F112" s="834"/>
      <c r="G112" s="834"/>
      <c r="H112" s="834"/>
      <c r="I112" s="834"/>
      <c r="J112" s="834"/>
      <c r="K112" s="834"/>
      <c r="L112" s="834"/>
      <c r="M112" s="834"/>
      <c r="N112" s="835"/>
    </row>
    <row r="113" spans="2:14">
      <c r="B113" s="833"/>
      <c r="C113" s="834"/>
      <c r="D113" s="834"/>
      <c r="E113" s="834"/>
      <c r="F113" s="834"/>
      <c r="G113" s="834"/>
      <c r="H113" s="834"/>
      <c r="I113" s="834"/>
      <c r="J113" s="834"/>
      <c r="K113" s="834"/>
      <c r="L113" s="834"/>
      <c r="M113" s="834"/>
      <c r="N113" s="835"/>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3"/>
      <c r="K123" s="893"/>
      <c r="L123" s="893"/>
      <c r="M123" s="893"/>
      <c r="N123" s="894"/>
    </row>
    <row r="124" spans="2:14" ht="15.75" thickBot="1">
      <c r="B124" s="261" t="s">
        <v>2221</v>
      </c>
      <c r="C124" s="393"/>
      <c r="D124" s="393"/>
      <c r="E124" s="57"/>
      <c r="F124" s="57"/>
      <c r="G124" s="57"/>
      <c r="H124" s="57"/>
      <c r="I124" s="57"/>
      <c r="J124" s="895"/>
      <c r="K124" s="895"/>
      <c r="L124" s="895"/>
      <c r="M124" s="895"/>
      <c r="N124" s="89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9</v>
      </c>
      <c r="N37" s="272">
        <f t="shared" ref="N37:N43" si="0">K37/M37</f>
        <v>14109.348814567171</v>
      </c>
    </row>
    <row r="38" spans="1:14">
      <c r="A38" t="s">
        <v>168</v>
      </c>
      <c r="B38" s="876" t="str">
        <f>VLOOKUP(A38,EQUIPOS!A8:D154,3,FALSE)</f>
        <v>Compactador tipo  POTENCIA: 105 HP, PESO: 6 ton</v>
      </c>
      <c r="C38" s="877"/>
      <c r="D38" s="877"/>
      <c r="E38" s="877"/>
      <c r="F38" s="877"/>
      <c r="G38" s="877"/>
      <c r="H38" s="878"/>
      <c r="I38" s="267"/>
      <c r="J38" s="268"/>
      <c r="K38" s="269">
        <f>VLOOKUP(A38,EQUIPOS!A8:D165,4,FALSE)</f>
        <v>94155.244488940909</v>
      </c>
      <c r="L38" s="270"/>
      <c r="M38" s="271">
        <v>9</v>
      </c>
      <c r="N38" s="272">
        <f t="shared" si="0"/>
        <v>10461.693832104545</v>
      </c>
    </row>
    <row r="39" spans="1:14">
      <c r="A39" t="s">
        <v>286</v>
      </c>
      <c r="B39" s="876" t="str">
        <f>VLOOKUP(A39,EQUIPOS!A9:D154,3,FALSE)</f>
        <v>Planta de asfalto en frio</v>
      </c>
      <c r="C39" s="877"/>
      <c r="D39" s="877"/>
      <c r="E39" s="877"/>
      <c r="F39" s="877"/>
      <c r="G39" s="877"/>
      <c r="H39" s="878"/>
      <c r="I39" s="267"/>
      <c r="J39" s="268"/>
      <c r="K39" s="269">
        <f>VLOOKUP(A39,EQUIPOS!A9:D166,4,FALSE)</f>
        <v>262397.27746030537</v>
      </c>
      <c r="L39" s="270"/>
      <c r="M39" s="271">
        <v>9</v>
      </c>
      <c r="N39" s="272">
        <f t="shared" si="0"/>
        <v>29155.253051145042</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9</v>
      </c>
      <c r="N42" s="272">
        <f t="shared" si="0"/>
        <v>21040.3855423774</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9</v>
      </c>
      <c r="N43" s="272">
        <f t="shared" si="0"/>
        <v>7510.7600693408649</v>
      </c>
    </row>
    <row r="44" spans="1:14">
      <c r="B44" s="876"/>
      <c r="C44" s="877"/>
      <c r="D44" s="877"/>
      <c r="E44" s="877"/>
      <c r="F44" s="877"/>
      <c r="G44" s="877"/>
      <c r="H44" s="878"/>
      <c r="I44" s="879"/>
      <c r="J44" s="880"/>
      <c r="K44" s="269"/>
      <c r="L44" s="881"/>
      <c r="M44" s="882"/>
      <c r="N44" s="272"/>
    </row>
    <row r="45" spans="1:14">
      <c r="B45" s="876"/>
      <c r="C45" s="877"/>
      <c r="D45" s="877"/>
      <c r="E45" s="883"/>
      <c r="F45" s="877"/>
      <c r="G45" s="877"/>
      <c r="H45" s="878"/>
      <c r="I45" s="36"/>
      <c r="J45" s="37"/>
      <c r="K45" s="274"/>
      <c r="L45" s="276"/>
      <c r="M45" s="277"/>
      <c r="N45" s="278"/>
    </row>
    <row r="46" spans="1:14">
      <c r="B46" s="884" t="s">
        <v>952</v>
      </c>
      <c r="C46" s="885"/>
      <c r="D46" s="885"/>
      <c r="E46" s="38"/>
      <c r="F46" s="39"/>
      <c r="G46" s="39"/>
      <c r="H46" s="40"/>
      <c r="I46" s="36"/>
      <c r="J46" s="37"/>
      <c r="K46" s="279"/>
      <c r="L46" s="276"/>
      <c r="M46" s="401">
        <v>0.1</v>
      </c>
      <c r="N46" s="344">
        <f>N80*M46</f>
        <v>971.8939014389166</v>
      </c>
    </row>
    <row r="47" spans="1:14" ht="15.75" thickBot="1">
      <c r="B47" s="876"/>
      <c r="C47" s="877"/>
      <c r="D47" s="877"/>
      <c r="E47" s="877"/>
      <c r="F47" s="877"/>
      <c r="G47" s="877"/>
      <c r="H47" s="878"/>
      <c r="I47" s="886"/>
      <c r="J47" s="887"/>
      <c r="K47" s="41"/>
      <c r="L47" s="888"/>
      <c r="M47" s="889"/>
      <c r="N47" s="105"/>
    </row>
    <row r="48" spans="1:14" ht="15.75" thickBot="1">
      <c r="B48" s="827" t="s">
        <v>953</v>
      </c>
      <c r="C48" s="828"/>
      <c r="D48" s="828"/>
      <c r="E48" s="828"/>
      <c r="F48" s="828"/>
      <c r="G48" s="828"/>
      <c r="H48" s="828"/>
      <c r="I48" s="828"/>
      <c r="J48" s="828"/>
      <c r="K48" s="828"/>
      <c r="L48" s="828"/>
      <c r="M48" s="829"/>
      <c r="N48" s="394">
        <f>SUM(N36:N47)</f>
        <v>111755.0668713523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2" t="s">
        <v>944</v>
      </c>
      <c r="C52" s="873"/>
      <c r="D52" s="873"/>
      <c r="E52" s="873"/>
      <c r="F52" s="873"/>
      <c r="G52" s="873"/>
      <c r="H52" s="873"/>
      <c r="I52" s="907"/>
      <c r="J52" s="315" t="s">
        <v>945</v>
      </c>
      <c r="K52" s="85" t="s">
        <v>946</v>
      </c>
      <c r="L52" s="908" t="s">
        <v>955</v>
      </c>
      <c r="M52" s="907"/>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18733.483494805074</v>
      </c>
      <c r="N53" s="272">
        <f>K53*M53</f>
        <v>26226.876892727101</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70.455154033578054</v>
      </c>
      <c r="N54" s="272">
        <f>K54*M54</f>
        <v>1761.3788508394514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9"/>
      <c r="C57" s="910"/>
      <c r="D57" s="910"/>
      <c r="E57" s="910"/>
      <c r="F57" s="910"/>
      <c r="G57" s="910"/>
      <c r="H57" s="910"/>
      <c r="I57" s="880"/>
      <c r="J57" s="42"/>
      <c r="K57" s="44"/>
      <c r="L57" s="911"/>
      <c r="M57" s="912"/>
      <c r="N57" s="45"/>
    </row>
    <row r="58" spans="1:14" ht="15.75" thickBot="1">
      <c r="B58" s="827" t="s">
        <v>953</v>
      </c>
      <c r="C58" s="828"/>
      <c r="D58" s="828"/>
      <c r="E58" s="828"/>
      <c r="F58" s="828"/>
      <c r="G58" s="828"/>
      <c r="H58" s="828"/>
      <c r="I58" s="828"/>
      <c r="J58" s="828"/>
      <c r="K58" s="828"/>
      <c r="L58" s="828"/>
      <c r="M58" s="829"/>
      <c r="N58" s="394">
        <f>SUM(N53:N57)</f>
        <v>27988.255743566551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3" t="s">
        <v>961</v>
      </c>
      <c r="M62" s="89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4">
        <f>VLOOKUP(A63,TRANSPORTE!A5:D117,4,FALSE)</f>
        <v>1147.8761273174055</v>
      </c>
      <c r="M63" s="915"/>
      <c r="N63" s="287">
        <f>K63*L63</f>
        <v>1607.0265782443676</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14">
        <f>VLOOKUP(A64,TRANSPORTE!A6:D117,4,FALSE)</f>
        <v>1147.8761273174055</v>
      </c>
      <c r="M64" s="915"/>
      <c r="N64" s="287">
        <f>K64*L64</f>
        <v>1434.8451591467569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5"/>
      <c r="M68" s="906"/>
      <c r="N68" s="127"/>
    </row>
    <row r="69" spans="1:15" ht="15.75" thickBot="1">
      <c r="B69" s="916" t="s">
        <v>953</v>
      </c>
      <c r="C69" s="870"/>
      <c r="D69" s="870"/>
      <c r="E69" s="870"/>
      <c r="F69" s="870"/>
      <c r="G69" s="870"/>
      <c r="H69" s="870"/>
      <c r="I69" s="870"/>
      <c r="J69" s="870"/>
      <c r="K69" s="870"/>
      <c r="L69" s="870"/>
      <c r="M69" s="871"/>
      <c r="N69" s="104">
        <f>N63+N64+N65+N66+N67</f>
        <v>3041.8717373911245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6" t="s">
        <v>963</v>
      </c>
      <c r="C73" s="867"/>
      <c r="D73" s="867"/>
      <c r="E73" s="867"/>
      <c r="F73" s="867"/>
      <c r="G73" s="867"/>
      <c r="H73" s="867"/>
      <c r="I73" s="73" t="s">
        <v>964</v>
      </c>
      <c r="J73" s="75" t="s">
        <v>1410</v>
      </c>
      <c r="K73" s="74" t="s">
        <v>966</v>
      </c>
      <c r="L73" s="868" t="s">
        <v>950</v>
      </c>
      <c r="M73" s="869"/>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3"/>
      <c r="C79" s="904"/>
      <c r="D79" s="904"/>
      <c r="E79" s="904"/>
      <c r="F79" s="904"/>
      <c r="G79" s="904"/>
      <c r="H79" s="904"/>
      <c r="I79" s="126"/>
      <c r="J79" s="126"/>
      <c r="K79" s="126"/>
      <c r="L79" s="917"/>
      <c r="M79" s="917"/>
      <c r="N79" s="45"/>
    </row>
    <row r="80" spans="1:15" ht="15.75" thickBot="1">
      <c r="B80" s="916" t="s">
        <v>953</v>
      </c>
      <c r="C80" s="870"/>
      <c r="D80" s="870"/>
      <c r="E80" s="870"/>
      <c r="F80" s="870"/>
      <c r="G80" s="870"/>
      <c r="H80" s="870"/>
      <c r="I80" s="870"/>
      <c r="J80" s="870"/>
      <c r="K80" s="870"/>
      <c r="L80" s="870"/>
      <c r="M80" s="871"/>
      <c r="N80" s="301">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152504.13336669916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2" t="s">
        <v>969</v>
      </c>
      <c r="C86" s="873"/>
      <c r="D86" s="873"/>
      <c r="E86" s="873"/>
      <c r="F86" s="873"/>
      <c r="G86" s="873"/>
      <c r="H86" s="873"/>
      <c r="I86" s="314"/>
      <c r="J86" s="334"/>
      <c r="K86" s="302" t="s">
        <v>970</v>
      </c>
      <c r="L86" s="874" t="s">
        <v>971</v>
      </c>
      <c r="M86" s="875"/>
      <c r="N86" s="303"/>
    </row>
    <row r="87" spans="1:14">
      <c r="B87" s="860" t="s">
        <v>972</v>
      </c>
      <c r="C87" s="861"/>
      <c r="D87" s="861"/>
      <c r="E87" s="861"/>
      <c r="F87" s="861"/>
      <c r="G87" s="861"/>
      <c r="H87" s="861"/>
      <c r="I87" s="87"/>
      <c r="J87" s="88"/>
      <c r="K87" s="304">
        <v>0.2</v>
      </c>
      <c r="L87" s="862">
        <f>N82*K87</f>
        <v>30500.826673339834</v>
      </c>
      <c r="M87" s="863"/>
      <c r="N87" s="51"/>
    </row>
    <row r="88" spans="1:14">
      <c r="B88" s="89" t="s">
        <v>973</v>
      </c>
      <c r="C88" s="90"/>
      <c r="D88" s="90"/>
      <c r="E88" s="90"/>
      <c r="F88" s="90"/>
      <c r="G88" s="90"/>
      <c r="H88" s="90"/>
      <c r="I88" s="87"/>
      <c r="J88" s="88"/>
      <c r="K88" s="304">
        <v>0.05</v>
      </c>
      <c r="L88" s="862">
        <f>N82*K88</f>
        <v>7625.2066683349585</v>
      </c>
      <c r="M88" s="863"/>
      <c r="N88" s="51"/>
    </row>
    <row r="89" spans="1:14" ht="15.75" thickBot="1">
      <c r="B89" s="91" t="s">
        <v>974</v>
      </c>
      <c r="C89" s="92"/>
      <c r="D89" s="92"/>
      <c r="E89" s="92"/>
      <c r="F89" s="92"/>
      <c r="G89" s="92"/>
      <c r="H89" s="92"/>
      <c r="I89" s="93"/>
      <c r="J89" s="94"/>
      <c r="K89" s="305">
        <v>0.05</v>
      </c>
      <c r="L89" s="864">
        <f>N82*K89</f>
        <v>7625.2066683349585</v>
      </c>
      <c r="M89" s="865"/>
      <c r="N89" s="51"/>
    </row>
    <row r="90" spans="1:14" ht="15.75" thickBot="1">
      <c r="B90" s="827" t="s">
        <v>953</v>
      </c>
      <c r="C90" s="828"/>
      <c r="D90" s="828"/>
      <c r="E90" s="828"/>
      <c r="F90" s="828"/>
      <c r="G90" s="828"/>
      <c r="H90" s="828"/>
      <c r="I90" s="828"/>
      <c r="J90" s="828"/>
      <c r="K90" s="828"/>
      <c r="L90" s="828"/>
      <c r="M90" s="829"/>
      <c r="N90" s="52">
        <f>L87+L88+L89</f>
        <v>45751.240010009744</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198255.37337670889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30" t="s">
        <v>2218</v>
      </c>
      <c r="C109" s="831"/>
      <c r="D109" s="831"/>
      <c r="E109" s="831"/>
      <c r="F109" s="831"/>
      <c r="G109" s="831"/>
      <c r="H109" s="831"/>
      <c r="I109" s="831"/>
      <c r="J109" s="831"/>
      <c r="K109" s="831"/>
      <c r="L109" s="831"/>
      <c r="M109" s="831"/>
      <c r="N109" s="832"/>
    </row>
    <row r="110" spans="2:14" ht="15" customHeight="1">
      <c r="B110" s="830"/>
      <c r="C110" s="831"/>
      <c r="D110" s="831"/>
      <c r="E110" s="831"/>
      <c r="F110" s="831"/>
      <c r="G110" s="831"/>
      <c r="H110" s="831"/>
      <c r="I110" s="831"/>
      <c r="J110" s="831"/>
      <c r="K110" s="831"/>
      <c r="L110" s="831"/>
      <c r="M110" s="831"/>
      <c r="N110" s="832"/>
    </row>
    <row r="111" spans="2:14" ht="30" customHeight="1">
      <c r="B111" s="833" t="s">
        <v>2219</v>
      </c>
      <c r="C111" s="834"/>
      <c r="D111" s="834"/>
      <c r="E111" s="834"/>
      <c r="F111" s="834"/>
      <c r="G111" s="834"/>
      <c r="H111" s="834"/>
      <c r="I111" s="834"/>
      <c r="J111" s="834"/>
      <c r="K111" s="834"/>
      <c r="L111" s="834"/>
      <c r="M111" s="834"/>
      <c r="N111" s="835"/>
    </row>
    <row r="112" spans="2:14">
      <c r="B112" s="833"/>
      <c r="C112" s="834"/>
      <c r="D112" s="834"/>
      <c r="E112" s="834"/>
      <c r="F112" s="834"/>
      <c r="G112" s="834"/>
      <c r="H112" s="834"/>
      <c r="I112" s="834"/>
      <c r="J112" s="834"/>
      <c r="K112" s="834"/>
      <c r="L112" s="834"/>
      <c r="M112" s="834"/>
      <c r="N112" s="835"/>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3"/>
      <c r="K122" s="893"/>
      <c r="L122" s="893"/>
      <c r="M122" s="893"/>
      <c r="N122" s="894"/>
    </row>
    <row r="123" spans="2:14" ht="15.75" thickBot="1">
      <c r="B123" s="261" t="s">
        <v>2221</v>
      </c>
      <c r="C123" s="393"/>
      <c r="D123" s="393"/>
      <c r="E123" s="57"/>
      <c r="F123" s="57"/>
      <c r="G123" s="57"/>
      <c r="H123" s="57"/>
      <c r="I123" s="57"/>
      <c r="J123" s="895"/>
      <c r="K123" s="895"/>
      <c r="L123" s="895"/>
      <c r="M123" s="895"/>
      <c r="N123" s="89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9</v>
      </c>
      <c r="N37" s="272">
        <f t="shared" ref="N37:N43" si="0">K37/M37</f>
        <v>14109.348814567171</v>
      </c>
    </row>
    <row r="38" spans="1:14">
      <c r="A38" t="s">
        <v>168</v>
      </c>
      <c r="B38" s="876" t="str">
        <f>VLOOKUP(A38,EQUIPOS!A8:D154,3,FALSE)</f>
        <v>Compactador tipo  POTENCIA: 105 HP, PESO: 6 ton</v>
      </c>
      <c r="C38" s="877"/>
      <c r="D38" s="877"/>
      <c r="E38" s="877"/>
      <c r="F38" s="877"/>
      <c r="G38" s="877"/>
      <c r="H38" s="878"/>
      <c r="I38" s="267"/>
      <c r="J38" s="268"/>
      <c r="K38" s="269">
        <f>VLOOKUP(A38,EQUIPOS!A8:D165,4,FALSE)</f>
        <v>94155.244488940909</v>
      </c>
      <c r="L38" s="270"/>
      <c r="M38" s="271">
        <v>9</v>
      </c>
      <c r="N38" s="272">
        <f t="shared" si="0"/>
        <v>10461.693832104545</v>
      </c>
    </row>
    <row r="39" spans="1:14">
      <c r="A39" t="s">
        <v>286</v>
      </c>
      <c r="B39" s="876" t="str">
        <f>VLOOKUP(A39,EQUIPOS!A9:D154,3,FALSE)</f>
        <v>Planta de asfalto en frio</v>
      </c>
      <c r="C39" s="877"/>
      <c r="D39" s="877"/>
      <c r="E39" s="877"/>
      <c r="F39" s="877"/>
      <c r="G39" s="877"/>
      <c r="H39" s="878"/>
      <c r="I39" s="267"/>
      <c r="J39" s="268"/>
      <c r="K39" s="269">
        <f>VLOOKUP(A39,EQUIPOS!A9:D166,4,FALSE)</f>
        <v>262397.27746030537</v>
      </c>
      <c r="L39" s="270"/>
      <c r="M39" s="271">
        <v>9</v>
      </c>
      <c r="N39" s="272">
        <f t="shared" si="0"/>
        <v>29155.253051145042</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9</v>
      </c>
      <c r="N42" s="272">
        <f t="shared" si="0"/>
        <v>21040.3855423774</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9</v>
      </c>
      <c r="N43" s="272">
        <f t="shared" si="0"/>
        <v>7510.7600693408649</v>
      </c>
    </row>
    <row r="44" spans="1:14">
      <c r="B44" s="320"/>
      <c r="C44" s="321"/>
      <c r="D44" s="321"/>
      <c r="E44" s="321"/>
      <c r="F44" s="321"/>
      <c r="G44" s="321"/>
      <c r="H44" s="322"/>
      <c r="I44" s="267"/>
      <c r="J44" s="268"/>
      <c r="K44" s="269"/>
      <c r="L44" s="270"/>
      <c r="M44" s="271"/>
      <c r="N44" s="272"/>
    </row>
    <row r="45" spans="1:14">
      <c r="B45" s="876"/>
      <c r="C45" s="877"/>
      <c r="D45" s="877"/>
      <c r="E45" s="877"/>
      <c r="F45" s="877"/>
      <c r="G45" s="877"/>
      <c r="H45" s="878"/>
      <c r="I45" s="879"/>
      <c r="J45" s="880"/>
      <c r="K45" s="269"/>
      <c r="L45" s="881"/>
      <c r="M45" s="882"/>
      <c r="N45" s="272"/>
    </row>
    <row r="46" spans="1:14">
      <c r="B46" s="876"/>
      <c r="C46" s="877"/>
      <c r="D46" s="877"/>
      <c r="E46" s="877"/>
      <c r="F46" s="877"/>
      <c r="G46" s="877"/>
      <c r="H46" s="878"/>
      <c r="I46" s="36"/>
      <c r="J46" s="37"/>
      <c r="K46" s="274"/>
      <c r="L46" s="276"/>
      <c r="M46" s="277"/>
      <c r="N46" s="278"/>
    </row>
    <row r="47" spans="1:14">
      <c r="B47" s="884" t="s">
        <v>952</v>
      </c>
      <c r="C47" s="962"/>
      <c r="D47" s="962"/>
      <c r="E47" s="38"/>
      <c r="F47" s="39"/>
      <c r="G47" s="39"/>
      <c r="H47" s="40"/>
      <c r="I47" s="36"/>
      <c r="J47" s="37"/>
      <c r="K47" s="279"/>
      <c r="L47" s="276"/>
      <c r="M47" s="401">
        <v>0.1</v>
      </c>
      <c r="N47" s="344">
        <f>N81*M47</f>
        <v>971.8939014389166</v>
      </c>
    </row>
    <row r="48" spans="1:14" ht="15.75" thickBot="1">
      <c r="B48" s="963"/>
      <c r="C48" s="964"/>
      <c r="D48" s="964"/>
      <c r="E48" s="964"/>
      <c r="F48" s="964"/>
      <c r="G48" s="964"/>
      <c r="H48" s="965"/>
      <c r="I48" s="886"/>
      <c r="J48" s="887"/>
      <c r="K48" s="41"/>
      <c r="L48" s="888"/>
      <c r="M48" s="966"/>
      <c r="N48" s="105"/>
    </row>
    <row r="49" spans="1:14" ht="15.75" thickBot="1">
      <c r="B49" s="827" t="s">
        <v>953</v>
      </c>
      <c r="C49" s="828"/>
      <c r="D49" s="828"/>
      <c r="E49" s="828"/>
      <c r="F49" s="828"/>
      <c r="G49" s="828"/>
      <c r="H49" s="828"/>
      <c r="I49" s="828"/>
      <c r="J49" s="828"/>
      <c r="K49" s="828"/>
      <c r="L49" s="828"/>
      <c r="M49" s="829"/>
      <c r="N49" s="394">
        <f>SUM(N36:N48)</f>
        <v>111755.0668713523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2" t="s">
        <v>944</v>
      </c>
      <c r="C53" s="873"/>
      <c r="D53" s="873"/>
      <c r="E53" s="873"/>
      <c r="F53" s="873"/>
      <c r="G53" s="873"/>
      <c r="H53" s="873"/>
      <c r="I53" s="907"/>
      <c r="J53" s="315" t="s">
        <v>945</v>
      </c>
      <c r="K53" s="85" t="s">
        <v>946</v>
      </c>
      <c r="L53" s="908" t="s">
        <v>955</v>
      </c>
      <c r="M53" s="907"/>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18733.483494805074</v>
      </c>
      <c r="N54" s="272">
        <f>K54*M54</f>
        <v>26226.876892727101</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9"/>
      <c r="C58" s="910"/>
      <c r="D58" s="910"/>
      <c r="E58" s="910"/>
      <c r="F58" s="910"/>
      <c r="G58" s="910"/>
      <c r="H58" s="910"/>
      <c r="I58" s="880"/>
      <c r="J58" s="42"/>
      <c r="K58" s="44"/>
      <c r="L58" s="911"/>
      <c r="M58" s="912"/>
      <c r="N58" s="45"/>
    </row>
    <row r="59" spans="1:14" ht="15.75" thickBot="1">
      <c r="B59" s="827" t="s">
        <v>953</v>
      </c>
      <c r="C59" s="828"/>
      <c r="D59" s="828"/>
      <c r="E59" s="828"/>
      <c r="F59" s="828"/>
      <c r="G59" s="828"/>
      <c r="H59" s="828"/>
      <c r="I59" s="828"/>
      <c r="J59" s="828"/>
      <c r="K59" s="828"/>
      <c r="L59" s="828"/>
      <c r="M59" s="829"/>
      <c r="N59" s="394">
        <f>SUM(N54:N58)</f>
        <v>27988.255743566551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3" t="s">
        <v>961</v>
      </c>
      <c r="M63" s="89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4">
        <f>VLOOKUP(A64,TRANSPORTE!A5:D117,4,FALSE)</f>
        <v>1147.8761273174055</v>
      </c>
      <c r="M64" s="915"/>
      <c r="N64" s="287">
        <f>K64*L64</f>
        <v>1607.0265782443676</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14">
        <f>VLOOKUP(A65,TRANSPORTE!A6:D117,4,FALSE)</f>
        <v>1147.8761273174055</v>
      </c>
      <c r="M65" s="915"/>
      <c r="N65" s="287">
        <f>K65*L65</f>
        <v>1434.8451591467569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5"/>
      <c r="M69" s="906"/>
      <c r="N69" s="127"/>
    </row>
    <row r="70" spans="1:15" ht="15.75" thickBot="1">
      <c r="B70" s="916" t="s">
        <v>953</v>
      </c>
      <c r="C70" s="870"/>
      <c r="D70" s="870"/>
      <c r="E70" s="870"/>
      <c r="F70" s="870"/>
      <c r="G70" s="870"/>
      <c r="H70" s="870"/>
      <c r="I70" s="870"/>
      <c r="J70" s="870"/>
      <c r="K70" s="870"/>
      <c r="L70" s="870"/>
      <c r="M70" s="871"/>
      <c r="N70" s="104">
        <f>N64+N65+N66+N67+N68</f>
        <v>3041.8717373911245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6" t="s">
        <v>963</v>
      </c>
      <c r="C74" s="867"/>
      <c r="D74" s="867"/>
      <c r="E74" s="867"/>
      <c r="F74" s="867"/>
      <c r="G74" s="867"/>
      <c r="H74" s="867"/>
      <c r="I74" s="73" t="s">
        <v>964</v>
      </c>
      <c r="J74" s="75" t="s">
        <v>1410</v>
      </c>
      <c r="K74" s="74" t="s">
        <v>966</v>
      </c>
      <c r="L74" s="868" t="s">
        <v>950</v>
      </c>
      <c r="M74" s="869"/>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3"/>
      <c r="C80" s="904"/>
      <c r="D80" s="904"/>
      <c r="E80" s="904"/>
      <c r="F80" s="904"/>
      <c r="G80" s="904"/>
      <c r="H80" s="904"/>
      <c r="I80" s="126"/>
      <c r="J80" s="126"/>
      <c r="K80" s="126"/>
      <c r="L80" s="917"/>
      <c r="M80" s="917"/>
      <c r="N80" s="45"/>
    </row>
    <row r="81" spans="1:14" ht="15.75" thickBot="1">
      <c r="B81" s="916" t="s">
        <v>953</v>
      </c>
      <c r="C81" s="870"/>
      <c r="D81" s="870"/>
      <c r="E81" s="870"/>
      <c r="F81" s="870"/>
      <c r="G81" s="870"/>
      <c r="H81" s="870"/>
      <c r="I81" s="870"/>
      <c r="J81" s="870"/>
      <c r="K81" s="870"/>
      <c r="L81" s="870"/>
      <c r="M81" s="871"/>
      <c r="N81" s="301">
        <f>SUM(N75:N80)</f>
        <v>9718.9390143891651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152504.13336669916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2" t="s">
        <v>969</v>
      </c>
      <c r="C87" s="873"/>
      <c r="D87" s="873"/>
      <c r="E87" s="873"/>
      <c r="F87" s="873"/>
      <c r="G87" s="873"/>
      <c r="H87" s="873"/>
      <c r="I87" s="314"/>
      <c r="J87" s="334"/>
      <c r="K87" s="302" t="s">
        <v>970</v>
      </c>
      <c r="L87" s="874" t="s">
        <v>971</v>
      </c>
      <c r="M87" s="875"/>
      <c r="N87" s="303"/>
    </row>
    <row r="88" spans="1:14">
      <c r="B88" s="860" t="s">
        <v>972</v>
      </c>
      <c r="C88" s="861"/>
      <c r="D88" s="861"/>
      <c r="E88" s="861"/>
      <c r="F88" s="861"/>
      <c r="G88" s="861"/>
      <c r="H88" s="861"/>
      <c r="I88" s="87"/>
      <c r="J88" s="88"/>
      <c r="K88" s="304">
        <v>0.2</v>
      </c>
      <c r="L88" s="862">
        <f>N83*K88</f>
        <v>30500.826673339834</v>
      </c>
      <c r="M88" s="863"/>
      <c r="N88" s="51"/>
    </row>
    <row r="89" spans="1:14">
      <c r="B89" s="89" t="s">
        <v>973</v>
      </c>
      <c r="C89" s="90"/>
      <c r="D89" s="90"/>
      <c r="E89" s="90"/>
      <c r="F89" s="90"/>
      <c r="G89" s="90"/>
      <c r="H89" s="90"/>
      <c r="I89" s="87"/>
      <c r="J89" s="88"/>
      <c r="K89" s="304">
        <v>0.05</v>
      </c>
      <c r="L89" s="862">
        <f>N83*K89</f>
        <v>7625.2066683349585</v>
      </c>
      <c r="M89" s="863"/>
      <c r="N89" s="51"/>
    </row>
    <row r="90" spans="1:14" ht="15.75" thickBot="1">
      <c r="B90" s="91" t="s">
        <v>974</v>
      </c>
      <c r="C90" s="92"/>
      <c r="D90" s="92"/>
      <c r="E90" s="92"/>
      <c r="F90" s="92"/>
      <c r="G90" s="92"/>
      <c r="H90" s="92"/>
      <c r="I90" s="93"/>
      <c r="J90" s="94"/>
      <c r="K90" s="305">
        <v>0.05</v>
      </c>
      <c r="L90" s="864">
        <f>N83*K90</f>
        <v>7625.2066683349585</v>
      </c>
      <c r="M90" s="865"/>
      <c r="N90" s="51"/>
    </row>
    <row r="91" spans="1:14" ht="15.75" thickBot="1">
      <c r="B91" s="827" t="s">
        <v>953</v>
      </c>
      <c r="C91" s="828"/>
      <c r="D91" s="828"/>
      <c r="E91" s="828"/>
      <c r="F91" s="828"/>
      <c r="G91" s="828"/>
      <c r="H91" s="828"/>
      <c r="I91" s="828"/>
      <c r="J91" s="828"/>
      <c r="K91" s="828"/>
      <c r="L91" s="828"/>
      <c r="M91" s="829"/>
      <c r="N91" s="52">
        <f>L88+L89+L90</f>
        <v>45751.240010009744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198255.37337670889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30" t="s">
        <v>2218</v>
      </c>
      <c r="C110" s="831"/>
      <c r="D110" s="831"/>
      <c r="E110" s="831"/>
      <c r="F110" s="831"/>
      <c r="G110" s="831"/>
      <c r="H110" s="831"/>
      <c r="I110" s="831"/>
      <c r="J110" s="831"/>
      <c r="K110" s="831"/>
      <c r="L110" s="831"/>
      <c r="M110" s="831"/>
      <c r="N110" s="832"/>
    </row>
    <row r="111" spans="2:14" ht="15" customHeight="1">
      <c r="B111" s="830"/>
      <c r="C111" s="831"/>
      <c r="D111" s="831"/>
      <c r="E111" s="831"/>
      <c r="F111" s="831"/>
      <c r="G111" s="831"/>
      <c r="H111" s="831"/>
      <c r="I111" s="831"/>
      <c r="J111" s="831"/>
      <c r="K111" s="831"/>
      <c r="L111" s="831"/>
      <c r="M111" s="831"/>
      <c r="N111" s="832"/>
    </row>
    <row r="112" spans="2:14" ht="30" customHeight="1">
      <c r="B112" s="833" t="s">
        <v>2219</v>
      </c>
      <c r="C112" s="834"/>
      <c r="D112" s="834"/>
      <c r="E112" s="834"/>
      <c r="F112" s="834"/>
      <c r="G112" s="834"/>
      <c r="H112" s="834"/>
      <c r="I112" s="834"/>
      <c r="J112" s="834"/>
      <c r="K112" s="834"/>
      <c r="L112" s="834"/>
      <c r="M112" s="834"/>
      <c r="N112" s="835"/>
    </row>
    <row r="113" spans="2:14">
      <c r="B113" s="833"/>
      <c r="C113" s="834"/>
      <c r="D113" s="834"/>
      <c r="E113" s="834"/>
      <c r="F113" s="834"/>
      <c r="G113" s="834"/>
      <c r="H113" s="834"/>
      <c r="I113" s="834"/>
      <c r="J113" s="834"/>
      <c r="K113" s="834"/>
      <c r="L113" s="834"/>
      <c r="M113" s="834"/>
      <c r="N113" s="835"/>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3"/>
      <c r="K123" s="893"/>
      <c r="L123" s="893"/>
      <c r="M123" s="893"/>
      <c r="N123" s="894"/>
    </row>
    <row r="124" spans="2:14" ht="15.75" thickBot="1">
      <c r="B124" s="261" t="s">
        <v>2221</v>
      </c>
      <c r="C124" s="393"/>
      <c r="D124" s="393"/>
      <c r="E124" s="57"/>
      <c r="F124" s="57"/>
      <c r="G124" s="57"/>
      <c r="H124" s="57"/>
      <c r="I124" s="57"/>
      <c r="J124" s="895"/>
      <c r="K124" s="895"/>
      <c r="L124" s="895"/>
      <c r="M124" s="895"/>
      <c r="N124" s="89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 customHeight="1" thickBot="1">
      <c r="A31" t="s">
        <v>1845</v>
      </c>
      <c r="B31" s="80" t="s">
        <v>1067</v>
      </c>
      <c r="C31" s="967" t="s">
        <v>1580</v>
      </c>
      <c r="D31" s="967"/>
      <c r="E31" s="967"/>
      <c r="F31" s="968"/>
      <c r="G31" s="968"/>
      <c r="H31" s="968"/>
      <c r="I31" s="968"/>
      <c r="J31" s="968"/>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7</v>
      </c>
      <c r="N37" s="272">
        <f t="shared" ref="N37:N43" si="0">K37/M37</f>
        <v>18140.591333014934</v>
      </c>
    </row>
    <row r="38" spans="1:14">
      <c r="A38" t="s">
        <v>168</v>
      </c>
      <c r="B38" s="876" t="str">
        <f>VLOOKUP(A38,EQUIPOS!A8:D154,3,FALSE)</f>
        <v>Compactador tipo  POTENCIA: 105 HP, PESO: 6 ton</v>
      </c>
      <c r="C38" s="877"/>
      <c r="D38" s="877"/>
      <c r="E38" s="877"/>
      <c r="F38" s="877"/>
      <c r="G38" s="877"/>
      <c r="H38" s="878"/>
      <c r="I38" s="267"/>
      <c r="J38" s="268"/>
      <c r="K38" s="269">
        <f>VLOOKUP(A38,EQUIPOS!A8:D165,4,FALSE)</f>
        <v>94155.244488940909</v>
      </c>
      <c r="L38" s="270"/>
      <c r="M38" s="271">
        <v>7</v>
      </c>
      <c r="N38" s="272">
        <f t="shared" si="0"/>
        <v>13450.749212705845</v>
      </c>
    </row>
    <row r="39" spans="1:14">
      <c r="A39" t="s">
        <v>286</v>
      </c>
      <c r="B39" s="876" t="str">
        <f>VLOOKUP(A39,EQUIPOS!A9:D154,3,FALSE)</f>
        <v>Planta de asfalto en frio</v>
      </c>
      <c r="C39" s="877"/>
      <c r="D39" s="877"/>
      <c r="E39" s="877"/>
      <c r="F39" s="877"/>
      <c r="G39" s="877"/>
      <c r="H39" s="878"/>
      <c r="I39" s="267"/>
      <c r="J39" s="268"/>
      <c r="K39" s="269">
        <f>VLOOKUP(A39,EQUIPOS!A9:D166,4,FALSE)</f>
        <v>262397.27746030537</v>
      </c>
      <c r="L39" s="270"/>
      <c r="M39" s="271">
        <v>9</v>
      </c>
      <c r="N39" s="272">
        <f t="shared" si="0"/>
        <v>29155.253051145042</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7</v>
      </c>
      <c r="N42" s="272">
        <f t="shared" si="0"/>
        <v>27051.924268770941</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9</v>
      </c>
      <c r="N43" s="272">
        <f t="shared" si="0"/>
        <v>7510.7600693408649</v>
      </c>
    </row>
    <row r="44" spans="1:14">
      <c r="B44" s="876"/>
      <c r="C44" s="877"/>
      <c r="D44" s="877"/>
      <c r="E44" s="877"/>
      <c r="F44" s="877"/>
      <c r="G44" s="877"/>
      <c r="H44" s="878"/>
      <c r="I44" s="879"/>
      <c r="J44" s="880"/>
      <c r="K44" s="269"/>
      <c r="L44" s="881"/>
      <c r="M44" s="882"/>
      <c r="N44" s="272"/>
    </row>
    <row r="45" spans="1:14">
      <c r="B45" s="876"/>
      <c r="C45" s="877"/>
      <c r="D45" s="877"/>
      <c r="E45" s="883"/>
      <c r="F45" s="877"/>
      <c r="G45" s="877"/>
      <c r="H45" s="878"/>
      <c r="I45" s="36"/>
      <c r="J45" s="37"/>
      <c r="K45" s="274"/>
      <c r="L45" s="276"/>
      <c r="M45" s="277"/>
      <c r="N45" s="278"/>
    </row>
    <row r="46" spans="1:14">
      <c r="B46" s="884" t="s">
        <v>952</v>
      </c>
      <c r="C46" s="885"/>
      <c r="D46" s="885"/>
      <c r="E46" s="38"/>
      <c r="F46" s="39"/>
      <c r="G46" s="39"/>
      <c r="H46" s="40"/>
      <c r="I46" s="36"/>
      <c r="J46" s="37"/>
      <c r="K46" s="279"/>
      <c r="L46" s="276"/>
      <c r="M46" s="401">
        <v>0.1</v>
      </c>
      <c r="N46" s="344">
        <f>N80*M46</f>
        <v>1110.7358873587618</v>
      </c>
    </row>
    <row r="47" spans="1:14" ht="15.75" thickBot="1">
      <c r="B47" s="876"/>
      <c r="C47" s="877"/>
      <c r="D47" s="877"/>
      <c r="E47" s="877"/>
      <c r="F47" s="877"/>
      <c r="G47" s="877"/>
      <c r="H47" s="878"/>
      <c r="I47" s="886"/>
      <c r="J47" s="887"/>
      <c r="K47" s="41"/>
      <c r="L47" s="888"/>
      <c r="M47" s="889"/>
      <c r="N47" s="105"/>
    </row>
    <row r="48" spans="1:14" ht="15.75" thickBot="1">
      <c r="B48" s="827" t="s">
        <v>953</v>
      </c>
      <c r="C48" s="828"/>
      <c r="D48" s="828"/>
      <c r="E48" s="828"/>
      <c r="F48" s="828"/>
      <c r="G48" s="828"/>
      <c r="H48" s="828"/>
      <c r="I48" s="828"/>
      <c r="J48" s="828"/>
      <c r="K48" s="828"/>
      <c r="L48" s="828"/>
      <c r="M48" s="829"/>
      <c r="N48" s="394">
        <f>SUM(N36:N47)</f>
        <v>124925.74548271476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2" t="s">
        <v>944</v>
      </c>
      <c r="C52" s="873"/>
      <c r="D52" s="873"/>
      <c r="E52" s="873"/>
      <c r="F52" s="873"/>
      <c r="G52" s="873"/>
      <c r="H52" s="873"/>
      <c r="I52" s="907"/>
      <c r="J52" s="315" t="s">
        <v>945</v>
      </c>
      <c r="K52" s="85" t="s">
        <v>946</v>
      </c>
      <c r="L52" s="908" t="s">
        <v>955</v>
      </c>
      <c r="M52" s="907"/>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18733.483494805074</v>
      </c>
      <c r="N53" s="272">
        <f>K53*M53</f>
        <v>26226.876892727101</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70.455154033578054</v>
      </c>
      <c r="N54" s="272">
        <f>K54*M54</f>
        <v>1761.3788508394514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9"/>
      <c r="C57" s="910"/>
      <c r="D57" s="910"/>
      <c r="E57" s="910"/>
      <c r="F57" s="910"/>
      <c r="G57" s="910"/>
      <c r="H57" s="910"/>
      <c r="I57" s="880"/>
      <c r="J57" s="42"/>
      <c r="K57" s="44"/>
      <c r="L57" s="911"/>
      <c r="M57" s="912"/>
      <c r="N57" s="45"/>
    </row>
    <row r="58" spans="1:14" ht="15.75" thickBot="1">
      <c r="B58" s="827" t="s">
        <v>953</v>
      </c>
      <c r="C58" s="828"/>
      <c r="D58" s="828"/>
      <c r="E58" s="828"/>
      <c r="F58" s="828"/>
      <c r="G58" s="828"/>
      <c r="H58" s="828"/>
      <c r="I58" s="828"/>
      <c r="J58" s="828"/>
      <c r="K58" s="828"/>
      <c r="L58" s="828"/>
      <c r="M58" s="829"/>
      <c r="N58" s="394">
        <f>SUM(N53:N57)</f>
        <v>27988.255743566551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3" t="s">
        <v>961</v>
      </c>
      <c r="M62" s="89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4">
        <f>VLOOKUP(A63,TRANSPORTE!A5:D117,4,FALSE)</f>
        <v>1147.8761273174055</v>
      </c>
      <c r="M63" s="915"/>
      <c r="N63" s="287">
        <f>K63*L63</f>
        <v>1607.0265782443676</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14">
        <f>VLOOKUP(A64,TRANSPORTE!A6:D117,4,FALSE)</f>
        <v>1147.8761273174055</v>
      </c>
      <c r="M64" s="915"/>
      <c r="N64" s="287">
        <f>K64*L64</f>
        <v>1434.8451591467569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905"/>
      <c r="M68" s="906"/>
      <c r="N68" s="127"/>
    </row>
    <row r="69" spans="1:15" ht="15.75" thickBot="1">
      <c r="B69" s="916" t="s">
        <v>953</v>
      </c>
      <c r="C69" s="870"/>
      <c r="D69" s="870"/>
      <c r="E69" s="870"/>
      <c r="F69" s="870"/>
      <c r="G69" s="870"/>
      <c r="H69" s="870"/>
      <c r="I69" s="870"/>
      <c r="J69" s="870"/>
      <c r="K69" s="870"/>
      <c r="L69" s="870"/>
      <c r="M69" s="871"/>
      <c r="N69" s="104">
        <f>N63+N64+N65+N66+N67</f>
        <v>3041.8717373911245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6" t="s">
        <v>963</v>
      </c>
      <c r="C73" s="867"/>
      <c r="D73" s="867"/>
      <c r="E73" s="867"/>
      <c r="F73" s="867"/>
      <c r="G73" s="867"/>
      <c r="H73" s="867"/>
      <c r="I73" s="73" t="s">
        <v>964</v>
      </c>
      <c r="J73" s="75" t="s">
        <v>1410</v>
      </c>
      <c r="K73" s="74" t="s">
        <v>966</v>
      </c>
      <c r="L73" s="868" t="s">
        <v>950</v>
      </c>
      <c r="M73" s="869"/>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3"/>
      <c r="C79" s="904"/>
      <c r="D79" s="904"/>
      <c r="E79" s="904"/>
      <c r="F79" s="904"/>
      <c r="G79" s="904"/>
      <c r="H79" s="904"/>
      <c r="I79" s="126"/>
      <c r="J79" s="126"/>
      <c r="K79" s="126"/>
      <c r="L79" s="917"/>
      <c r="M79" s="917"/>
      <c r="N79" s="45"/>
    </row>
    <row r="80" spans="1:15" ht="15.75" thickBot="1">
      <c r="B80" s="916" t="s">
        <v>953</v>
      </c>
      <c r="C80" s="870"/>
      <c r="D80" s="870"/>
      <c r="E80" s="870"/>
      <c r="F80" s="870"/>
      <c r="G80" s="870"/>
      <c r="H80" s="870"/>
      <c r="I80" s="870"/>
      <c r="J80" s="870"/>
      <c r="K80" s="870"/>
      <c r="L80" s="870"/>
      <c r="M80" s="871"/>
      <c r="N80" s="301">
        <f>SUM(N74:N79)</f>
        <v>11107.358873587618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167063.23183726007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2" t="s">
        <v>969</v>
      </c>
      <c r="C86" s="873"/>
      <c r="D86" s="873"/>
      <c r="E86" s="873"/>
      <c r="F86" s="873"/>
      <c r="G86" s="873"/>
      <c r="H86" s="873"/>
      <c r="I86" s="314"/>
      <c r="J86" s="334"/>
      <c r="K86" s="302" t="s">
        <v>970</v>
      </c>
      <c r="L86" s="874" t="s">
        <v>971</v>
      </c>
      <c r="M86" s="875"/>
      <c r="N86" s="303"/>
    </row>
    <row r="87" spans="1:14">
      <c r="B87" s="860" t="s">
        <v>972</v>
      </c>
      <c r="C87" s="861"/>
      <c r="D87" s="861"/>
      <c r="E87" s="861"/>
      <c r="F87" s="861"/>
      <c r="G87" s="861"/>
      <c r="H87" s="861"/>
      <c r="I87" s="87"/>
      <c r="J87" s="88"/>
      <c r="K87" s="304">
        <v>0.2</v>
      </c>
      <c r="L87" s="862">
        <f>N82*K87</f>
        <v>33412.646367452013</v>
      </c>
      <c r="M87" s="863"/>
      <c r="N87" s="51"/>
    </row>
    <row r="88" spans="1:14">
      <c r="B88" s="89" t="s">
        <v>973</v>
      </c>
      <c r="C88" s="90"/>
      <c r="D88" s="90"/>
      <c r="E88" s="90"/>
      <c r="F88" s="90"/>
      <c r="G88" s="90"/>
      <c r="H88" s="90"/>
      <c r="I88" s="87"/>
      <c r="J88" s="88"/>
      <c r="K88" s="304">
        <v>0.05</v>
      </c>
      <c r="L88" s="862">
        <f>N82*K88</f>
        <v>8353.1615918630032</v>
      </c>
      <c r="M88" s="863"/>
      <c r="N88" s="51"/>
    </row>
    <row r="89" spans="1:14" ht="15.75" thickBot="1">
      <c r="B89" s="91" t="s">
        <v>974</v>
      </c>
      <c r="C89" s="92"/>
      <c r="D89" s="92"/>
      <c r="E89" s="92"/>
      <c r="F89" s="92"/>
      <c r="G89" s="92"/>
      <c r="H89" s="92"/>
      <c r="I89" s="93"/>
      <c r="J89" s="94"/>
      <c r="K89" s="305">
        <v>0.05</v>
      </c>
      <c r="L89" s="864">
        <f>N82*K89</f>
        <v>8353.1615918630032</v>
      </c>
      <c r="M89" s="865"/>
      <c r="N89" s="51"/>
    </row>
    <row r="90" spans="1:14" ht="15.75" thickBot="1">
      <c r="B90" s="827" t="s">
        <v>953</v>
      </c>
      <c r="C90" s="828"/>
      <c r="D90" s="828"/>
      <c r="E90" s="828"/>
      <c r="F90" s="828"/>
      <c r="G90" s="828"/>
      <c r="H90" s="828"/>
      <c r="I90" s="828"/>
      <c r="J90" s="828"/>
      <c r="K90" s="828"/>
      <c r="L90" s="828"/>
      <c r="M90" s="829"/>
      <c r="N90" s="52">
        <f>L87+L88+L89</f>
        <v>50118.969551178023</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217182.20138843809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30" t="s">
        <v>2218</v>
      </c>
      <c r="C109" s="831"/>
      <c r="D109" s="831"/>
      <c r="E109" s="831"/>
      <c r="F109" s="831"/>
      <c r="G109" s="831"/>
      <c r="H109" s="831"/>
      <c r="I109" s="831"/>
      <c r="J109" s="831"/>
      <c r="K109" s="831"/>
      <c r="L109" s="831"/>
      <c r="M109" s="831"/>
      <c r="N109" s="832"/>
    </row>
    <row r="110" spans="2:14" ht="15" customHeight="1">
      <c r="B110" s="830"/>
      <c r="C110" s="831"/>
      <c r="D110" s="831"/>
      <c r="E110" s="831"/>
      <c r="F110" s="831"/>
      <c r="G110" s="831"/>
      <c r="H110" s="831"/>
      <c r="I110" s="831"/>
      <c r="J110" s="831"/>
      <c r="K110" s="831"/>
      <c r="L110" s="831"/>
      <c r="M110" s="831"/>
      <c r="N110" s="832"/>
    </row>
    <row r="111" spans="2:14" ht="30" customHeight="1">
      <c r="B111" s="833" t="s">
        <v>2219</v>
      </c>
      <c r="C111" s="834"/>
      <c r="D111" s="834"/>
      <c r="E111" s="834"/>
      <c r="F111" s="834"/>
      <c r="G111" s="834"/>
      <c r="H111" s="834"/>
      <c r="I111" s="834"/>
      <c r="J111" s="834"/>
      <c r="K111" s="834"/>
      <c r="L111" s="834"/>
      <c r="M111" s="834"/>
      <c r="N111" s="835"/>
    </row>
    <row r="112" spans="2:14">
      <c r="B112" s="833"/>
      <c r="C112" s="834"/>
      <c r="D112" s="834"/>
      <c r="E112" s="834"/>
      <c r="F112" s="834"/>
      <c r="G112" s="834"/>
      <c r="H112" s="834"/>
      <c r="I112" s="834"/>
      <c r="J112" s="834"/>
      <c r="K112" s="834"/>
      <c r="L112" s="834"/>
      <c r="M112" s="834"/>
      <c r="N112" s="835"/>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3"/>
      <c r="K122" s="893"/>
      <c r="L122" s="893"/>
      <c r="M122" s="893"/>
      <c r="N122" s="894"/>
    </row>
    <row r="123" spans="2:14" ht="15.75" thickBot="1">
      <c r="B123" s="261" t="s">
        <v>2221</v>
      </c>
      <c r="C123" s="393"/>
      <c r="D123" s="393"/>
      <c r="E123" s="57"/>
      <c r="F123" s="57"/>
      <c r="G123" s="57"/>
      <c r="H123" s="57"/>
      <c r="I123" s="57"/>
      <c r="J123" s="895"/>
      <c r="K123" s="895"/>
      <c r="L123" s="895"/>
      <c r="M123" s="895"/>
      <c r="N123" s="896"/>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10</v>
      </c>
      <c r="N37" s="272">
        <f t="shared" ref="N37:N43" si="0">K37/M37</f>
        <v>12698.413933110454</v>
      </c>
    </row>
    <row r="38" spans="1:14">
      <c r="A38" t="s">
        <v>166</v>
      </c>
      <c r="B38" s="876" t="str">
        <f>VLOOKUP(A38,EQUIPOS!A8:D154,3,FALSE)</f>
        <v>Compactador de Rodillo POTENCIA: 99HP, PESO: 8 ton</v>
      </c>
      <c r="C38" s="877"/>
      <c r="D38" s="877"/>
      <c r="E38" s="877"/>
      <c r="F38" s="877"/>
      <c r="G38" s="877"/>
      <c r="H38" s="878"/>
      <c r="I38" s="267"/>
      <c r="J38" s="268"/>
      <c r="K38" s="269">
        <f>VLOOKUP(A38,EQUIPOS!A8:D165,4,FALSE)</f>
        <v>121211.29001369429</v>
      </c>
      <c r="L38" s="270"/>
      <c r="M38" s="271">
        <v>10</v>
      </c>
      <c r="N38" s="272">
        <f t="shared" si="0"/>
        <v>12121.129001369429</v>
      </c>
    </row>
    <row r="39" spans="1:14">
      <c r="A39" t="s">
        <v>284</v>
      </c>
      <c r="B39" s="876" t="str">
        <f>VLOOKUP(A39,EQUIPOS!A9:D154,3,FALSE)</f>
        <v>Planta de asfalto en caliente</v>
      </c>
      <c r="C39" s="877"/>
      <c r="D39" s="877"/>
      <c r="E39" s="877"/>
      <c r="F39" s="877"/>
      <c r="G39" s="877"/>
      <c r="H39" s="878"/>
      <c r="I39" s="267"/>
      <c r="J39" s="268"/>
      <c r="K39" s="269">
        <f>VLOOKUP(A39,EQUIPOS!A9:D166,4,FALSE)</f>
        <v>578129.78921742656</v>
      </c>
      <c r="L39" s="270"/>
      <c r="M39" s="271">
        <v>10</v>
      </c>
      <c r="N39" s="272">
        <f t="shared" si="0"/>
        <v>57812.978921742659</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10</v>
      </c>
      <c r="N42" s="272">
        <f t="shared" si="0"/>
        <v>18936.34698813966</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10</v>
      </c>
      <c r="N43" s="272">
        <f t="shared" si="0"/>
        <v>6759.684062406779</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76"/>
      <c r="C47" s="877"/>
      <c r="D47" s="877"/>
      <c r="E47" s="877"/>
      <c r="F47" s="877"/>
      <c r="G47" s="877"/>
      <c r="H47" s="878"/>
      <c r="I47" s="879"/>
      <c r="J47" s="880"/>
      <c r="K47" s="269"/>
      <c r="L47" s="881"/>
      <c r="M47" s="882"/>
      <c r="N47" s="272"/>
    </row>
    <row r="48" spans="1:14">
      <c r="B48" s="876"/>
      <c r="C48" s="877"/>
      <c r="D48" s="877"/>
      <c r="E48" s="883"/>
      <c r="F48" s="877"/>
      <c r="G48" s="877"/>
      <c r="H48" s="878"/>
      <c r="I48" s="36"/>
      <c r="J48" s="37"/>
      <c r="K48" s="274"/>
      <c r="L48" s="276"/>
      <c r="M48" s="277"/>
      <c r="N48" s="278"/>
    </row>
    <row r="49" spans="1:14">
      <c r="B49" s="884" t="s">
        <v>952</v>
      </c>
      <c r="C49" s="885"/>
      <c r="D49" s="885"/>
      <c r="E49" s="38"/>
      <c r="F49" s="39"/>
      <c r="G49" s="39"/>
      <c r="H49" s="40"/>
      <c r="I49" s="36"/>
      <c r="J49" s="37"/>
      <c r="K49" s="279"/>
      <c r="L49" s="276"/>
      <c r="M49" s="401">
        <v>0.1</v>
      </c>
      <c r="N49" s="344">
        <f>N83*M49</f>
        <v>874.7045112950251</v>
      </c>
    </row>
    <row r="50" spans="1:14" ht="15.75" thickBot="1">
      <c r="B50" s="876"/>
      <c r="C50" s="877"/>
      <c r="D50" s="877"/>
      <c r="E50" s="877"/>
      <c r="F50" s="877"/>
      <c r="G50" s="877"/>
      <c r="H50" s="878"/>
      <c r="I50" s="886"/>
      <c r="J50" s="887"/>
      <c r="K50" s="41"/>
      <c r="L50" s="888"/>
      <c r="M50" s="889"/>
      <c r="N50" s="105"/>
    </row>
    <row r="51" spans="1:14" ht="15.75" thickBot="1">
      <c r="B51" s="827" t="s">
        <v>953</v>
      </c>
      <c r="C51" s="828"/>
      <c r="D51" s="828"/>
      <c r="E51" s="828"/>
      <c r="F51" s="828"/>
      <c r="G51" s="828"/>
      <c r="H51" s="828"/>
      <c r="I51" s="828"/>
      <c r="J51" s="828"/>
      <c r="K51" s="828"/>
      <c r="L51" s="828"/>
      <c r="M51" s="829"/>
      <c r="N51" s="394">
        <f>SUM(N36:N50)</f>
        <v>137708.98907844236</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72" t="s">
        <v>944</v>
      </c>
      <c r="C55" s="873"/>
      <c r="D55" s="873"/>
      <c r="E55" s="873"/>
      <c r="F55" s="873"/>
      <c r="G55" s="873"/>
      <c r="H55" s="873"/>
      <c r="I55" s="907"/>
      <c r="J55" s="315" t="s">
        <v>945</v>
      </c>
      <c r="K55" s="85" t="s">
        <v>946</v>
      </c>
      <c r="L55" s="908" t="s">
        <v>955</v>
      </c>
      <c r="M55" s="907"/>
      <c r="N55" s="86" t="s">
        <v>951</v>
      </c>
    </row>
    <row r="56" spans="1:14">
      <c r="A56" t="s">
        <v>772</v>
      </c>
      <c r="B56" s="43" t="str">
        <f>VLOOKUP(A56,MATERIALES!A5:D372,3,FALSE)</f>
        <v>Agregado Petreo para Triturar (Crudo)</v>
      </c>
      <c r="C56" s="281"/>
      <c r="D56" s="281"/>
      <c r="E56" s="281"/>
      <c r="F56" s="281"/>
      <c r="G56" s="281"/>
      <c r="H56" s="281"/>
      <c r="I56" s="268"/>
      <c r="J56" s="224" t="str">
        <f>VLOOKUP(A56,MATERIALES!A10:D647,2,FALSE)</f>
        <v>m3</v>
      </c>
      <c r="K56" s="282">
        <v>1.4</v>
      </c>
      <c r="L56" s="267"/>
      <c r="M56" s="402">
        <f>VLOOKUP(A56,MATERIALES!A5:D395,4,FALSE)</f>
        <v>18733.483494805074</v>
      </c>
      <c r="N56" s="272">
        <f>K56*M56</f>
        <v>26226.876892727101</v>
      </c>
    </row>
    <row r="57" spans="1:14">
      <c r="A57" s="108" t="s">
        <v>774</v>
      </c>
      <c r="B57" s="43" t="str">
        <f>VLOOKUP(A57,MATERIALES!A6:D372,3,FALSE)</f>
        <v>Agua</v>
      </c>
      <c r="C57" s="281"/>
      <c r="D57" s="281"/>
      <c r="E57" s="281"/>
      <c r="F57" s="281"/>
      <c r="G57" s="281"/>
      <c r="H57" s="281"/>
      <c r="I57" s="268"/>
      <c r="J57" s="224" t="str">
        <f>VLOOKUP(A57,MATERIALES!A11:D648,2,FALSE)</f>
        <v>lt</v>
      </c>
      <c r="K57" s="282">
        <v>25</v>
      </c>
      <c r="L57" s="267"/>
      <c r="M57" s="402">
        <f>VLOOKUP(A57,MATERIALES!A6:D396,4,FALSE)</f>
        <v>70.455154033578054</v>
      </c>
      <c r="N57" s="272">
        <f>K57*M57</f>
        <v>1761.3788508394514</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9"/>
      <c r="C60" s="910"/>
      <c r="D60" s="910"/>
      <c r="E60" s="910"/>
      <c r="F60" s="910"/>
      <c r="G60" s="910"/>
      <c r="H60" s="910"/>
      <c r="I60" s="880"/>
      <c r="J60" s="42"/>
      <c r="K60" s="44"/>
      <c r="L60" s="911"/>
      <c r="M60" s="912"/>
      <c r="N60" s="45"/>
    </row>
    <row r="61" spans="1:14" ht="15.75" thickBot="1">
      <c r="B61" s="827" t="s">
        <v>953</v>
      </c>
      <c r="C61" s="828"/>
      <c r="D61" s="828"/>
      <c r="E61" s="828"/>
      <c r="F61" s="828"/>
      <c r="G61" s="828"/>
      <c r="H61" s="828"/>
      <c r="I61" s="828"/>
      <c r="J61" s="828"/>
      <c r="K61" s="828"/>
      <c r="L61" s="828"/>
      <c r="M61" s="829"/>
      <c r="N61" s="394">
        <f>SUM(N56:N60)</f>
        <v>27988.255743566551</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3" t="s">
        <v>961</v>
      </c>
      <c r="M65" s="892"/>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14">
        <f>VLOOKUP(A66,TRANSPORTE!A5:D117,4,FALSE)</f>
        <v>1147.8761273174055</v>
      </c>
      <c r="M66" s="915"/>
      <c r="N66" s="287">
        <f>K66*L66</f>
        <v>1607.0265782443676</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14">
        <f>VLOOKUP(A67,TRANSPORTE!A6:D117,4,FALSE)</f>
        <v>1147.8761273174055</v>
      </c>
      <c r="M67" s="915"/>
      <c r="N67" s="287">
        <f>K67*L67</f>
        <v>1434.8451591467569</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5"/>
      <c r="M71" s="906"/>
      <c r="N71" s="127"/>
    </row>
    <row r="72" spans="1:15" ht="15.75" thickBot="1">
      <c r="B72" s="916" t="s">
        <v>953</v>
      </c>
      <c r="C72" s="870"/>
      <c r="D72" s="870"/>
      <c r="E72" s="870"/>
      <c r="F72" s="870"/>
      <c r="G72" s="870"/>
      <c r="H72" s="870"/>
      <c r="I72" s="870"/>
      <c r="J72" s="870"/>
      <c r="K72" s="870"/>
      <c r="L72" s="870"/>
      <c r="M72" s="871"/>
      <c r="N72" s="104">
        <f>N66+N67+N68+N69+N70</f>
        <v>3041.8717373911245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6" t="s">
        <v>963</v>
      </c>
      <c r="C76" s="867"/>
      <c r="D76" s="867"/>
      <c r="E76" s="867"/>
      <c r="F76" s="867"/>
      <c r="G76" s="867"/>
      <c r="H76" s="867"/>
      <c r="I76" s="73" t="s">
        <v>964</v>
      </c>
      <c r="J76" s="75" t="s">
        <v>1410</v>
      </c>
      <c r="K76" s="74" t="s">
        <v>966</v>
      </c>
      <c r="L76" s="868" t="s">
        <v>950</v>
      </c>
      <c r="M76" s="869"/>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3"/>
      <c r="C82" s="904"/>
      <c r="D82" s="904"/>
      <c r="E82" s="904"/>
      <c r="F82" s="904"/>
      <c r="G82" s="904"/>
      <c r="H82" s="904"/>
      <c r="I82" s="126"/>
      <c r="J82" s="126"/>
      <c r="K82" s="126"/>
      <c r="L82" s="917"/>
      <c r="M82" s="917"/>
      <c r="N82" s="45"/>
    </row>
    <row r="83" spans="1:14" ht="15.75" thickBot="1">
      <c r="B83" s="916" t="s">
        <v>953</v>
      </c>
      <c r="C83" s="870"/>
      <c r="D83" s="870"/>
      <c r="E83" s="870"/>
      <c r="F83" s="870"/>
      <c r="G83" s="870"/>
      <c r="H83" s="870"/>
      <c r="I83" s="870"/>
      <c r="J83" s="870"/>
      <c r="K83" s="870"/>
      <c r="L83" s="870"/>
      <c r="M83" s="871"/>
      <c r="N83" s="301">
        <f>SUM(N77:N82)</f>
        <v>8747.0451129502508</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N51+N61+N72+N83</f>
        <v>177486.16167235031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2" t="s">
        <v>969</v>
      </c>
      <c r="C89" s="873"/>
      <c r="D89" s="873"/>
      <c r="E89" s="873"/>
      <c r="F89" s="873"/>
      <c r="G89" s="873"/>
      <c r="H89" s="873"/>
      <c r="I89" s="314"/>
      <c r="J89" s="334"/>
      <c r="K89" s="302" t="s">
        <v>970</v>
      </c>
      <c r="L89" s="874" t="s">
        <v>971</v>
      </c>
      <c r="M89" s="875"/>
      <c r="N89" s="303"/>
    </row>
    <row r="90" spans="1:14">
      <c r="B90" s="860" t="s">
        <v>972</v>
      </c>
      <c r="C90" s="861"/>
      <c r="D90" s="861"/>
      <c r="E90" s="861"/>
      <c r="F90" s="861"/>
      <c r="G90" s="861"/>
      <c r="H90" s="861"/>
      <c r="I90" s="87"/>
      <c r="J90" s="88"/>
      <c r="K90" s="304">
        <v>0.2</v>
      </c>
      <c r="L90" s="862">
        <f>N85*K90</f>
        <v>35497.232334470064</v>
      </c>
      <c r="M90" s="863"/>
      <c r="N90" s="51"/>
    </row>
    <row r="91" spans="1:14">
      <c r="B91" s="89" t="s">
        <v>973</v>
      </c>
      <c r="C91" s="90"/>
      <c r="D91" s="90"/>
      <c r="E91" s="90"/>
      <c r="F91" s="90"/>
      <c r="G91" s="90"/>
      <c r="H91" s="90"/>
      <c r="I91" s="87"/>
      <c r="J91" s="88"/>
      <c r="K91" s="304">
        <v>0.05</v>
      </c>
      <c r="L91" s="862">
        <f>N85*K91</f>
        <v>8874.3080836175159</v>
      </c>
      <c r="M91" s="863"/>
      <c r="N91" s="51"/>
    </row>
    <row r="92" spans="1:14" ht="15.75" thickBot="1">
      <c r="B92" s="91" t="s">
        <v>974</v>
      </c>
      <c r="C92" s="92"/>
      <c r="D92" s="92"/>
      <c r="E92" s="92"/>
      <c r="F92" s="92"/>
      <c r="G92" s="92"/>
      <c r="H92" s="92"/>
      <c r="I92" s="93"/>
      <c r="J92" s="94"/>
      <c r="K92" s="305">
        <v>0.05</v>
      </c>
      <c r="L92" s="864">
        <f>N85*K92</f>
        <v>8874.3080836175159</v>
      </c>
      <c r="M92" s="865"/>
      <c r="N92" s="51"/>
    </row>
    <row r="93" spans="1:14" ht="15.75" thickBot="1">
      <c r="B93" s="827" t="s">
        <v>953</v>
      </c>
      <c r="C93" s="828"/>
      <c r="D93" s="828"/>
      <c r="E93" s="828"/>
      <c r="F93" s="828"/>
      <c r="G93" s="828"/>
      <c r="H93" s="828"/>
      <c r="I93" s="828"/>
      <c r="J93" s="828"/>
      <c r="K93" s="828"/>
      <c r="L93" s="828"/>
      <c r="M93" s="829"/>
      <c r="N93" s="52">
        <f>L90+L91+L92</f>
        <v>53245.848501705092</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230732.01017405541</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30" t="s">
        <v>2218</v>
      </c>
      <c r="C112" s="831"/>
      <c r="D112" s="831"/>
      <c r="E112" s="831"/>
      <c r="F112" s="831"/>
      <c r="G112" s="831"/>
      <c r="H112" s="831"/>
      <c r="I112" s="831"/>
      <c r="J112" s="831"/>
      <c r="K112" s="831"/>
      <c r="L112" s="831"/>
      <c r="M112" s="831"/>
      <c r="N112" s="832"/>
    </row>
    <row r="113" spans="2:14" ht="15" customHeight="1">
      <c r="B113" s="830"/>
      <c r="C113" s="831"/>
      <c r="D113" s="831"/>
      <c r="E113" s="831"/>
      <c r="F113" s="831"/>
      <c r="G113" s="831"/>
      <c r="H113" s="831"/>
      <c r="I113" s="831"/>
      <c r="J113" s="831"/>
      <c r="K113" s="831"/>
      <c r="L113" s="831"/>
      <c r="M113" s="831"/>
      <c r="N113" s="832"/>
    </row>
    <row r="114" spans="2:14" ht="30" customHeight="1">
      <c r="B114" s="833" t="s">
        <v>2219</v>
      </c>
      <c r="C114" s="834"/>
      <c r="D114" s="834"/>
      <c r="E114" s="834"/>
      <c r="F114" s="834"/>
      <c r="G114" s="834"/>
      <c r="H114" s="834"/>
      <c r="I114" s="834"/>
      <c r="J114" s="834"/>
      <c r="K114" s="834"/>
      <c r="L114" s="834"/>
      <c r="M114" s="834"/>
      <c r="N114" s="835"/>
    </row>
    <row r="115" spans="2:14">
      <c r="B115" s="833"/>
      <c r="C115" s="834"/>
      <c r="D115" s="834"/>
      <c r="E115" s="834"/>
      <c r="F115" s="834"/>
      <c r="G115" s="834"/>
      <c r="H115" s="834"/>
      <c r="I115" s="834"/>
      <c r="J115" s="834"/>
      <c r="K115" s="834"/>
      <c r="L115" s="834"/>
      <c r="M115" s="834"/>
      <c r="N115" s="835"/>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93"/>
      <c r="K125" s="893"/>
      <c r="L125" s="893"/>
      <c r="M125" s="893"/>
      <c r="N125" s="894"/>
    </row>
    <row r="126" spans="2:14" ht="15.75" thickBot="1">
      <c r="B126" s="261" t="s">
        <v>2221</v>
      </c>
      <c r="C126" s="393"/>
      <c r="D126" s="393"/>
      <c r="E126" s="57"/>
      <c r="F126" s="57"/>
      <c r="G126" s="57"/>
      <c r="H126" s="57"/>
      <c r="I126" s="57"/>
      <c r="J126" s="895"/>
      <c r="K126" s="895"/>
      <c r="L126" s="895"/>
      <c r="M126" s="895"/>
      <c r="N126" s="896"/>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10</v>
      </c>
      <c r="N37" s="272">
        <f t="shared" ref="N37:N43" si="0">K37/M37</f>
        <v>12698.413933110454</v>
      </c>
    </row>
    <row r="38" spans="1:14">
      <c r="A38" t="s">
        <v>166</v>
      </c>
      <c r="B38" s="876" t="str">
        <f>VLOOKUP(A38,EQUIPOS!A8:D154,3,FALSE)</f>
        <v>Compactador de Rodillo POTENCIA: 99HP, PESO: 8 ton</v>
      </c>
      <c r="C38" s="877"/>
      <c r="D38" s="877"/>
      <c r="E38" s="877"/>
      <c r="F38" s="877"/>
      <c r="G38" s="877"/>
      <c r="H38" s="878"/>
      <c r="I38" s="267"/>
      <c r="J38" s="268"/>
      <c r="K38" s="269">
        <f>VLOOKUP(A38,EQUIPOS!A8:D165,4,FALSE)</f>
        <v>121211.29001369429</v>
      </c>
      <c r="L38" s="270"/>
      <c r="M38" s="271">
        <v>10</v>
      </c>
      <c r="N38" s="272">
        <f t="shared" si="0"/>
        <v>12121.129001369429</v>
      </c>
    </row>
    <row r="39" spans="1:14">
      <c r="A39" t="s">
        <v>284</v>
      </c>
      <c r="B39" s="876" t="str">
        <f>VLOOKUP(A39,EQUIPOS!A9:D154,3,FALSE)</f>
        <v>Planta de asfalto en caliente</v>
      </c>
      <c r="C39" s="877"/>
      <c r="D39" s="877"/>
      <c r="E39" s="877"/>
      <c r="F39" s="877"/>
      <c r="G39" s="877"/>
      <c r="H39" s="878"/>
      <c r="I39" s="267"/>
      <c r="J39" s="268"/>
      <c r="K39" s="269">
        <f>VLOOKUP(A39,EQUIPOS!A9:D166,4,FALSE)</f>
        <v>578129.78921742656</v>
      </c>
      <c r="L39" s="270"/>
      <c r="M39" s="271">
        <v>10</v>
      </c>
      <c r="N39" s="272">
        <f t="shared" si="0"/>
        <v>57812.978921742659</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10</v>
      </c>
      <c r="N42" s="272">
        <f t="shared" si="0"/>
        <v>18936.34698813966</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10</v>
      </c>
      <c r="N43" s="272">
        <f t="shared" si="0"/>
        <v>6759.684062406779</v>
      </c>
    </row>
    <row r="44" spans="1:14">
      <c r="B44" s="320"/>
      <c r="C44" s="321"/>
      <c r="D44" s="321"/>
      <c r="E44" s="321"/>
      <c r="F44" s="321"/>
      <c r="G44" s="321"/>
      <c r="H44" s="322"/>
      <c r="I44" s="267"/>
      <c r="J44" s="268"/>
      <c r="K44" s="269"/>
      <c r="L44" s="270"/>
      <c r="M44" s="271"/>
      <c r="N44" s="272"/>
    </row>
    <row r="45" spans="1:14">
      <c r="B45" s="876"/>
      <c r="C45" s="877"/>
      <c r="D45" s="877"/>
      <c r="E45" s="877"/>
      <c r="F45" s="877"/>
      <c r="G45" s="877"/>
      <c r="H45" s="878"/>
      <c r="I45" s="879"/>
      <c r="J45" s="880"/>
      <c r="K45" s="269"/>
      <c r="L45" s="881"/>
      <c r="M45" s="882"/>
      <c r="N45" s="272"/>
    </row>
    <row r="46" spans="1:14">
      <c r="B46" s="876"/>
      <c r="C46" s="877"/>
      <c r="D46" s="877"/>
      <c r="E46" s="883"/>
      <c r="F46" s="877"/>
      <c r="G46" s="877"/>
      <c r="H46" s="878"/>
      <c r="I46" s="36"/>
      <c r="J46" s="37"/>
      <c r="K46" s="274"/>
      <c r="L46" s="276"/>
      <c r="M46" s="277"/>
      <c r="N46" s="278"/>
    </row>
    <row r="47" spans="1:14">
      <c r="B47" s="884" t="s">
        <v>952</v>
      </c>
      <c r="C47" s="885"/>
      <c r="D47" s="885"/>
      <c r="E47" s="38"/>
      <c r="F47" s="39"/>
      <c r="G47" s="39"/>
      <c r="H47" s="40"/>
      <c r="I47" s="36"/>
      <c r="J47" s="37"/>
      <c r="K47" s="279"/>
      <c r="L47" s="276"/>
      <c r="M47" s="401">
        <v>0.1</v>
      </c>
      <c r="N47" s="344">
        <f>N81*M47</f>
        <v>874.7045112950251</v>
      </c>
    </row>
    <row r="48" spans="1:14" ht="15.75" thickBot="1">
      <c r="B48" s="876"/>
      <c r="C48" s="877"/>
      <c r="D48" s="877"/>
      <c r="E48" s="877"/>
      <c r="F48" s="877"/>
      <c r="G48" s="877"/>
      <c r="H48" s="878"/>
      <c r="I48" s="886"/>
      <c r="J48" s="887"/>
      <c r="K48" s="41"/>
      <c r="L48" s="888"/>
      <c r="M48" s="889"/>
      <c r="N48" s="105"/>
    </row>
    <row r="49" spans="1:14" ht="15.75" thickBot="1">
      <c r="B49" s="827" t="s">
        <v>953</v>
      </c>
      <c r="C49" s="828"/>
      <c r="D49" s="828"/>
      <c r="E49" s="828"/>
      <c r="F49" s="828"/>
      <c r="G49" s="828"/>
      <c r="H49" s="828"/>
      <c r="I49" s="828"/>
      <c r="J49" s="828"/>
      <c r="K49" s="828"/>
      <c r="L49" s="828"/>
      <c r="M49" s="829"/>
      <c r="N49" s="394">
        <f>SUM(N36:N48)</f>
        <v>137708.98907844236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2" t="s">
        <v>944</v>
      </c>
      <c r="C53" s="873"/>
      <c r="D53" s="873"/>
      <c r="E53" s="873"/>
      <c r="F53" s="873"/>
      <c r="G53" s="873"/>
      <c r="H53" s="873"/>
      <c r="I53" s="907"/>
      <c r="J53" s="315" t="s">
        <v>945</v>
      </c>
      <c r="K53" s="85" t="s">
        <v>946</v>
      </c>
      <c r="L53" s="908" t="s">
        <v>955</v>
      </c>
      <c r="M53" s="907"/>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18733.483494805074</v>
      </c>
      <c r="N54" s="272">
        <f>K54*M54</f>
        <v>26226.876892727101</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9"/>
      <c r="C58" s="910"/>
      <c r="D58" s="910"/>
      <c r="E58" s="910"/>
      <c r="F58" s="910"/>
      <c r="G58" s="910"/>
      <c r="H58" s="910"/>
      <c r="I58" s="880"/>
      <c r="J58" s="42"/>
      <c r="K58" s="44"/>
      <c r="L58" s="911"/>
      <c r="M58" s="912"/>
      <c r="N58" s="45"/>
    </row>
    <row r="59" spans="1:14" ht="15.75" thickBot="1">
      <c r="B59" s="827" t="s">
        <v>953</v>
      </c>
      <c r="C59" s="828"/>
      <c r="D59" s="828"/>
      <c r="E59" s="828"/>
      <c r="F59" s="828"/>
      <c r="G59" s="828"/>
      <c r="H59" s="828"/>
      <c r="I59" s="828"/>
      <c r="J59" s="828"/>
      <c r="K59" s="828"/>
      <c r="L59" s="828"/>
      <c r="M59" s="829"/>
      <c r="N59" s="394">
        <f>SUM(N54:N58)</f>
        <v>27988.255743566551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3" t="s">
        <v>961</v>
      </c>
      <c r="M63" s="89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4">
        <f>VLOOKUP(A64,TRANSPORTE!A5:D117,4,FALSE)</f>
        <v>1147.8761273174055</v>
      </c>
      <c r="M64" s="915"/>
      <c r="N64" s="287">
        <f>K64*L64</f>
        <v>1607.0265782443676</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14">
        <f>VLOOKUP(A65,TRANSPORTE!A6:D117,4,FALSE)</f>
        <v>1147.8761273174055</v>
      </c>
      <c r="M65" s="915"/>
      <c r="N65" s="287">
        <f>K65*L65</f>
        <v>1434.8451591467569</v>
      </c>
    </row>
    <row r="66" spans="1:15">
      <c r="B66" s="46"/>
      <c r="C66" s="47"/>
      <c r="D66" s="47"/>
      <c r="E66" s="47"/>
      <c r="F66" s="47"/>
      <c r="G66" s="47"/>
      <c r="H66" s="288"/>
      <c r="I66" s="279"/>
      <c r="J66" s="279"/>
      <c r="K66" s="279"/>
      <c r="L66" s="914"/>
      <c r="M66" s="915"/>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5"/>
      <c r="M69" s="906"/>
      <c r="N69" s="127"/>
    </row>
    <row r="70" spans="1:15" ht="15.75" thickBot="1">
      <c r="B70" s="916" t="s">
        <v>953</v>
      </c>
      <c r="C70" s="870"/>
      <c r="D70" s="870"/>
      <c r="E70" s="870"/>
      <c r="F70" s="870"/>
      <c r="G70" s="870"/>
      <c r="H70" s="870"/>
      <c r="I70" s="870"/>
      <c r="J70" s="870"/>
      <c r="K70" s="870"/>
      <c r="L70" s="870"/>
      <c r="M70" s="871"/>
      <c r="N70" s="104">
        <f>N64+N65+N66+N67+N68</f>
        <v>3041.8717373911245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6" t="s">
        <v>963</v>
      </c>
      <c r="C74" s="867"/>
      <c r="D74" s="867"/>
      <c r="E74" s="867"/>
      <c r="F74" s="867"/>
      <c r="G74" s="867"/>
      <c r="H74" s="867"/>
      <c r="I74" s="73" t="s">
        <v>964</v>
      </c>
      <c r="J74" s="75" t="s">
        <v>1410</v>
      </c>
      <c r="K74" s="74" t="s">
        <v>966</v>
      </c>
      <c r="L74" s="868" t="s">
        <v>950</v>
      </c>
      <c r="M74" s="869"/>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3"/>
      <c r="C80" s="904"/>
      <c r="D80" s="904"/>
      <c r="E80" s="904"/>
      <c r="F80" s="904"/>
      <c r="G80" s="904"/>
      <c r="H80" s="904"/>
      <c r="I80" s="126"/>
      <c r="J80" s="126"/>
      <c r="K80" s="126"/>
      <c r="L80" s="917"/>
      <c r="M80" s="917"/>
      <c r="N80" s="45"/>
    </row>
    <row r="81" spans="1:14" ht="15.75" thickBot="1">
      <c r="B81" s="916" t="s">
        <v>953</v>
      </c>
      <c r="C81" s="870"/>
      <c r="D81" s="870"/>
      <c r="E81" s="870"/>
      <c r="F81" s="870"/>
      <c r="G81" s="870"/>
      <c r="H81" s="870"/>
      <c r="I81" s="870"/>
      <c r="J81" s="870"/>
      <c r="K81" s="870"/>
      <c r="L81" s="870"/>
      <c r="M81" s="871"/>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177486.16167235031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2" t="s">
        <v>969</v>
      </c>
      <c r="C87" s="873"/>
      <c r="D87" s="873"/>
      <c r="E87" s="873"/>
      <c r="F87" s="873"/>
      <c r="G87" s="873"/>
      <c r="H87" s="873"/>
      <c r="I87" s="314"/>
      <c r="J87" s="334"/>
      <c r="K87" s="302" t="s">
        <v>970</v>
      </c>
      <c r="L87" s="874" t="s">
        <v>971</v>
      </c>
      <c r="M87" s="875"/>
      <c r="N87" s="303"/>
    </row>
    <row r="88" spans="1:14">
      <c r="B88" s="860" t="s">
        <v>972</v>
      </c>
      <c r="C88" s="861"/>
      <c r="D88" s="861"/>
      <c r="E88" s="861"/>
      <c r="F88" s="861"/>
      <c r="G88" s="861"/>
      <c r="H88" s="861"/>
      <c r="I88" s="87"/>
      <c r="J88" s="88"/>
      <c r="K88" s="304">
        <v>0.2</v>
      </c>
      <c r="L88" s="862">
        <f>N83*K88</f>
        <v>35497.232334470064</v>
      </c>
      <c r="M88" s="863"/>
      <c r="N88" s="51"/>
    </row>
    <row r="89" spans="1:14">
      <c r="B89" s="89" t="s">
        <v>973</v>
      </c>
      <c r="C89" s="90"/>
      <c r="D89" s="90"/>
      <c r="E89" s="90"/>
      <c r="F89" s="90"/>
      <c r="G89" s="90"/>
      <c r="H89" s="90"/>
      <c r="I89" s="87"/>
      <c r="J89" s="88"/>
      <c r="K89" s="304">
        <v>0.05</v>
      </c>
      <c r="L89" s="862">
        <f>N83*K89</f>
        <v>8874.3080836175159</v>
      </c>
      <c r="M89" s="863"/>
      <c r="N89" s="51"/>
    </row>
    <row r="90" spans="1:14" ht="15.75" thickBot="1">
      <c r="B90" s="91" t="s">
        <v>974</v>
      </c>
      <c r="C90" s="92"/>
      <c r="D90" s="92"/>
      <c r="E90" s="92"/>
      <c r="F90" s="92"/>
      <c r="G90" s="92"/>
      <c r="H90" s="92"/>
      <c r="I90" s="93"/>
      <c r="J90" s="94"/>
      <c r="K90" s="305">
        <v>0.05</v>
      </c>
      <c r="L90" s="864">
        <f>N83*K90</f>
        <v>8874.3080836175159</v>
      </c>
      <c r="M90" s="865"/>
      <c r="N90" s="51"/>
    </row>
    <row r="91" spans="1:14" ht="15.75" thickBot="1">
      <c r="B91" s="827" t="s">
        <v>953</v>
      </c>
      <c r="C91" s="828"/>
      <c r="D91" s="828"/>
      <c r="E91" s="828"/>
      <c r="F91" s="828"/>
      <c r="G91" s="828"/>
      <c r="H91" s="828"/>
      <c r="I91" s="828"/>
      <c r="J91" s="828"/>
      <c r="K91" s="828"/>
      <c r="L91" s="828"/>
      <c r="M91" s="829"/>
      <c r="N91" s="52">
        <f>L88+L89+L90</f>
        <v>53245.848501705092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230732.01017405541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30" t="s">
        <v>2218</v>
      </c>
      <c r="C110" s="831"/>
      <c r="D110" s="831"/>
      <c r="E110" s="831"/>
      <c r="F110" s="831"/>
      <c r="G110" s="831"/>
      <c r="H110" s="831"/>
      <c r="I110" s="831"/>
      <c r="J110" s="831"/>
      <c r="K110" s="831"/>
      <c r="L110" s="831"/>
      <c r="M110" s="831"/>
      <c r="N110" s="832"/>
    </row>
    <row r="111" spans="2:14" ht="15" customHeight="1">
      <c r="B111" s="830"/>
      <c r="C111" s="831"/>
      <c r="D111" s="831"/>
      <c r="E111" s="831"/>
      <c r="F111" s="831"/>
      <c r="G111" s="831"/>
      <c r="H111" s="831"/>
      <c r="I111" s="831"/>
      <c r="J111" s="831"/>
      <c r="K111" s="831"/>
      <c r="L111" s="831"/>
      <c r="M111" s="831"/>
      <c r="N111" s="832"/>
    </row>
    <row r="112" spans="2:14" ht="30" customHeight="1">
      <c r="B112" s="833" t="s">
        <v>2219</v>
      </c>
      <c r="C112" s="834"/>
      <c r="D112" s="834"/>
      <c r="E112" s="834"/>
      <c r="F112" s="834"/>
      <c r="G112" s="834"/>
      <c r="H112" s="834"/>
      <c r="I112" s="834"/>
      <c r="J112" s="834"/>
      <c r="K112" s="834"/>
      <c r="L112" s="834"/>
      <c r="M112" s="834"/>
      <c r="N112" s="835"/>
    </row>
    <row r="113" spans="2:14">
      <c r="B113" s="833"/>
      <c r="C113" s="834"/>
      <c r="D113" s="834"/>
      <c r="E113" s="834"/>
      <c r="F113" s="834"/>
      <c r="G113" s="834"/>
      <c r="H113" s="834"/>
      <c r="I113" s="834"/>
      <c r="J113" s="834"/>
      <c r="K113" s="834"/>
      <c r="L113" s="834"/>
      <c r="M113" s="834"/>
      <c r="N113" s="835"/>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3"/>
      <c r="K123" s="893"/>
      <c r="L123" s="893"/>
      <c r="M123" s="893"/>
      <c r="N123" s="894"/>
    </row>
    <row r="124" spans="2:14" ht="15.75" thickBot="1">
      <c r="B124" s="261" t="s">
        <v>2221</v>
      </c>
      <c r="C124" s="393"/>
      <c r="D124" s="393"/>
      <c r="E124" s="57"/>
      <c r="F124" s="57"/>
      <c r="G124" s="57"/>
      <c r="H124" s="57"/>
      <c r="I124" s="57"/>
      <c r="J124" s="895"/>
      <c r="K124" s="895"/>
      <c r="L124" s="895"/>
      <c r="M124" s="895"/>
      <c r="N124" s="896"/>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10</v>
      </c>
      <c r="N37" s="272">
        <f t="shared" ref="N37:N43" si="0">K37/M37</f>
        <v>12698.413933110454</v>
      </c>
    </row>
    <row r="38" spans="1:14">
      <c r="A38" t="s">
        <v>166</v>
      </c>
      <c r="B38" s="876" t="str">
        <f>VLOOKUP(A38,EQUIPOS!A8:D154,3,FALSE)</f>
        <v>Compactador de Rodillo POTENCIA: 99HP, PESO: 8 ton</v>
      </c>
      <c r="C38" s="877"/>
      <c r="D38" s="877"/>
      <c r="E38" s="877"/>
      <c r="F38" s="877"/>
      <c r="G38" s="877"/>
      <c r="H38" s="878"/>
      <c r="I38" s="267"/>
      <c r="J38" s="268"/>
      <c r="K38" s="269">
        <f>VLOOKUP(A38,EQUIPOS!A8:D165,4,FALSE)</f>
        <v>121211.29001369429</v>
      </c>
      <c r="L38" s="270"/>
      <c r="M38" s="271">
        <v>10</v>
      </c>
      <c r="N38" s="272">
        <f t="shared" si="0"/>
        <v>12121.129001369429</v>
      </c>
    </row>
    <row r="39" spans="1:14">
      <c r="A39" t="s">
        <v>284</v>
      </c>
      <c r="B39" s="876" t="str">
        <f>VLOOKUP(A39,EQUIPOS!A9:D154,3,FALSE)</f>
        <v>Planta de asfalto en caliente</v>
      </c>
      <c r="C39" s="877"/>
      <c r="D39" s="877"/>
      <c r="E39" s="877"/>
      <c r="F39" s="877"/>
      <c r="G39" s="877"/>
      <c r="H39" s="878"/>
      <c r="I39" s="267"/>
      <c r="J39" s="268"/>
      <c r="K39" s="269">
        <f>VLOOKUP(A39,EQUIPOS!A9:D166,4,FALSE)</f>
        <v>578129.78921742656</v>
      </c>
      <c r="L39" s="270"/>
      <c r="M39" s="271">
        <v>10</v>
      </c>
      <c r="N39" s="272">
        <f t="shared" si="0"/>
        <v>57812.978921742659</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10</v>
      </c>
      <c r="N42" s="272">
        <f t="shared" si="0"/>
        <v>18936.34698813966</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10</v>
      </c>
      <c r="N43" s="272">
        <f t="shared" si="0"/>
        <v>6759.684062406779</v>
      </c>
    </row>
    <row r="44" spans="1:14">
      <c r="B44" s="320"/>
      <c r="C44" s="321"/>
      <c r="D44" s="321"/>
      <c r="E44" s="321"/>
      <c r="F44" s="321"/>
      <c r="G44" s="321"/>
      <c r="H44" s="322"/>
      <c r="I44" s="267"/>
      <c r="J44" s="268"/>
      <c r="K44" s="269"/>
      <c r="L44" s="270"/>
      <c r="M44" s="271"/>
      <c r="N44" s="272"/>
    </row>
    <row r="45" spans="1:14">
      <c r="B45" s="876"/>
      <c r="C45" s="877"/>
      <c r="D45" s="877"/>
      <c r="E45" s="877"/>
      <c r="F45" s="877"/>
      <c r="G45" s="877"/>
      <c r="H45" s="878"/>
      <c r="I45" s="879"/>
      <c r="J45" s="880"/>
      <c r="K45" s="269"/>
      <c r="L45" s="881"/>
      <c r="M45" s="882"/>
      <c r="N45" s="272"/>
    </row>
    <row r="46" spans="1:14">
      <c r="B46" s="876"/>
      <c r="C46" s="877"/>
      <c r="D46" s="877"/>
      <c r="E46" s="883"/>
      <c r="F46" s="877"/>
      <c r="G46" s="877"/>
      <c r="H46" s="878"/>
      <c r="I46" s="36"/>
      <c r="J46" s="37"/>
      <c r="K46" s="274"/>
      <c r="L46" s="276"/>
      <c r="M46" s="277"/>
      <c r="N46" s="278"/>
    </row>
    <row r="47" spans="1:14">
      <c r="B47" s="884" t="s">
        <v>952</v>
      </c>
      <c r="C47" s="885"/>
      <c r="D47" s="885"/>
      <c r="E47" s="38"/>
      <c r="F47" s="39"/>
      <c r="G47" s="39"/>
      <c r="H47" s="40"/>
      <c r="I47" s="36"/>
      <c r="J47" s="37"/>
      <c r="K47" s="279"/>
      <c r="L47" s="276"/>
      <c r="M47" s="401">
        <v>0.1</v>
      </c>
      <c r="N47" s="344">
        <f>N81*M47</f>
        <v>874.7045112950251</v>
      </c>
    </row>
    <row r="48" spans="1:14" ht="15.75" thickBot="1">
      <c r="B48" s="876"/>
      <c r="C48" s="877"/>
      <c r="D48" s="877"/>
      <c r="E48" s="877"/>
      <c r="F48" s="877"/>
      <c r="G48" s="877"/>
      <c r="H48" s="878"/>
      <c r="I48" s="886"/>
      <c r="J48" s="887"/>
      <c r="K48" s="41"/>
      <c r="L48" s="888"/>
      <c r="M48" s="889"/>
      <c r="N48" s="105"/>
    </row>
    <row r="49" spans="1:14" ht="15.75" thickBot="1">
      <c r="B49" s="827" t="s">
        <v>953</v>
      </c>
      <c r="C49" s="828"/>
      <c r="D49" s="828"/>
      <c r="E49" s="828"/>
      <c r="F49" s="828"/>
      <c r="G49" s="828"/>
      <c r="H49" s="828"/>
      <c r="I49" s="828"/>
      <c r="J49" s="828"/>
      <c r="K49" s="828"/>
      <c r="L49" s="828"/>
      <c r="M49" s="829"/>
      <c r="N49" s="394">
        <f>SUM(N36:N48)</f>
        <v>137708.98907844236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2" t="s">
        <v>944</v>
      </c>
      <c r="C53" s="873"/>
      <c r="D53" s="873"/>
      <c r="E53" s="873"/>
      <c r="F53" s="873"/>
      <c r="G53" s="873"/>
      <c r="H53" s="873"/>
      <c r="I53" s="907"/>
      <c r="J53" s="315" t="s">
        <v>945</v>
      </c>
      <c r="K53" s="85" t="s">
        <v>946</v>
      </c>
      <c r="L53" s="908" t="s">
        <v>955</v>
      </c>
      <c r="M53" s="907"/>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18733.483494805074</v>
      </c>
      <c r="N54" s="272">
        <f>K54*M54</f>
        <v>26226.876892727101</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9"/>
      <c r="C58" s="910"/>
      <c r="D58" s="910"/>
      <c r="E58" s="910"/>
      <c r="F58" s="910"/>
      <c r="G58" s="910"/>
      <c r="H58" s="910"/>
      <c r="I58" s="880"/>
      <c r="J58" s="42"/>
      <c r="K58" s="44"/>
      <c r="L58" s="911"/>
      <c r="M58" s="912"/>
      <c r="N58" s="45"/>
    </row>
    <row r="59" spans="1:14" ht="15.75" thickBot="1">
      <c r="B59" s="827" t="s">
        <v>953</v>
      </c>
      <c r="C59" s="828"/>
      <c r="D59" s="828"/>
      <c r="E59" s="828"/>
      <c r="F59" s="828"/>
      <c r="G59" s="828"/>
      <c r="H59" s="828"/>
      <c r="I59" s="828"/>
      <c r="J59" s="828"/>
      <c r="K59" s="828"/>
      <c r="L59" s="828"/>
      <c r="M59" s="829"/>
      <c r="N59" s="394">
        <f>SUM(N54:N58)</f>
        <v>27988.255743566551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3" t="s">
        <v>961</v>
      </c>
      <c r="M63" s="89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4">
        <f>VLOOKUP(A64,TRANSPORTE!A5:D117,4,FALSE)</f>
        <v>1147.8761273174055</v>
      </c>
      <c r="M64" s="915"/>
      <c r="N64" s="287">
        <f>K64*L64</f>
        <v>1607.0265782443676</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14">
        <f>VLOOKUP(A65,TRANSPORTE!A6:D117,4,FALSE)</f>
        <v>1147.8761273174055</v>
      </c>
      <c r="M65" s="915"/>
      <c r="N65" s="287">
        <f>K65*L65</f>
        <v>1434.8451591467569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5"/>
      <c r="M69" s="906"/>
      <c r="N69" s="127"/>
    </row>
    <row r="70" spans="1:15" ht="15.75" thickBot="1">
      <c r="B70" s="916" t="s">
        <v>953</v>
      </c>
      <c r="C70" s="870"/>
      <c r="D70" s="870"/>
      <c r="E70" s="870"/>
      <c r="F70" s="870"/>
      <c r="G70" s="870"/>
      <c r="H70" s="870"/>
      <c r="I70" s="870"/>
      <c r="J70" s="870"/>
      <c r="K70" s="870"/>
      <c r="L70" s="870"/>
      <c r="M70" s="871"/>
      <c r="N70" s="104">
        <f>N64+N65+N66+N67+N68</f>
        <v>3041.8717373911245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6" t="s">
        <v>963</v>
      </c>
      <c r="C74" s="867"/>
      <c r="D74" s="867"/>
      <c r="E74" s="867"/>
      <c r="F74" s="867"/>
      <c r="G74" s="867"/>
      <c r="H74" s="867"/>
      <c r="I74" s="73" t="s">
        <v>964</v>
      </c>
      <c r="J74" s="75" t="s">
        <v>1410</v>
      </c>
      <c r="K74" s="74" t="s">
        <v>966</v>
      </c>
      <c r="L74" s="868" t="s">
        <v>950</v>
      </c>
      <c r="M74" s="869"/>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903"/>
      <c r="C80" s="904"/>
      <c r="D80" s="904"/>
      <c r="E80" s="904"/>
      <c r="F80" s="904"/>
      <c r="G80" s="904"/>
      <c r="H80" s="904"/>
      <c r="I80" s="126"/>
      <c r="J80" s="126"/>
      <c r="K80" s="126"/>
      <c r="L80" s="917"/>
      <c r="M80" s="917"/>
      <c r="N80" s="45"/>
    </row>
    <row r="81" spans="1:14" ht="15.75" thickBot="1">
      <c r="B81" s="916" t="s">
        <v>953</v>
      </c>
      <c r="C81" s="870"/>
      <c r="D81" s="870"/>
      <c r="E81" s="870"/>
      <c r="F81" s="870"/>
      <c r="G81" s="870"/>
      <c r="H81" s="870"/>
      <c r="I81" s="870"/>
      <c r="J81" s="870"/>
      <c r="K81" s="870"/>
      <c r="L81" s="870"/>
      <c r="M81" s="871"/>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177486.16167235031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2" t="s">
        <v>969</v>
      </c>
      <c r="C87" s="873"/>
      <c r="D87" s="873"/>
      <c r="E87" s="873"/>
      <c r="F87" s="873"/>
      <c r="G87" s="873"/>
      <c r="H87" s="873"/>
      <c r="I87" s="314"/>
      <c r="J87" s="334"/>
      <c r="K87" s="302" t="s">
        <v>970</v>
      </c>
      <c r="L87" s="874" t="s">
        <v>971</v>
      </c>
      <c r="M87" s="875"/>
      <c r="N87" s="303"/>
    </row>
    <row r="88" spans="1:14">
      <c r="B88" s="860" t="s">
        <v>972</v>
      </c>
      <c r="C88" s="861"/>
      <c r="D88" s="861"/>
      <c r="E88" s="861"/>
      <c r="F88" s="861"/>
      <c r="G88" s="861"/>
      <c r="H88" s="861"/>
      <c r="I88" s="87"/>
      <c r="J88" s="88"/>
      <c r="K88" s="304">
        <v>0.2</v>
      </c>
      <c r="L88" s="862">
        <f>N83*K88</f>
        <v>35497.232334470064</v>
      </c>
      <c r="M88" s="863"/>
      <c r="N88" s="51"/>
    </row>
    <row r="89" spans="1:14">
      <c r="B89" s="89" t="s">
        <v>973</v>
      </c>
      <c r="C89" s="90"/>
      <c r="D89" s="90"/>
      <c r="E89" s="90"/>
      <c r="F89" s="90"/>
      <c r="G89" s="90"/>
      <c r="H89" s="90"/>
      <c r="I89" s="87"/>
      <c r="J89" s="88"/>
      <c r="K89" s="304">
        <v>0.05</v>
      </c>
      <c r="L89" s="862">
        <f>N83*K89</f>
        <v>8874.3080836175159</v>
      </c>
      <c r="M89" s="863"/>
      <c r="N89" s="51"/>
    </row>
    <row r="90" spans="1:14" ht="15.75" thickBot="1">
      <c r="B90" s="91" t="s">
        <v>974</v>
      </c>
      <c r="C90" s="92"/>
      <c r="D90" s="92"/>
      <c r="E90" s="92"/>
      <c r="F90" s="92"/>
      <c r="G90" s="92"/>
      <c r="H90" s="92"/>
      <c r="I90" s="93"/>
      <c r="J90" s="94"/>
      <c r="K90" s="305">
        <v>0.05</v>
      </c>
      <c r="L90" s="864">
        <f>N83*K90</f>
        <v>8874.3080836175159</v>
      </c>
      <c r="M90" s="865"/>
      <c r="N90" s="51"/>
    </row>
    <row r="91" spans="1:14" ht="15.75" thickBot="1">
      <c r="B91" s="827" t="s">
        <v>953</v>
      </c>
      <c r="C91" s="828"/>
      <c r="D91" s="828"/>
      <c r="E91" s="828"/>
      <c r="F91" s="828"/>
      <c r="G91" s="828"/>
      <c r="H91" s="828"/>
      <c r="I91" s="828"/>
      <c r="J91" s="828"/>
      <c r="K91" s="828"/>
      <c r="L91" s="828"/>
      <c r="M91" s="829"/>
      <c r="N91" s="52">
        <f>L88+L89+L90</f>
        <v>53245.848501705092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230732.01017405541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30" t="s">
        <v>2218</v>
      </c>
      <c r="C110" s="831"/>
      <c r="D110" s="831"/>
      <c r="E110" s="831"/>
      <c r="F110" s="831"/>
      <c r="G110" s="831"/>
      <c r="H110" s="831"/>
      <c r="I110" s="831"/>
      <c r="J110" s="831"/>
      <c r="K110" s="831"/>
      <c r="L110" s="831"/>
      <c r="M110" s="831"/>
      <c r="N110" s="832"/>
    </row>
    <row r="111" spans="2:14" ht="15" customHeight="1">
      <c r="B111" s="830"/>
      <c r="C111" s="831"/>
      <c r="D111" s="831"/>
      <c r="E111" s="831"/>
      <c r="F111" s="831"/>
      <c r="G111" s="831"/>
      <c r="H111" s="831"/>
      <c r="I111" s="831"/>
      <c r="J111" s="831"/>
      <c r="K111" s="831"/>
      <c r="L111" s="831"/>
      <c r="M111" s="831"/>
      <c r="N111" s="832"/>
    </row>
    <row r="112" spans="2:14" ht="30" customHeight="1">
      <c r="B112" s="833" t="s">
        <v>2219</v>
      </c>
      <c r="C112" s="834"/>
      <c r="D112" s="834"/>
      <c r="E112" s="834"/>
      <c r="F112" s="834"/>
      <c r="G112" s="834"/>
      <c r="H112" s="834"/>
      <c r="I112" s="834"/>
      <c r="J112" s="834"/>
      <c r="K112" s="834"/>
      <c r="L112" s="834"/>
      <c r="M112" s="834"/>
      <c r="N112" s="835"/>
    </row>
    <row r="113" spans="2:14">
      <c r="B113" s="833"/>
      <c r="C113" s="834"/>
      <c r="D113" s="834"/>
      <c r="E113" s="834"/>
      <c r="F113" s="834"/>
      <c r="G113" s="834"/>
      <c r="H113" s="834"/>
      <c r="I113" s="834"/>
      <c r="J113" s="834"/>
      <c r="K113" s="834"/>
      <c r="L113" s="834"/>
      <c r="M113" s="834"/>
      <c r="N113" s="835"/>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3"/>
      <c r="K123" s="893"/>
      <c r="L123" s="893"/>
      <c r="M123" s="893"/>
      <c r="N123" s="894"/>
    </row>
    <row r="124" spans="2:14" ht="15.75" thickBot="1">
      <c r="B124" s="261" t="s">
        <v>2221</v>
      </c>
      <c r="C124" s="393"/>
      <c r="D124" s="393"/>
      <c r="E124" s="57"/>
      <c r="F124" s="57"/>
      <c r="G124" s="57"/>
      <c r="H124" s="57"/>
      <c r="I124" s="57"/>
      <c r="J124" s="895"/>
      <c r="K124" s="895"/>
      <c r="L124" s="895"/>
      <c r="M124" s="895"/>
      <c r="N124" s="89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10</v>
      </c>
      <c r="N37" s="272">
        <f t="shared" ref="N37:N43" si="0">K37/M37</f>
        <v>12698.413933110454</v>
      </c>
    </row>
    <row r="38" spans="1:14">
      <c r="A38" t="s">
        <v>166</v>
      </c>
      <c r="B38" s="876" t="str">
        <f>VLOOKUP(A38,EQUIPOS!A8:D154,3,FALSE)</f>
        <v>Compactador de Rodillo POTENCIA: 99HP, PESO: 8 ton</v>
      </c>
      <c r="C38" s="877"/>
      <c r="D38" s="877"/>
      <c r="E38" s="877"/>
      <c r="F38" s="877"/>
      <c r="G38" s="877"/>
      <c r="H38" s="878"/>
      <c r="I38" s="267"/>
      <c r="J38" s="268"/>
      <c r="K38" s="269">
        <f>VLOOKUP(A38,EQUIPOS!A8:D165,4,FALSE)</f>
        <v>121211.29001369429</v>
      </c>
      <c r="L38" s="270"/>
      <c r="M38" s="271">
        <v>10</v>
      </c>
      <c r="N38" s="272">
        <f t="shared" si="0"/>
        <v>12121.129001369429</v>
      </c>
    </row>
    <row r="39" spans="1:14">
      <c r="A39" t="s">
        <v>284</v>
      </c>
      <c r="B39" s="876" t="str">
        <f>VLOOKUP(A39,EQUIPOS!A9:D154,3,FALSE)</f>
        <v>Planta de asfalto en caliente</v>
      </c>
      <c r="C39" s="877"/>
      <c r="D39" s="877"/>
      <c r="E39" s="877"/>
      <c r="F39" s="877"/>
      <c r="G39" s="877"/>
      <c r="H39" s="878"/>
      <c r="I39" s="267"/>
      <c r="J39" s="268"/>
      <c r="K39" s="269">
        <f>VLOOKUP(A39,EQUIPOS!A9:D166,4,FALSE)</f>
        <v>578129.78921742656</v>
      </c>
      <c r="L39" s="270"/>
      <c r="M39" s="271">
        <v>10</v>
      </c>
      <c r="N39" s="272">
        <f t="shared" si="0"/>
        <v>57812.978921742659</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10</v>
      </c>
      <c r="N42" s="272">
        <f t="shared" si="0"/>
        <v>18936.34698813966</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10</v>
      </c>
      <c r="N43" s="272">
        <f t="shared" si="0"/>
        <v>6759.684062406779</v>
      </c>
    </row>
    <row r="44" spans="1:14" ht="15" customHeight="1">
      <c r="B44" s="876"/>
      <c r="C44" s="877"/>
      <c r="D44" s="877"/>
      <c r="E44" s="877"/>
      <c r="F44" s="877"/>
      <c r="G44" s="877"/>
      <c r="H44" s="878"/>
      <c r="I44" s="879"/>
      <c r="J44" s="880"/>
      <c r="K44" s="269"/>
      <c r="L44" s="881"/>
      <c r="M44" s="882"/>
      <c r="N44" s="272"/>
    </row>
    <row r="45" spans="1:14">
      <c r="B45" s="876"/>
      <c r="C45" s="877"/>
      <c r="D45" s="877"/>
      <c r="E45" s="883"/>
      <c r="F45" s="877"/>
      <c r="G45" s="877"/>
      <c r="H45" s="878"/>
      <c r="I45" s="36"/>
      <c r="J45" s="37"/>
      <c r="K45" s="274"/>
      <c r="L45" s="276"/>
      <c r="M45" s="277"/>
      <c r="N45" s="278"/>
    </row>
    <row r="46" spans="1:14">
      <c r="B46" s="884" t="s">
        <v>952</v>
      </c>
      <c r="C46" s="885"/>
      <c r="D46" s="885"/>
      <c r="E46" s="38"/>
      <c r="F46" s="39"/>
      <c r="G46" s="39"/>
      <c r="H46" s="40"/>
      <c r="I46" s="36"/>
      <c r="J46" s="37"/>
      <c r="K46" s="279"/>
      <c r="L46" s="276"/>
      <c r="M46" s="401">
        <v>0.1</v>
      </c>
      <c r="N46" s="344">
        <f>N80*M46</f>
        <v>874.7045112950251</v>
      </c>
    </row>
    <row r="47" spans="1:14" ht="15.75" thickBot="1">
      <c r="B47" s="876"/>
      <c r="C47" s="877"/>
      <c r="D47" s="877"/>
      <c r="E47" s="877"/>
      <c r="F47" s="877"/>
      <c r="G47" s="877"/>
      <c r="H47" s="878"/>
      <c r="I47" s="886"/>
      <c r="J47" s="887"/>
      <c r="K47" s="41"/>
      <c r="L47" s="888"/>
      <c r="M47" s="889"/>
      <c r="N47" s="105"/>
    </row>
    <row r="48" spans="1:14" ht="15.75" thickBot="1">
      <c r="B48" s="827" t="s">
        <v>953</v>
      </c>
      <c r="C48" s="828"/>
      <c r="D48" s="828"/>
      <c r="E48" s="828"/>
      <c r="F48" s="828"/>
      <c r="G48" s="828"/>
      <c r="H48" s="828"/>
      <c r="I48" s="828"/>
      <c r="J48" s="828"/>
      <c r="K48" s="828"/>
      <c r="L48" s="828"/>
      <c r="M48" s="829"/>
      <c r="N48" s="394">
        <f>SUM(N36:N47)</f>
        <v>137708.98907844236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2" t="s">
        <v>944</v>
      </c>
      <c r="C52" s="873"/>
      <c r="D52" s="873"/>
      <c r="E52" s="873"/>
      <c r="F52" s="873"/>
      <c r="G52" s="873"/>
      <c r="H52" s="873"/>
      <c r="I52" s="907"/>
      <c r="J52" s="315" t="s">
        <v>945</v>
      </c>
      <c r="K52" s="85" t="s">
        <v>946</v>
      </c>
      <c r="L52" s="908" t="s">
        <v>955</v>
      </c>
      <c r="M52" s="907"/>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18733.483494805074</v>
      </c>
      <c r="N53" s="272">
        <f>K53*M53</f>
        <v>26226.876892727101</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70.455154033578054</v>
      </c>
      <c r="N54" s="272">
        <f>K54*M54</f>
        <v>1761.3788508394514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9"/>
      <c r="C57" s="910"/>
      <c r="D57" s="910"/>
      <c r="E57" s="910"/>
      <c r="F57" s="910"/>
      <c r="G57" s="910"/>
      <c r="H57" s="910"/>
      <c r="I57" s="880"/>
      <c r="J57" s="42"/>
      <c r="K57" s="44"/>
      <c r="L57" s="911"/>
      <c r="M57" s="912"/>
      <c r="N57" s="45"/>
    </row>
    <row r="58" spans="1:14" ht="15.75" thickBot="1">
      <c r="B58" s="827" t="s">
        <v>953</v>
      </c>
      <c r="C58" s="828"/>
      <c r="D58" s="828"/>
      <c r="E58" s="828"/>
      <c r="F58" s="828"/>
      <c r="G58" s="828"/>
      <c r="H58" s="828"/>
      <c r="I58" s="828"/>
      <c r="J58" s="828"/>
      <c r="K58" s="828"/>
      <c r="L58" s="828"/>
      <c r="M58" s="829"/>
      <c r="N58" s="394">
        <f>SUM(N53:N57)</f>
        <v>27988.255743566551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3" t="s">
        <v>961</v>
      </c>
      <c r="M62" s="89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4">
        <f>VLOOKUP(A63,TRANSPORTE!A5:D117,4,FALSE)</f>
        <v>1147.8761273174055</v>
      </c>
      <c r="M63" s="915"/>
      <c r="N63" s="287">
        <f>K63*L63</f>
        <v>1607.0265782443676</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4">
        <f>VLOOKUP(A64,TRANSPORTE!A6:D117,4,FALSE)</f>
        <v>1147.8761273174055</v>
      </c>
      <c r="M64" s="915"/>
      <c r="N64" s="287">
        <f>K64*L64</f>
        <v>1434.8451591467569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5"/>
      <c r="M68" s="906"/>
      <c r="N68" s="127"/>
    </row>
    <row r="69" spans="1:15" ht="15.75" thickBot="1">
      <c r="B69" s="916" t="s">
        <v>953</v>
      </c>
      <c r="C69" s="870"/>
      <c r="D69" s="870"/>
      <c r="E69" s="870"/>
      <c r="F69" s="870"/>
      <c r="G69" s="870"/>
      <c r="H69" s="870"/>
      <c r="I69" s="870"/>
      <c r="J69" s="870"/>
      <c r="K69" s="870"/>
      <c r="L69" s="870"/>
      <c r="M69" s="871"/>
      <c r="N69" s="104">
        <f>N63+N64+N65+N66+N67</f>
        <v>3041.8717373911245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6" t="s">
        <v>963</v>
      </c>
      <c r="C73" s="867"/>
      <c r="D73" s="867"/>
      <c r="E73" s="867"/>
      <c r="F73" s="867"/>
      <c r="G73" s="867"/>
      <c r="H73" s="867"/>
      <c r="I73" s="73" t="s">
        <v>964</v>
      </c>
      <c r="J73" s="75" t="s">
        <v>1410</v>
      </c>
      <c r="K73" s="74" t="s">
        <v>966</v>
      </c>
      <c r="L73" s="868" t="s">
        <v>950</v>
      </c>
      <c r="M73" s="869"/>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3"/>
      <c r="C79" s="904"/>
      <c r="D79" s="904"/>
      <c r="E79" s="904"/>
      <c r="F79" s="904"/>
      <c r="G79" s="904"/>
      <c r="H79" s="904"/>
      <c r="I79" s="126"/>
      <c r="J79" s="126"/>
      <c r="K79" s="126"/>
      <c r="L79" s="917"/>
      <c r="M79" s="917"/>
      <c r="N79" s="45"/>
    </row>
    <row r="80" spans="1:15" ht="15.75" thickBot="1">
      <c r="B80" s="916" t="s">
        <v>953</v>
      </c>
      <c r="C80" s="870"/>
      <c r="D80" s="870"/>
      <c r="E80" s="870"/>
      <c r="F80" s="870"/>
      <c r="G80" s="870"/>
      <c r="H80" s="870"/>
      <c r="I80" s="870"/>
      <c r="J80" s="870"/>
      <c r="K80" s="870"/>
      <c r="L80" s="870"/>
      <c r="M80" s="871"/>
      <c r="N80" s="301">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177486.16167235031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2" t="s">
        <v>969</v>
      </c>
      <c r="C86" s="873"/>
      <c r="D86" s="873"/>
      <c r="E86" s="873"/>
      <c r="F86" s="873"/>
      <c r="G86" s="873"/>
      <c r="H86" s="873"/>
      <c r="I86" s="314"/>
      <c r="J86" s="334"/>
      <c r="K86" s="302" t="s">
        <v>970</v>
      </c>
      <c r="L86" s="874" t="s">
        <v>971</v>
      </c>
      <c r="M86" s="875"/>
      <c r="N86" s="303"/>
    </row>
    <row r="87" spans="1:14">
      <c r="B87" s="860" t="s">
        <v>972</v>
      </c>
      <c r="C87" s="861"/>
      <c r="D87" s="861"/>
      <c r="E87" s="861"/>
      <c r="F87" s="861"/>
      <c r="G87" s="861"/>
      <c r="H87" s="861"/>
      <c r="I87" s="87"/>
      <c r="J87" s="88"/>
      <c r="K87" s="304">
        <v>0.2</v>
      </c>
      <c r="L87" s="862">
        <f>N82*K87</f>
        <v>35497.232334470064</v>
      </c>
      <c r="M87" s="863"/>
      <c r="N87" s="51"/>
    </row>
    <row r="88" spans="1:14">
      <c r="B88" s="89" t="s">
        <v>973</v>
      </c>
      <c r="C88" s="90"/>
      <c r="D88" s="90"/>
      <c r="E88" s="90"/>
      <c r="F88" s="90"/>
      <c r="G88" s="90"/>
      <c r="H88" s="90"/>
      <c r="I88" s="87"/>
      <c r="J88" s="88"/>
      <c r="K88" s="304">
        <v>0.05</v>
      </c>
      <c r="L88" s="862">
        <f>N82*K88</f>
        <v>8874.3080836175159</v>
      </c>
      <c r="M88" s="863"/>
      <c r="N88" s="51"/>
    </row>
    <row r="89" spans="1:14" ht="15.75" thickBot="1">
      <c r="B89" s="91" t="s">
        <v>974</v>
      </c>
      <c r="C89" s="92"/>
      <c r="D89" s="92"/>
      <c r="E89" s="92"/>
      <c r="F89" s="92"/>
      <c r="G89" s="92"/>
      <c r="H89" s="92"/>
      <c r="I89" s="93"/>
      <c r="J89" s="94"/>
      <c r="K89" s="305">
        <v>0.05</v>
      </c>
      <c r="L89" s="864">
        <f>N82*K89</f>
        <v>8874.3080836175159</v>
      </c>
      <c r="M89" s="865"/>
      <c r="N89" s="51"/>
    </row>
    <row r="90" spans="1:14" ht="15.75" thickBot="1">
      <c r="B90" s="827" t="s">
        <v>953</v>
      </c>
      <c r="C90" s="828"/>
      <c r="D90" s="828"/>
      <c r="E90" s="828"/>
      <c r="F90" s="828"/>
      <c r="G90" s="828"/>
      <c r="H90" s="828"/>
      <c r="I90" s="828"/>
      <c r="J90" s="828"/>
      <c r="K90" s="828"/>
      <c r="L90" s="828"/>
      <c r="M90" s="829"/>
      <c r="N90" s="52">
        <f>L87+L88+L89</f>
        <v>53245.848501705092</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230732.01017405541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30" t="s">
        <v>2218</v>
      </c>
      <c r="C109" s="831"/>
      <c r="D109" s="831"/>
      <c r="E109" s="831"/>
      <c r="F109" s="831"/>
      <c r="G109" s="831"/>
      <c r="H109" s="831"/>
      <c r="I109" s="831"/>
      <c r="J109" s="831"/>
      <c r="K109" s="831"/>
      <c r="L109" s="831"/>
      <c r="M109" s="831"/>
      <c r="N109" s="832"/>
    </row>
    <row r="110" spans="2:14" ht="15" customHeight="1">
      <c r="B110" s="830"/>
      <c r="C110" s="831"/>
      <c r="D110" s="831"/>
      <c r="E110" s="831"/>
      <c r="F110" s="831"/>
      <c r="G110" s="831"/>
      <c r="H110" s="831"/>
      <c r="I110" s="831"/>
      <c r="J110" s="831"/>
      <c r="K110" s="831"/>
      <c r="L110" s="831"/>
      <c r="M110" s="831"/>
      <c r="N110" s="832"/>
    </row>
    <row r="111" spans="2:14" ht="30" customHeight="1">
      <c r="B111" s="833" t="s">
        <v>2219</v>
      </c>
      <c r="C111" s="834"/>
      <c r="D111" s="834"/>
      <c r="E111" s="834"/>
      <c r="F111" s="834"/>
      <c r="G111" s="834"/>
      <c r="H111" s="834"/>
      <c r="I111" s="834"/>
      <c r="J111" s="834"/>
      <c r="K111" s="834"/>
      <c r="L111" s="834"/>
      <c r="M111" s="834"/>
      <c r="N111" s="835"/>
    </row>
    <row r="112" spans="2:14">
      <c r="B112" s="833"/>
      <c r="C112" s="834"/>
      <c r="D112" s="834"/>
      <c r="E112" s="834"/>
      <c r="F112" s="834"/>
      <c r="G112" s="834"/>
      <c r="H112" s="834"/>
      <c r="I112" s="834"/>
      <c r="J112" s="834"/>
      <c r="K112" s="834"/>
      <c r="L112" s="834"/>
      <c r="M112" s="834"/>
      <c r="N112" s="835"/>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3"/>
      <c r="K122" s="893"/>
      <c r="L122" s="893"/>
      <c r="M122" s="893"/>
      <c r="N122" s="894"/>
    </row>
    <row r="123" spans="2:14" ht="15.75" thickBot="1">
      <c r="B123" s="261" t="s">
        <v>2221</v>
      </c>
      <c r="C123" s="393"/>
      <c r="D123" s="393"/>
      <c r="E123" s="57"/>
      <c r="F123" s="57"/>
      <c r="G123" s="57"/>
      <c r="H123" s="57"/>
      <c r="I123" s="57"/>
      <c r="J123" s="895"/>
      <c r="K123" s="895"/>
      <c r="L123" s="895"/>
      <c r="M123" s="895"/>
      <c r="N123" s="89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10</v>
      </c>
      <c r="N37" s="272">
        <f t="shared" ref="N37:N43" si="0">K37/M37</f>
        <v>12698.413933110454</v>
      </c>
    </row>
    <row r="38" spans="1:14">
      <c r="A38" t="s">
        <v>166</v>
      </c>
      <c r="B38" s="876" t="str">
        <f>VLOOKUP(A38,EQUIPOS!A8:D154,3,FALSE)</f>
        <v>Compactador de Rodillo POTENCIA: 99HP, PESO: 8 ton</v>
      </c>
      <c r="C38" s="877"/>
      <c r="D38" s="877"/>
      <c r="E38" s="877"/>
      <c r="F38" s="877"/>
      <c r="G38" s="877"/>
      <c r="H38" s="878"/>
      <c r="I38" s="267"/>
      <c r="J38" s="268"/>
      <c r="K38" s="269">
        <f>VLOOKUP(A38,EQUIPOS!A8:D165,4,FALSE)</f>
        <v>121211.29001369429</v>
      </c>
      <c r="L38" s="270"/>
      <c r="M38" s="271">
        <v>10</v>
      </c>
      <c r="N38" s="272">
        <f t="shared" si="0"/>
        <v>12121.129001369429</v>
      </c>
    </row>
    <row r="39" spans="1:14">
      <c r="A39" t="s">
        <v>284</v>
      </c>
      <c r="B39" s="876" t="str">
        <f>VLOOKUP(A39,EQUIPOS!A9:D154,3,FALSE)</f>
        <v>Planta de asfalto en caliente</v>
      </c>
      <c r="C39" s="877"/>
      <c r="D39" s="877"/>
      <c r="E39" s="877"/>
      <c r="F39" s="877"/>
      <c r="G39" s="877"/>
      <c r="H39" s="878"/>
      <c r="I39" s="267"/>
      <c r="J39" s="268"/>
      <c r="K39" s="269">
        <f>VLOOKUP(A39,EQUIPOS!A9:D166,4,FALSE)</f>
        <v>578129.78921742656</v>
      </c>
      <c r="L39" s="270"/>
      <c r="M39" s="271">
        <v>10</v>
      </c>
      <c r="N39" s="272">
        <f t="shared" si="0"/>
        <v>57812.978921742659</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10</v>
      </c>
      <c r="N42" s="272">
        <f t="shared" si="0"/>
        <v>18936.34698813966</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10</v>
      </c>
      <c r="N43" s="272">
        <f t="shared" si="0"/>
        <v>6759.684062406779</v>
      </c>
    </row>
    <row r="44" spans="1:14">
      <c r="B44" s="876"/>
      <c r="C44" s="877"/>
      <c r="D44" s="877"/>
      <c r="E44" s="877"/>
      <c r="F44" s="877"/>
      <c r="G44" s="877"/>
      <c r="H44" s="878"/>
      <c r="I44" s="879"/>
      <c r="J44" s="880"/>
      <c r="K44" s="269"/>
      <c r="L44" s="881"/>
      <c r="M44" s="882"/>
      <c r="N44" s="272"/>
    </row>
    <row r="45" spans="1:14">
      <c r="B45" s="876"/>
      <c r="C45" s="877"/>
      <c r="D45" s="877"/>
      <c r="E45" s="883"/>
      <c r="F45" s="877"/>
      <c r="G45" s="877"/>
      <c r="H45" s="878"/>
      <c r="I45" s="36"/>
      <c r="J45" s="37"/>
      <c r="K45" s="274"/>
      <c r="L45" s="276"/>
      <c r="M45" s="277"/>
      <c r="N45" s="278"/>
    </row>
    <row r="46" spans="1:14">
      <c r="B46" s="884" t="s">
        <v>952</v>
      </c>
      <c r="C46" s="885"/>
      <c r="D46" s="885"/>
      <c r="E46" s="38"/>
      <c r="F46" s="39"/>
      <c r="G46" s="39"/>
      <c r="H46" s="40"/>
      <c r="I46" s="36"/>
      <c r="J46" s="37"/>
      <c r="K46" s="279"/>
      <c r="L46" s="276"/>
      <c r="M46" s="401">
        <v>0.1</v>
      </c>
      <c r="N46" s="344">
        <f>N80*M46</f>
        <v>874.7045112950251</v>
      </c>
    </row>
    <row r="47" spans="1:14" ht="15.75" thickBot="1">
      <c r="B47" s="876"/>
      <c r="C47" s="877"/>
      <c r="D47" s="877"/>
      <c r="E47" s="877"/>
      <c r="F47" s="877"/>
      <c r="G47" s="877"/>
      <c r="H47" s="878"/>
      <c r="I47" s="886"/>
      <c r="J47" s="887"/>
      <c r="K47" s="41"/>
      <c r="L47" s="888"/>
      <c r="M47" s="889"/>
      <c r="N47" s="105"/>
    </row>
    <row r="48" spans="1:14" ht="15.75" thickBot="1">
      <c r="B48" s="827" t="s">
        <v>953</v>
      </c>
      <c r="C48" s="828"/>
      <c r="D48" s="828"/>
      <c r="E48" s="828"/>
      <c r="F48" s="828"/>
      <c r="G48" s="828"/>
      <c r="H48" s="828"/>
      <c r="I48" s="828"/>
      <c r="J48" s="828"/>
      <c r="K48" s="828"/>
      <c r="L48" s="828"/>
      <c r="M48" s="829"/>
      <c r="N48" s="394">
        <f>SUM(N36:N47)</f>
        <v>137708.98907844236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2" t="s">
        <v>944</v>
      </c>
      <c r="C52" s="873"/>
      <c r="D52" s="873"/>
      <c r="E52" s="873"/>
      <c r="F52" s="873"/>
      <c r="G52" s="873"/>
      <c r="H52" s="873"/>
      <c r="I52" s="907"/>
      <c r="J52" s="315" t="s">
        <v>945</v>
      </c>
      <c r="K52" s="85" t="s">
        <v>946</v>
      </c>
      <c r="L52" s="908" t="s">
        <v>955</v>
      </c>
      <c r="M52" s="907"/>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18733.483494805074</v>
      </c>
      <c r="N53" s="272">
        <f>K53*M53</f>
        <v>26226.876892727101</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70.455154033578054</v>
      </c>
      <c r="N54" s="272">
        <f>K54*M54</f>
        <v>1761.3788508394514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9"/>
      <c r="C57" s="910"/>
      <c r="D57" s="910"/>
      <c r="E57" s="910"/>
      <c r="F57" s="910"/>
      <c r="G57" s="910"/>
      <c r="H57" s="910"/>
      <c r="I57" s="880"/>
      <c r="J57" s="42"/>
      <c r="K57" s="44"/>
      <c r="L57" s="911"/>
      <c r="M57" s="912"/>
      <c r="N57" s="45"/>
    </row>
    <row r="58" spans="1:14" ht="15.75" thickBot="1">
      <c r="B58" s="827" t="s">
        <v>953</v>
      </c>
      <c r="C58" s="828"/>
      <c r="D58" s="828"/>
      <c r="E58" s="828"/>
      <c r="F58" s="828"/>
      <c r="G58" s="828"/>
      <c r="H58" s="828"/>
      <c r="I58" s="828"/>
      <c r="J58" s="828"/>
      <c r="K58" s="828"/>
      <c r="L58" s="828"/>
      <c r="M58" s="829"/>
      <c r="N58" s="394">
        <f>SUM(N53:N57)</f>
        <v>27988.255743566551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3" t="s">
        <v>961</v>
      </c>
      <c r="M62" s="89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4">
        <f>VLOOKUP(A63,TRANSPORTE!A5:D117,4,FALSE)</f>
        <v>1147.8761273174055</v>
      </c>
      <c r="M63" s="915"/>
      <c r="N63" s="287">
        <f>K63*L63</f>
        <v>1607.0265782443676</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14">
        <f>VLOOKUP(A64,TRANSPORTE!A6:D117,4,FALSE)</f>
        <v>1147.8761273174055</v>
      </c>
      <c r="M64" s="915"/>
      <c r="N64" s="287">
        <f>K64*L64</f>
        <v>1434.8451591467569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5"/>
      <c r="M68" s="906"/>
      <c r="N68" s="127"/>
    </row>
    <row r="69" spans="1:15" ht="15.75" thickBot="1">
      <c r="B69" s="916" t="s">
        <v>953</v>
      </c>
      <c r="C69" s="870"/>
      <c r="D69" s="870"/>
      <c r="E69" s="870"/>
      <c r="F69" s="870"/>
      <c r="G69" s="870"/>
      <c r="H69" s="870"/>
      <c r="I69" s="870"/>
      <c r="J69" s="870"/>
      <c r="K69" s="870"/>
      <c r="L69" s="870"/>
      <c r="M69" s="871"/>
      <c r="N69" s="104">
        <f>N63+N64+N65+N66+N67</f>
        <v>3041.8717373911245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6" t="s">
        <v>963</v>
      </c>
      <c r="C73" s="867"/>
      <c r="D73" s="867"/>
      <c r="E73" s="867"/>
      <c r="F73" s="867"/>
      <c r="G73" s="867"/>
      <c r="H73" s="867"/>
      <c r="I73" s="73" t="s">
        <v>964</v>
      </c>
      <c r="J73" s="75" t="s">
        <v>1410</v>
      </c>
      <c r="K73" s="74" t="s">
        <v>966</v>
      </c>
      <c r="L73" s="868" t="s">
        <v>950</v>
      </c>
      <c r="M73" s="869"/>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3"/>
      <c r="C79" s="904"/>
      <c r="D79" s="904"/>
      <c r="E79" s="904"/>
      <c r="F79" s="904"/>
      <c r="G79" s="904"/>
      <c r="H79" s="904"/>
      <c r="I79" s="126"/>
      <c r="J79" s="126"/>
      <c r="K79" s="126"/>
      <c r="L79" s="917"/>
      <c r="M79" s="917"/>
      <c r="N79" s="45"/>
    </row>
    <row r="80" spans="1:15" ht="15.75" thickBot="1">
      <c r="B80" s="916" t="s">
        <v>953</v>
      </c>
      <c r="C80" s="870"/>
      <c r="D80" s="870"/>
      <c r="E80" s="870"/>
      <c r="F80" s="870"/>
      <c r="G80" s="870"/>
      <c r="H80" s="870"/>
      <c r="I80" s="870"/>
      <c r="J80" s="870"/>
      <c r="K80" s="870"/>
      <c r="L80" s="870"/>
      <c r="M80" s="871"/>
      <c r="N80" s="301">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177486.16167235031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2" t="s">
        <v>969</v>
      </c>
      <c r="C86" s="873"/>
      <c r="D86" s="873"/>
      <c r="E86" s="873"/>
      <c r="F86" s="873"/>
      <c r="G86" s="873"/>
      <c r="H86" s="873"/>
      <c r="I86" s="314"/>
      <c r="J86" s="334"/>
      <c r="K86" s="302" t="s">
        <v>970</v>
      </c>
      <c r="L86" s="874" t="s">
        <v>971</v>
      </c>
      <c r="M86" s="875"/>
      <c r="N86" s="303"/>
    </row>
    <row r="87" spans="1:14">
      <c r="B87" s="860" t="s">
        <v>972</v>
      </c>
      <c r="C87" s="861"/>
      <c r="D87" s="861"/>
      <c r="E87" s="861"/>
      <c r="F87" s="861"/>
      <c r="G87" s="861"/>
      <c r="H87" s="861"/>
      <c r="I87" s="87"/>
      <c r="J87" s="88"/>
      <c r="K87" s="304">
        <v>0.2</v>
      </c>
      <c r="L87" s="862">
        <f>N82*K87</f>
        <v>35497.232334470064</v>
      </c>
      <c r="M87" s="863"/>
      <c r="N87" s="51"/>
    </row>
    <row r="88" spans="1:14">
      <c r="B88" s="89" t="s">
        <v>973</v>
      </c>
      <c r="C88" s="90"/>
      <c r="D88" s="90"/>
      <c r="E88" s="90"/>
      <c r="F88" s="90"/>
      <c r="G88" s="90"/>
      <c r="H88" s="90"/>
      <c r="I88" s="87"/>
      <c r="J88" s="88"/>
      <c r="K88" s="304">
        <v>0.05</v>
      </c>
      <c r="L88" s="862">
        <f>N82*K88</f>
        <v>8874.3080836175159</v>
      </c>
      <c r="M88" s="863"/>
      <c r="N88" s="51"/>
    </row>
    <row r="89" spans="1:14" ht="15.75" thickBot="1">
      <c r="B89" s="91" t="s">
        <v>974</v>
      </c>
      <c r="C89" s="92"/>
      <c r="D89" s="92"/>
      <c r="E89" s="92"/>
      <c r="F89" s="92"/>
      <c r="G89" s="92"/>
      <c r="H89" s="92"/>
      <c r="I89" s="93"/>
      <c r="J89" s="94"/>
      <c r="K89" s="305">
        <v>0.05</v>
      </c>
      <c r="L89" s="864">
        <f>N82*K89</f>
        <v>8874.3080836175159</v>
      </c>
      <c r="M89" s="865"/>
      <c r="N89" s="51"/>
    </row>
    <row r="90" spans="1:14" ht="15.75" thickBot="1">
      <c r="B90" s="827" t="s">
        <v>953</v>
      </c>
      <c r="C90" s="828"/>
      <c r="D90" s="828"/>
      <c r="E90" s="828"/>
      <c r="F90" s="828"/>
      <c r="G90" s="828"/>
      <c r="H90" s="828"/>
      <c r="I90" s="828"/>
      <c r="J90" s="828"/>
      <c r="K90" s="828"/>
      <c r="L90" s="828"/>
      <c r="M90" s="829"/>
      <c r="N90" s="52">
        <f>L87+L88+L89</f>
        <v>53245.848501705092</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230732.01017405541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30" t="s">
        <v>2218</v>
      </c>
      <c r="C109" s="831"/>
      <c r="D109" s="831"/>
      <c r="E109" s="831"/>
      <c r="F109" s="831"/>
      <c r="G109" s="831"/>
      <c r="H109" s="831"/>
      <c r="I109" s="831"/>
      <c r="J109" s="831"/>
      <c r="K109" s="831"/>
      <c r="L109" s="831"/>
      <c r="M109" s="831"/>
      <c r="N109" s="832"/>
    </row>
    <row r="110" spans="2:14" ht="15" customHeight="1">
      <c r="B110" s="830"/>
      <c r="C110" s="831"/>
      <c r="D110" s="831"/>
      <c r="E110" s="831"/>
      <c r="F110" s="831"/>
      <c r="G110" s="831"/>
      <c r="H110" s="831"/>
      <c r="I110" s="831"/>
      <c r="J110" s="831"/>
      <c r="K110" s="831"/>
      <c r="L110" s="831"/>
      <c r="M110" s="831"/>
      <c r="N110" s="832"/>
    </row>
    <row r="111" spans="2:14" ht="30" customHeight="1">
      <c r="B111" s="833" t="s">
        <v>2219</v>
      </c>
      <c r="C111" s="834"/>
      <c r="D111" s="834"/>
      <c r="E111" s="834"/>
      <c r="F111" s="834"/>
      <c r="G111" s="834"/>
      <c r="H111" s="834"/>
      <c r="I111" s="834"/>
      <c r="J111" s="834"/>
      <c r="K111" s="834"/>
      <c r="L111" s="834"/>
      <c r="M111" s="834"/>
      <c r="N111" s="835"/>
    </row>
    <row r="112" spans="2:14">
      <c r="B112" s="833"/>
      <c r="C112" s="834"/>
      <c r="D112" s="834"/>
      <c r="E112" s="834"/>
      <c r="F112" s="834"/>
      <c r="G112" s="834"/>
      <c r="H112" s="834"/>
      <c r="I112" s="834"/>
      <c r="J112" s="834"/>
      <c r="K112" s="834"/>
      <c r="L112" s="834"/>
      <c r="M112" s="834"/>
      <c r="N112" s="835"/>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3"/>
      <c r="K122" s="893"/>
      <c r="L122" s="893"/>
      <c r="M122" s="893"/>
      <c r="N122" s="894"/>
    </row>
    <row r="123" spans="2:14" ht="15.75" thickBot="1">
      <c r="B123" s="261" t="s">
        <v>2221</v>
      </c>
      <c r="C123" s="393"/>
      <c r="D123" s="393"/>
      <c r="E123" s="57"/>
      <c r="F123" s="57"/>
      <c r="G123" s="57"/>
      <c r="H123" s="57"/>
      <c r="I123" s="57"/>
      <c r="J123" s="895"/>
      <c r="K123" s="895"/>
      <c r="L123" s="895"/>
      <c r="M123" s="895"/>
      <c r="N123" s="89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10</v>
      </c>
      <c r="N37" s="272">
        <f t="shared" ref="N37:N43" si="0">K37/M37</f>
        <v>12698.413933110454</v>
      </c>
    </row>
    <row r="38" spans="1:14">
      <c r="A38" t="s">
        <v>166</v>
      </c>
      <c r="B38" s="876" t="str">
        <f>VLOOKUP(A38,EQUIPOS!A8:D154,3,FALSE)</f>
        <v>Compactador de Rodillo POTENCIA: 99HP, PESO: 8 ton</v>
      </c>
      <c r="C38" s="877"/>
      <c r="D38" s="877"/>
      <c r="E38" s="877"/>
      <c r="F38" s="877"/>
      <c r="G38" s="877"/>
      <c r="H38" s="878"/>
      <c r="I38" s="267"/>
      <c r="J38" s="268"/>
      <c r="K38" s="269">
        <f>VLOOKUP(A38,EQUIPOS!A8:D165,4,FALSE)</f>
        <v>121211.29001369429</v>
      </c>
      <c r="L38" s="270"/>
      <c r="M38" s="271">
        <v>10</v>
      </c>
      <c r="N38" s="272">
        <f t="shared" si="0"/>
        <v>12121.129001369429</v>
      </c>
    </row>
    <row r="39" spans="1:14">
      <c r="A39" t="s">
        <v>284</v>
      </c>
      <c r="B39" s="876" t="str">
        <f>VLOOKUP(A39,EQUIPOS!A9:D154,3,FALSE)</f>
        <v>Planta de asfalto en caliente</v>
      </c>
      <c r="C39" s="877"/>
      <c r="D39" s="877"/>
      <c r="E39" s="877"/>
      <c r="F39" s="877"/>
      <c r="G39" s="877"/>
      <c r="H39" s="878"/>
      <c r="I39" s="267"/>
      <c r="J39" s="268"/>
      <c r="K39" s="269">
        <f>VLOOKUP(A39,EQUIPOS!A9:D166,4,FALSE)</f>
        <v>578129.78921742656</v>
      </c>
      <c r="L39" s="270"/>
      <c r="M39" s="271">
        <v>10</v>
      </c>
      <c r="N39" s="272">
        <f t="shared" si="0"/>
        <v>57812.978921742659</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10</v>
      </c>
      <c r="N42" s="272">
        <f t="shared" si="0"/>
        <v>18936.34698813966</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10</v>
      </c>
      <c r="N43" s="272">
        <f t="shared" si="0"/>
        <v>6759.684062406779</v>
      </c>
    </row>
    <row r="44" spans="1:14">
      <c r="B44" s="320"/>
      <c r="C44" s="321"/>
      <c r="D44" s="321"/>
      <c r="E44" s="321"/>
      <c r="F44" s="321"/>
      <c r="G44" s="321"/>
      <c r="H44" s="322"/>
      <c r="I44" s="267"/>
      <c r="J44" s="268"/>
      <c r="K44" s="269"/>
      <c r="L44" s="270"/>
      <c r="M44" s="271"/>
      <c r="N44" s="272"/>
    </row>
    <row r="45" spans="1:14">
      <c r="B45" s="876"/>
      <c r="C45" s="877"/>
      <c r="D45" s="877"/>
      <c r="E45" s="877"/>
      <c r="F45" s="877"/>
      <c r="G45" s="877"/>
      <c r="H45" s="878"/>
      <c r="I45" s="879"/>
      <c r="J45" s="880"/>
      <c r="K45" s="269"/>
      <c r="L45" s="881"/>
      <c r="M45" s="882"/>
      <c r="N45" s="272"/>
    </row>
    <row r="46" spans="1:14">
      <c r="B46" s="876"/>
      <c r="C46" s="877"/>
      <c r="D46" s="877"/>
      <c r="E46" s="883"/>
      <c r="F46" s="877"/>
      <c r="G46" s="877"/>
      <c r="H46" s="878"/>
      <c r="I46" s="36"/>
      <c r="J46" s="37"/>
      <c r="K46" s="274"/>
      <c r="L46" s="276"/>
      <c r="M46" s="277"/>
      <c r="N46" s="278"/>
    </row>
    <row r="47" spans="1:14">
      <c r="B47" s="884" t="s">
        <v>952</v>
      </c>
      <c r="C47" s="885"/>
      <c r="D47" s="885"/>
      <c r="E47" s="38"/>
      <c r="F47" s="39"/>
      <c r="G47" s="39"/>
      <c r="H47" s="40"/>
      <c r="I47" s="36"/>
      <c r="J47" s="37"/>
      <c r="K47" s="279"/>
      <c r="L47" s="276"/>
      <c r="M47" s="401">
        <v>0.1</v>
      </c>
      <c r="N47" s="344">
        <f>N81*M47</f>
        <v>874.7045112950251</v>
      </c>
    </row>
    <row r="48" spans="1:14" ht="15.75" thickBot="1">
      <c r="B48" s="876"/>
      <c r="C48" s="877"/>
      <c r="D48" s="877"/>
      <c r="E48" s="877"/>
      <c r="F48" s="877"/>
      <c r="G48" s="877"/>
      <c r="H48" s="878"/>
      <c r="I48" s="886"/>
      <c r="J48" s="887"/>
      <c r="K48" s="41"/>
      <c r="L48" s="888"/>
      <c r="M48" s="889"/>
      <c r="N48" s="105"/>
    </row>
    <row r="49" spans="1:14" ht="15.75" thickBot="1">
      <c r="B49" s="827" t="s">
        <v>953</v>
      </c>
      <c r="C49" s="828"/>
      <c r="D49" s="828"/>
      <c r="E49" s="828"/>
      <c r="F49" s="828"/>
      <c r="G49" s="828"/>
      <c r="H49" s="828"/>
      <c r="I49" s="828"/>
      <c r="J49" s="828"/>
      <c r="K49" s="828"/>
      <c r="L49" s="828"/>
      <c r="M49" s="829"/>
      <c r="N49" s="394">
        <f>SUM(N36:N48)</f>
        <v>137708.98907844236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2" t="s">
        <v>944</v>
      </c>
      <c r="C53" s="873"/>
      <c r="D53" s="873"/>
      <c r="E53" s="873"/>
      <c r="F53" s="873"/>
      <c r="G53" s="873"/>
      <c r="H53" s="873"/>
      <c r="I53" s="907"/>
      <c r="J53" s="315" t="s">
        <v>945</v>
      </c>
      <c r="K53" s="85" t="s">
        <v>946</v>
      </c>
      <c r="L53" s="908" t="s">
        <v>955</v>
      </c>
      <c r="M53" s="907"/>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18733.483494805074</v>
      </c>
      <c r="N54" s="272">
        <f>K54*M54</f>
        <v>26226.876892727101</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9"/>
      <c r="C58" s="910"/>
      <c r="D58" s="910"/>
      <c r="E58" s="910"/>
      <c r="F58" s="910"/>
      <c r="G58" s="910"/>
      <c r="H58" s="910"/>
      <c r="I58" s="880"/>
      <c r="J58" s="42"/>
      <c r="K58" s="44"/>
      <c r="L58" s="911"/>
      <c r="M58" s="912"/>
      <c r="N58" s="45"/>
    </row>
    <row r="59" spans="1:14" ht="15.75" thickBot="1">
      <c r="B59" s="827" t="s">
        <v>953</v>
      </c>
      <c r="C59" s="828"/>
      <c r="D59" s="828"/>
      <c r="E59" s="828"/>
      <c r="F59" s="828"/>
      <c r="G59" s="828"/>
      <c r="H59" s="828"/>
      <c r="I59" s="828"/>
      <c r="J59" s="828"/>
      <c r="K59" s="828"/>
      <c r="L59" s="828"/>
      <c r="M59" s="829"/>
      <c r="N59" s="394">
        <f>SUM(N54:N58)</f>
        <v>27988.255743566551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3" t="s">
        <v>961</v>
      </c>
      <c r="M63" s="89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4">
        <f>VLOOKUP(A64,TRANSPORTE!A5:D117,4,FALSE)</f>
        <v>1147.8761273174055</v>
      </c>
      <c r="M64" s="915"/>
      <c r="N64" s="287">
        <f>K64*L64</f>
        <v>1607.0265782443676</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4">
        <f>VLOOKUP(A65,TRANSPORTE!A6:D117,4,FALSE)</f>
        <v>1147.8761273174055</v>
      </c>
      <c r="M65" s="915"/>
      <c r="N65" s="287">
        <f>K65*L65</f>
        <v>1434.8451591467569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5"/>
      <c r="M69" s="906"/>
      <c r="N69" s="127"/>
    </row>
    <row r="70" spans="1:15" ht="15.75" thickBot="1">
      <c r="B70" s="916" t="s">
        <v>953</v>
      </c>
      <c r="C70" s="870"/>
      <c r="D70" s="870"/>
      <c r="E70" s="870"/>
      <c r="F70" s="870"/>
      <c r="G70" s="870"/>
      <c r="H70" s="870"/>
      <c r="I70" s="870"/>
      <c r="J70" s="870"/>
      <c r="K70" s="870"/>
      <c r="L70" s="870"/>
      <c r="M70" s="871"/>
      <c r="N70" s="104">
        <f>N64+N65+N66+N67+N68</f>
        <v>3041.8717373911245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6" t="s">
        <v>963</v>
      </c>
      <c r="C74" s="867"/>
      <c r="D74" s="867"/>
      <c r="E74" s="867"/>
      <c r="F74" s="867"/>
      <c r="G74" s="867"/>
      <c r="H74" s="867"/>
      <c r="I74" s="73" t="s">
        <v>964</v>
      </c>
      <c r="J74" s="75" t="s">
        <v>1410</v>
      </c>
      <c r="K74" s="74" t="s">
        <v>966</v>
      </c>
      <c r="L74" s="868" t="s">
        <v>950</v>
      </c>
      <c r="M74" s="869"/>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3"/>
      <c r="C80" s="904"/>
      <c r="D80" s="904"/>
      <c r="E80" s="904"/>
      <c r="F80" s="904"/>
      <c r="G80" s="904"/>
      <c r="H80" s="904"/>
      <c r="I80" s="126"/>
      <c r="J80" s="126"/>
      <c r="K80" s="126"/>
      <c r="L80" s="917"/>
      <c r="M80" s="917"/>
      <c r="N80" s="45"/>
    </row>
    <row r="81" spans="1:14" ht="15.75" thickBot="1">
      <c r="B81" s="916" t="s">
        <v>953</v>
      </c>
      <c r="C81" s="870"/>
      <c r="D81" s="870"/>
      <c r="E81" s="870"/>
      <c r="F81" s="870"/>
      <c r="G81" s="870"/>
      <c r="H81" s="870"/>
      <c r="I81" s="870"/>
      <c r="J81" s="870"/>
      <c r="K81" s="870"/>
      <c r="L81" s="870"/>
      <c r="M81" s="871"/>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177486.16167235031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2" t="s">
        <v>969</v>
      </c>
      <c r="C87" s="873"/>
      <c r="D87" s="873"/>
      <c r="E87" s="873"/>
      <c r="F87" s="873"/>
      <c r="G87" s="873"/>
      <c r="H87" s="873"/>
      <c r="I87" s="314"/>
      <c r="J87" s="334"/>
      <c r="K87" s="302" t="s">
        <v>970</v>
      </c>
      <c r="L87" s="874" t="s">
        <v>971</v>
      </c>
      <c r="M87" s="875"/>
      <c r="N87" s="303"/>
    </row>
    <row r="88" spans="1:14">
      <c r="B88" s="860" t="s">
        <v>972</v>
      </c>
      <c r="C88" s="861"/>
      <c r="D88" s="861"/>
      <c r="E88" s="861"/>
      <c r="F88" s="861"/>
      <c r="G88" s="861"/>
      <c r="H88" s="861"/>
      <c r="I88" s="87"/>
      <c r="J88" s="88"/>
      <c r="K88" s="304">
        <v>0.2</v>
      </c>
      <c r="L88" s="862">
        <f>N83*K88</f>
        <v>35497.232334470064</v>
      </c>
      <c r="M88" s="863"/>
      <c r="N88" s="51"/>
    </row>
    <row r="89" spans="1:14">
      <c r="B89" s="89" t="s">
        <v>973</v>
      </c>
      <c r="C89" s="90"/>
      <c r="D89" s="90"/>
      <c r="E89" s="90"/>
      <c r="F89" s="90"/>
      <c r="G89" s="90"/>
      <c r="H89" s="90"/>
      <c r="I89" s="87"/>
      <c r="J89" s="88"/>
      <c r="K89" s="304">
        <v>0.05</v>
      </c>
      <c r="L89" s="862">
        <f>N83*K89</f>
        <v>8874.3080836175159</v>
      </c>
      <c r="M89" s="863"/>
      <c r="N89" s="51"/>
    </row>
    <row r="90" spans="1:14" ht="15.75" thickBot="1">
      <c r="B90" s="91" t="s">
        <v>974</v>
      </c>
      <c r="C90" s="92"/>
      <c r="D90" s="92"/>
      <c r="E90" s="92"/>
      <c r="F90" s="92"/>
      <c r="G90" s="92"/>
      <c r="H90" s="92"/>
      <c r="I90" s="93"/>
      <c r="J90" s="94"/>
      <c r="K90" s="305">
        <v>0.05</v>
      </c>
      <c r="L90" s="864">
        <f>N83*K90</f>
        <v>8874.3080836175159</v>
      </c>
      <c r="M90" s="865"/>
      <c r="N90" s="51"/>
    </row>
    <row r="91" spans="1:14" ht="15.75" thickBot="1">
      <c r="B91" s="827" t="s">
        <v>953</v>
      </c>
      <c r="C91" s="828"/>
      <c r="D91" s="828"/>
      <c r="E91" s="828"/>
      <c r="F91" s="828"/>
      <c r="G91" s="828"/>
      <c r="H91" s="828"/>
      <c r="I91" s="828"/>
      <c r="J91" s="828"/>
      <c r="K91" s="828"/>
      <c r="L91" s="828"/>
      <c r="M91" s="829"/>
      <c r="N91" s="52">
        <f>L88+L89+L90</f>
        <v>53245.848501705092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230732.01017405541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30" t="s">
        <v>2218</v>
      </c>
      <c r="C110" s="831"/>
      <c r="D110" s="831"/>
      <c r="E110" s="831"/>
      <c r="F110" s="831"/>
      <c r="G110" s="831"/>
      <c r="H110" s="831"/>
      <c r="I110" s="831"/>
      <c r="J110" s="831"/>
      <c r="K110" s="831"/>
      <c r="L110" s="831"/>
      <c r="M110" s="831"/>
      <c r="N110" s="832"/>
    </row>
    <row r="111" spans="2:14" ht="15" customHeight="1">
      <c r="B111" s="830"/>
      <c r="C111" s="831"/>
      <c r="D111" s="831"/>
      <c r="E111" s="831"/>
      <c r="F111" s="831"/>
      <c r="G111" s="831"/>
      <c r="H111" s="831"/>
      <c r="I111" s="831"/>
      <c r="J111" s="831"/>
      <c r="K111" s="831"/>
      <c r="L111" s="831"/>
      <c r="M111" s="831"/>
      <c r="N111" s="832"/>
    </row>
    <row r="112" spans="2:14" ht="30" customHeight="1">
      <c r="B112" s="833" t="s">
        <v>2219</v>
      </c>
      <c r="C112" s="834"/>
      <c r="D112" s="834"/>
      <c r="E112" s="834"/>
      <c r="F112" s="834"/>
      <c r="G112" s="834"/>
      <c r="H112" s="834"/>
      <c r="I112" s="834"/>
      <c r="J112" s="834"/>
      <c r="K112" s="834"/>
      <c r="L112" s="834"/>
      <c r="M112" s="834"/>
      <c r="N112" s="835"/>
    </row>
    <row r="113" spans="2:14">
      <c r="B113" s="833"/>
      <c r="C113" s="834"/>
      <c r="D113" s="834"/>
      <c r="E113" s="834"/>
      <c r="F113" s="834"/>
      <c r="G113" s="834"/>
      <c r="H113" s="834"/>
      <c r="I113" s="834"/>
      <c r="J113" s="834"/>
      <c r="K113" s="834"/>
      <c r="L113" s="834"/>
      <c r="M113" s="834"/>
      <c r="N113" s="835"/>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3"/>
      <c r="K123" s="893"/>
      <c r="L123" s="893"/>
      <c r="M123" s="893"/>
      <c r="N123" s="894"/>
    </row>
    <row r="124" spans="2:14" ht="15.75" thickBot="1">
      <c r="B124" s="261" t="s">
        <v>2221</v>
      </c>
      <c r="C124" s="393"/>
      <c r="D124" s="393"/>
      <c r="E124" s="57"/>
      <c r="F124" s="57"/>
      <c r="G124" s="57"/>
      <c r="H124" s="57"/>
      <c r="I124" s="57"/>
      <c r="J124" s="895"/>
      <c r="K124" s="895"/>
      <c r="L124" s="895"/>
      <c r="M124" s="895"/>
      <c r="N124" s="89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10</v>
      </c>
      <c r="N37" s="272">
        <f t="shared" ref="N37:N43" si="0">K37/M37</f>
        <v>12698.413933110454</v>
      </c>
    </row>
    <row r="38" spans="1:14">
      <c r="A38" t="s">
        <v>166</v>
      </c>
      <c r="B38" s="876" t="str">
        <f>VLOOKUP(A38,EQUIPOS!A8:D154,3,FALSE)</f>
        <v>Compactador de Rodillo POTENCIA: 99HP, PESO: 8 ton</v>
      </c>
      <c r="C38" s="877"/>
      <c r="D38" s="877"/>
      <c r="E38" s="877"/>
      <c r="F38" s="877"/>
      <c r="G38" s="877"/>
      <c r="H38" s="878"/>
      <c r="I38" s="267"/>
      <c r="J38" s="268"/>
      <c r="K38" s="269">
        <f>VLOOKUP(A38,EQUIPOS!A8:D165,4,FALSE)</f>
        <v>121211.29001369429</v>
      </c>
      <c r="L38" s="270"/>
      <c r="M38" s="271">
        <v>10</v>
      </c>
      <c r="N38" s="272">
        <f t="shared" si="0"/>
        <v>12121.129001369429</v>
      </c>
    </row>
    <row r="39" spans="1:14">
      <c r="A39" t="s">
        <v>284</v>
      </c>
      <c r="B39" s="876" t="str">
        <f>VLOOKUP(A39,EQUIPOS!A9:D154,3,FALSE)</f>
        <v>Planta de asfalto en caliente</v>
      </c>
      <c r="C39" s="877"/>
      <c r="D39" s="877"/>
      <c r="E39" s="877"/>
      <c r="F39" s="877"/>
      <c r="G39" s="877"/>
      <c r="H39" s="878"/>
      <c r="I39" s="267"/>
      <c r="J39" s="268"/>
      <c r="K39" s="269">
        <f>VLOOKUP(A39,EQUIPOS!A9:D166,4,FALSE)</f>
        <v>578129.78921742656</v>
      </c>
      <c r="L39" s="270"/>
      <c r="M39" s="271">
        <v>10</v>
      </c>
      <c r="N39" s="272">
        <f t="shared" si="0"/>
        <v>57812.978921742659</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10</v>
      </c>
      <c r="N42" s="272">
        <f t="shared" si="0"/>
        <v>18936.34698813966</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10</v>
      </c>
      <c r="N43" s="272">
        <f t="shared" si="0"/>
        <v>6759.684062406779</v>
      </c>
    </row>
    <row r="44" spans="1:14">
      <c r="B44" s="320"/>
      <c r="C44" s="321"/>
      <c r="D44" s="321"/>
      <c r="E44" s="321"/>
      <c r="F44" s="321"/>
      <c r="G44" s="321"/>
      <c r="H44" s="322"/>
      <c r="I44" s="267"/>
      <c r="J44" s="268"/>
      <c r="K44" s="269"/>
      <c r="L44" s="270"/>
      <c r="M44" s="271"/>
      <c r="N44" s="272"/>
    </row>
    <row r="45" spans="1:14">
      <c r="B45" s="876"/>
      <c r="C45" s="877"/>
      <c r="D45" s="877"/>
      <c r="E45" s="877"/>
      <c r="F45" s="877"/>
      <c r="G45" s="877"/>
      <c r="H45" s="878"/>
      <c r="I45" s="879"/>
      <c r="J45" s="880"/>
      <c r="K45" s="269"/>
      <c r="L45" s="881"/>
      <c r="M45" s="882"/>
      <c r="N45" s="272"/>
    </row>
    <row r="46" spans="1:14">
      <c r="B46" s="876"/>
      <c r="C46" s="877"/>
      <c r="D46" s="877"/>
      <c r="E46" s="883"/>
      <c r="F46" s="877"/>
      <c r="G46" s="877"/>
      <c r="H46" s="878"/>
      <c r="I46" s="36"/>
      <c r="J46" s="37"/>
      <c r="K46" s="274"/>
      <c r="L46" s="276"/>
      <c r="M46" s="277"/>
      <c r="N46" s="278"/>
    </row>
    <row r="47" spans="1:14">
      <c r="B47" s="884" t="s">
        <v>952</v>
      </c>
      <c r="C47" s="885"/>
      <c r="D47" s="885"/>
      <c r="E47" s="38"/>
      <c r="F47" s="39"/>
      <c r="G47" s="39"/>
      <c r="H47" s="40"/>
      <c r="I47" s="36"/>
      <c r="J47" s="37"/>
      <c r="K47" s="279"/>
      <c r="L47" s="276"/>
      <c r="M47" s="401">
        <v>0.1</v>
      </c>
      <c r="N47" s="344">
        <f>N81*M47</f>
        <v>874.7045112950251</v>
      </c>
    </row>
    <row r="48" spans="1:14" ht="15.75" thickBot="1">
      <c r="B48" s="876"/>
      <c r="C48" s="877"/>
      <c r="D48" s="877"/>
      <c r="E48" s="877"/>
      <c r="F48" s="877"/>
      <c r="G48" s="877"/>
      <c r="H48" s="878"/>
      <c r="I48" s="886"/>
      <c r="J48" s="887"/>
      <c r="K48" s="41"/>
      <c r="L48" s="888"/>
      <c r="M48" s="889"/>
      <c r="N48" s="105"/>
    </row>
    <row r="49" spans="1:14" ht="15.75" thickBot="1">
      <c r="B49" s="827" t="s">
        <v>953</v>
      </c>
      <c r="C49" s="828"/>
      <c r="D49" s="828"/>
      <c r="E49" s="828"/>
      <c r="F49" s="828"/>
      <c r="G49" s="828"/>
      <c r="H49" s="828"/>
      <c r="I49" s="828"/>
      <c r="J49" s="828"/>
      <c r="K49" s="828"/>
      <c r="L49" s="828"/>
      <c r="M49" s="829"/>
      <c r="N49" s="394">
        <f>SUM(N36:N48)</f>
        <v>137708.98907844236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2" t="s">
        <v>944</v>
      </c>
      <c r="C53" s="873"/>
      <c r="D53" s="873"/>
      <c r="E53" s="873"/>
      <c r="F53" s="873"/>
      <c r="G53" s="873"/>
      <c r="H53" s="873"/>
      <c r="I53" s="907"/>
      <c r="J53" s="315" t="s">
        <v>945</v>
      </c>
      <c r="K53" s="85" t="s">
        <v>946</v>
      </c>
      <c r="L53" s="908" t="s">
        <v>955</v>
      </c>
      <c r="M53" s="907"/>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18733.483494805074</v>
      </c>
      <c r="N54" s="272">
        <f>K54*M54</f>
        <v>26226.876892727101</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9"/>
      <c r="C58" s="910"/>
      <c r="D58" s="910"/>
      <c r="E58" s="910"/>
      <c r="F58" s="910"/>
      <c r="G58" s="910"/>
      <c r="H58" s="910"/>
      <c r="I58" s="880"/>
      <c r="J58" s="42"/>
      <c r="K58" s="44"/>
      <c r="L58" s="911"/>
      <c r="M58" s="912"/>
      <c r="N58" s="45"/>
    </row>
    <row r="59" spans="1:14" ht="15.75" thickBot="1">
      <c r="B59" s="827" t="s">
        <v>953</v>
      </c>
      <c r="C59" s="828"/>
      <c r="D59" s="828"/>
      <c r="E59" s="828"/>
      <c r="F59" s="828"/>
      <c r="G59" s="828"/>
      <c r="H59" s="828"/>
      <c r="I59" s="828"/>
      <c r="J59" s="828"/>
      <c r="K59" s="828"/>
      <c r="L59" s="828"/>
      <c r="M59" s="829"/>
      <c r="N59" s="394">
        <f>SUM(N54:N58)</f>
        <v>27988.255743566551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3" t="s">
        <v>961</v>
      </c>
      <c r="M63" s="89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4">
        <f>VLOOKUP(A64,TRANSPORTE!A5:D117,4,FALSE)</f>
        <v>1147.8761273174055</v>
      </c>
      <c r="M64" s="915"/>
      <c r="N64" s="287">
        <f>K64*L64</f>
        <v>1607.0265782443676</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4">
        <f>VLOOKUP(A65,TRANSPORTE!A6:D117,4,FALSE)</f>
        <v>1147.8761273174055</v>
      </c>
      <c r="M65" s="915"/>
      <c r="N65" s="287">
        <f>K65*L65</f>
        <v>1434.8451591467569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5"/>
      <c r="M69" s="906"/>
      <c r="N69" s="127"/>
    </row>
    <row r="70" spans="1:15" ht="15.75" thickBot="1">
      <c r="B70" s="916" t="s">
        <v>953</v>
      </c>
      <c r="C70" s="870"/>
      <c r="D70" s="870"/>
      <c r="E70" s="870"/>
      <c r="F70" s="870"/>
      <c r="G70" s="870"/>
      <c r="H70" s="870"/>
      <c r="I70" s="870"/>
      <c r="J70" s="870"/>
      <c r="K70" s="870"/>
      <c r="L70" s="870"/>
      <c r="M70" s="871"/>
      <c r="N70" s="104">
        <f>N64+N65+N66+N67+N68</f>
        <v>3041.8717373911245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6" t="s">
        <v>963</v>
      </c>
      <c r="C74" s="867"/>
      <c r="D74" s="867"/>
      <c r="E74" s="867"/>
      <c r="F74" s="867"/>
      <c r="G74" s="867"/>
      <c r="H74" s="867"/>
      <c r="I74" s="73" t="s">
        <v>964</v>
      </c>
      <c r="J74" s="75" t="s">
        <v>1410</v>
      </c>
      <c r="K74" s="74" t="s">
        <v>966</v>
      </c>
      <c r="L74" s="868" t="s">
        <v>950</v>
      </c>
      <c r="M74" s="869"/>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3"/>
      <c r="C80" s="904"/>
      <c r="D80" s="904"/>
      <c r="E80" s="904"/>
      <c r="F80" s="904"/>
      <c r="G80" s="904"/>
      <c r="H80" s="904"/>
      <c r="I80" s="126"/>
      <c r="J80" s="126"/>
      <c r="K80" s="126"/>
      <c r="L80" s="917"/>
      <c r="M80" s="917"/>
      <c r="N80" s="45"/>
    </row>
    <row r="81" spans="1:14" ht="15.75" thickBot="1">
      <c r="B81" s="916" t="s">
        <v>953</v>
      </c>
      <c r="C81" s="870"/>
      <c r="D81" s="870"/>
      <c r="E81" s="870"/>
      <c r="F81" s="870"/>
      <c r="G81" s="870"/>
      <c r="H81" s="870"/>
      <c r="I81" s="870"/>
      <c r="J81" s="870"/>
      <c r="K81" s="870"/>
      <c r="L81" s="870"/>
      <c r="M81" s="871"/>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177486.16167235031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2" t="s">
        <v>969</v>
      </c>
      <c r="C87" s="873"/>
      <c r="D87" s="873"/>
      <c r="E87" s="873"/>
      <c r="F87" s="873"/>
      <c r="G87" s="873"/>
      <c r="H87" s="873"/>
      <c r="I87" s="314"/>
      <c r="J87" s="334"/>
      <c r="K87" s="302" t="s">
        <v>970</v>
      </c>
      <c r="L87" s="874" t="s">
        <v>971</v>
      </c>
      <c r="M87" s="875"/>
      <c r="N87" s="303"/>
    </row>
    <row r="88" spans="1:14">
      <c r="B88" s="860" t="s">
        <v>972</v>
      </c>
      <c r="C88" s="861"/>
      <c r="D88" s="861"/>
      <c r="E88" s="861"/>
      <c r="F88" s="861"/>
      <c r="G88" s="861"/>
      <c r="H88" s="861"/>
      <c r="I88" s="87"/>
      <c r="J88" s="88"/>
      <c r="K88" s="304">
        <v>0.2</v>
      </c>
      <c r="L88" s="862">
        <f>N83*K88</f>
        <v>35497.232334470064</v>
      </c>
      <c r="M88" s="863"/>
      <c r="N88" s="51"/>
    </row>
    <row r="89" spans="1:14">
      <c r="B89" s="89" t="s">
        <v>973</v>
      </c>
      <c r="C89" s="90"/>
      <c r="D89" s="90"/>
      <c r="E89" s="90"/>
      <c r="F89" s="90"/>
      <c r="G89" s="90"/>
      <c r="H89" s="90"/>
      <c r="I89" s="87"/>
      <c r="J89" s="88"/>
      <c r="K89" s="304">
        <v>0.05</v>
      </c>
      <c r="L89" s="862">
        <f>N83*K89</f>
        <v>8874.3080836175159</v>
      </c>
      <c r="M89" s="863"/>
      <c r="N89" s="51"/>
    </row>
    <row r="90" spans="1:14" ht="15.75" thickBot="1">
      <c r="B90" s="91" t="s">
        <v>974</v>
      </c>
      <c r="C90" s="92"/>
      <c r="D90" s="92"/>
      <c r="E90" s="92"/>
      <c r="F90" s="92"/>
      <c r="G90" s="92"/>
      <c r="H90" s="92"/>
      <c r="I90" s="93"/>
      <c r="J90" s="94"/>
      <c r="K90" s="305">
        <v>0.05</v>
      </c>
      <c r="L90" s="864">
        <f>N83*K90</f>
        <v>8874.3080836175159</v>
      </c>
      <c r="M90" s="865"/>
      <c r="N90" s="51"/>
    </row>
    <row r="91" spans="1:14" ht="15.75" thickBot="1">
      <c r="B91" s="827" t="s">
        <v>953</v>
      </c>
      <c r="C91" s="828"/>
      <c r="D91" s="828"/>
      <c r="E91" s="828"/>
      <c r="F91" s="828"/>
      <c r="G91" s="828"/>
      <c r="H91" s="828"/>
      <c r="I91" s="828"/>
      <c r="J91" s="828"/>
      <c r="K91" s="828"/>
      <c r="L91" s="828"/>
      <c r="M91" s="829"/>
      <c r="N91" s="52">
        <f>L88+L89+L90</f>
        <v>53245.848501705092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230732.01017405541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30" t="s">
        <v>2218</v>
      </c>
      <c r="C110" s="831"/>
      <c r="D110" s="831"/>
      <c r="E110" s="831"/>
      <c r="F110" s="831"/>
      <c r="G110" s="831"/>
      <c r="H110" s="831"/>
      <c r="I110" s="831"/>
      <c r="J110" s="831"/>
      <c r="K110" s="831"/>
      <c r="L110" s="831"/>
      <c r="M110" s="831"/>
      <c r="N110" s="832"/>
    </row>
    <row r="111" spans="2:14" ht="15" customHeight="1">
      <c r="B111" s="830"/>
      <c r="C111" s="831"/>
      <c r="D111" s="831"/>
      <c r="E111" s="831"/>
      <c r="F111" s="831"/>
      <c r="G111" s="831"/>
      <c r="H111" s="831"/>
      <c r="I111" s="831"/>
      <c r="J111" s="831"/>
      <c r="K111" s="831"/>
      <c r="L111" s="831"/>
      <c r="M111" s="831"/>
      <c r="N111" s="832"/>
    </row>
    <row r="112" spans="2:14" ht="30" customHeight="1">
      <c r="B112" s="833" t="s">
        <v>2219</v>
      </c>
      <c r="C112" s="834"/>
      <c r="D112" s="834"/>
      <c r="E112" s="834"/>
      <c r="F112" s="834"/>
      <c r="G112" s="834"/>
      <c r="H112" s="834"/>
      <c r="I112" s="834"/>
      <c r="J112" s="834"/>
      <c r="K112" s="834"/>
      <c r="L112" s="834"/>
      <c r="M112" s="834"/>
      <c r="N112" s="835"/>
    </row>
    <row r="113" spans="2:14">
      <c r="B113" s="833"/>
      <c r="C113" s="834"/>
      <c r="D113" s="834"/>
      <c r="E113" s="834"/>
      <c r="F113" s="834"/>
      <c r="G113" s="834"/>
      <c r="H113" s="834"/>
      <c r="I113" s="834"/>
      <c r="J113" s="834"/>
      <c r="K113" s="834"/>
      <c r="L113" s="834"/>
      <c r="M113" s="834"/>
      <c r="N113" s="835"/>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3"/>
      <c r="K123" s="893"/>
      <c r="L123" s="893"/>
      <c r="M123" s="893"/>
      <c r="N123" s="894"/>
    </row>
    <row r="124" spans="2:14" ht="15.75" thickBot="1">
      <c r="B124" s="261" t="s">
        <v>2221</v>
      </c>
      <c r="C124" s="393"/>
      <c r="D124" s="393"/>
      <c r="E124" s="57"/>
      <c r="F124" s="57"/>
      <c r="G124" s="57"/>
      <c r="H124" s="57"/>
      <c r="I124" s="57"/>
      <c r="J124" s="895"/>
      <c r="K124" s="895"/>
      <c r="L124" s="895"/>
      <c r="M124" s="895"/>
      <c r="N124" s="89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10</v>
      </c>
      <c r="N37" s="272">
        <f t="shared" ref="N37:N43" si="0">K37/M37</f>
        <v>12698.413933110454</v>
      </c>
    </row>
    <row r="38" spans="1:14">
      <c r="A38" t="s">
        <v>166</v>
      </c>
      <c r="B38" s="876" t="str">
        <f>VLOOKUP(A38,EQUIPOS!A8:D154,3,FALSE)</f>
        <v>Compactador de Rodillo POTENCIA: 99HP, PESO: 8 ton</v>
      </c>
      <c r="C38" s="877"/>
      <c r="D38" s="877"/>
      <c r="E38" s="877"/>
      <c r="F38" s="877"/>
      <c r="G38" s="877"/>
      <c r="H38" s="878"/>
      <c r="I38" s="267"/>
      <c r="J38" s="268"/>
      <c r="K38" s="269">
        <f>VLOOKUP(A38,EQUIPOS!A8:D165,4,FALSE)</f>
        <v>121211.29001369429</v>
      </c>
      <c r="L38" s="270"/>
      <c r="M38" s="271">
        <v>10</v>
      </c>
      <c r="N38" s="272">
        <f t="shared" si="0"/>
        <v>12121.129001369429</v>
      </c>
    </row>
    <row r="39" spans="1:14">
      <c r="A39" t="s">
        <v>284</v>
      </c>
      <c r="B39" s="876" t="str">
        <f>VLOOKUP(A39,EQUIPOS!A9:D154,3,FALSE)</f>
        <v>Planta de asfalto en caliente</v>
      </c>
      <c r="C39" s="877"/>
      <c r="D39" s="877"/>
      <c r="E39" s="877"/>
      <c r="F39" s="877"/>
      <c r="G39" s="877"/>
      <c r="H39" s="878"/>
      <c r="I39" s="267"/>
      <c r="J39" s="268"/>
      <c r="K39" s="269">
        <f>VLOOKUP(A39,EQUIPOS!A9:D166,4,FALSE)</f>
        <v>578129.78921742656</v>
      </c>
      <c r="L39" s="270"/>
      <c r="M39" s="271">
        <v>10</v>
      </c>
      <c r="N39" s="272">
        <f t="shared" si="0"/>
        <v>57812.978921742659</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10</v>
      </c>
      <c r="N42" s="272">
        <f t="shared" si="0"/>
        <v>18936.34698813966</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10</v>
      </c>
      <c r="N43" s="272">
        <f t="shared" si="0"/>
        <v>6759.684062406779</v>
      </c>
    </row>
    <row r="44" spans="1:14">
      <c r="B44" s="320"/>
      <c r="C44" s="321"/>
      <c r="D44" s="321"/>
      <c r="E44" s="321"/>
      <c r="F44" s="321"/>
      <c r="G44" s="321"/>
      <c r="H44" s="322"/>
      <c r="I44" s="267"/>
      <c r="J44" s="268"/>
      <c r="K44" s="269"/>
      <c r="L44" s="270"/>
      <c r="M44" s="271"/>
      <c r="N44" s="272"/>
    </row>
    <row r="45" spans="1:14">
      <c r="B45" s="876"/>
      <c r="C45" s="877"/>
      <c r="D45" s="877"/>
      <c r="E45" s="877"/>
      <c r="F45" s="877"/>
      <c r="G45" s="877"/>
      <c r="H45" s="878"/>
      <c r="I45" s="879"/>
      <c r="J45" s="880"/>
      <c r="K45" s="269"/>
      <c r="L45" s="881"/>
      <c r="M45" s="882"/>
      <c r="N45" s="272"/>
    </row>
    <row r="46" spans="1:14">
      <c r="B46" s="876"/>
      <c r="C46" s="877"/>
      <c r="D46" s="877"/>
      <c r="E46" s="883"/>
      <c r="F46" s="877"/>
      <c r="G46" s="877"/>
      <c r="H46" s="878"/>
      <c r="I46" s="36"/>
      <c r="J46" s="37"/>
      <c r="K46" s="274"/>
      <c r="L46" s="276"/>
      <c r="M46" s="277"/>
      <c r="N46" s="278"/>
    </row>
    <row r="47" spans="1:14">
      <c r="B47" s="884" t="s">
        <v>952</v>
      </c>
      <c r="C47" s="885"/>
      <c r="D47" s="885"/>
      <c r="E47" s="38"/>
      <c r="F47" s="39"/>
      <c r="G47" s="39"/>
      <c r="H47" s="40"/>
      <c r="I47" s="36"/>
      <c r="J47" s="37"/>
      <c r="K47" s="279"/>
      <c r="L47" s="276"/>
      <c r="M47" s="401">
        <v>0.1</v>
      </c>
      <c r="N47" s="344">
        <f>N81*M47</f>
        <v>874.7045112950251</v>
      </c>
    </row>
    <row r="48" spans="1:14" ht="15.75" thickBot="1">
      <c r="B48" s="876"/>
      <c r="C48" s="877"/>
      <c r="D48" s="877"/>
      <c r="E48" s="877"/>
      <c r="F48" s="877"/>
      <c r="G48" s="877"/>
      <c r="H48" s="878"/>
      <c r="I48" s="886"/>
      <c r="J48" s="887"/>
      <c r="K48" s="41"/>
      <c r="L48" s="888"/>
      <c r="M48" s="889"/>
      <c r="N48" s="105"/>
    </row>
    <row r="49" spans="1:14" ht="15.75" thickBot="1">
      <c r="B49" s="827" t="s">
        <v>953</v>
      </c>
      <c r="C49" s="828"/>
      <c r="D49" s="828"/>
      <c r="E49" s="828"/>
      <c r="F49" s="828"/>
      <c r="G49" s="828"/>
      <c r="H49" s="828"/>
      <c r="I49" s="828"/>
      <c r="J49" s="828"/>
      <c r="K49" s="828"/>
      <c r="L49" s="828"/>
      <c r="M49" s="829"/>
      <c r="N49" s="394">
        <f>SUM(N36:N48)</f>
        <v>137708.98907844236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2" t="s">
        <v>944</v>
      </c>
      <c r="C53" s="873"/>
      <c r="D53" s="873"/>
      <c r="E53" s="873"/>
      <c r="F53" s="873"/>
      <c r="G53" s="873"/>
      <c r="H53" s="873"/>
      <c r="I53" s="907"/>
      <c r="J53" s="315" t="s">
        <v>945</v>
      </c>
      <c r="K53" s="85" t="s">
        <v>946</v>
      </c>
      <c r="L53" s="908" t="s">
        <v>955</v>
      </c>
      <c r="M53" s="907"/>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18733.483494805074</v>
      </c>
      <c r="N54" s="272">
        <f>K54*M54</f>
        <v>26226.876892727101</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9"/>
      <c r="C58" s="910"/>
      <c r="D58" s="910"/>
      <c r="E58" s="910"/>
      <c r="F58" s="910"/>
      <c r="G58" s="910"/>
      <c r="H58" s="910"/>
      <c r="I58" s="880"/>
      <c r="J58" s="42"/>
      <c r="K58" s="44"/>
      <c r="L58" s="911"/>
      <c r="M58" s="912"/>
      <c r="N58" s="45"/>
    </row>
    <row r="59" spans="1:14" ht="15.75" thickBot="1">
      <c r="B59" s="827" t="s">
        <v>953</v>
      </c>
      <c r="C59" s="828"/>
      <c r="D59" s="828"/>
      <c r="E59" s="828"/>
      <c r="F59" s="828"/>
      <c r="G59" s="828"/>
      <c r="H59" s="828"/>
      <c r="I59" s="828"/>
      <c r="J59" s="828"/>
      <c r="K59" s="828"/>
      <c r="L59" s="828"/>
      <c r="M59" s="829"/>
      <c r="N59" s="394">
        <f>SUM(N54:N58)</f>
        <v>27988.255743566551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3" t="s">
        <v>961</v>
      </c>
      <c r="M63" s="89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4">
        <f>VLOOKUP(A64,TRANSPORTE!A5:D117,4,FALSE)</f>
        <v>1147.8761273174055</v>
      </c>
      <c r="M64" s="915"/>
      <c r="N64" s="287">
        <f>K64*L64</f>
        <v>1607.0265782443676</v>
      </c>
    </row>
    <row r="65" spans="1:15">
      <c r="A65" t="s">
        <v>1293</v>
      </c>
      <c r="B65" s="46" t="str">
        <f>VLOOKUP(A65,TRANSPORTE!A6:D117,3,FALSE)</f>
        <v>Transporte de mezcla</v>
      </c>
      <c r="C65" s="47"/>
      <c r="D65" s="47"/>
      <c r="E65" s="47"/>
      <c r="F65" s="47"/>
      <c r="G65" s="47"/>
      <c r="H65" s="311" t="s">
        <v>1468</v>
      </c>
      <c r="I65" s="279">
        <v>1.25</v>
      </c>
      <c r="J65" s="286">
        <v>1</v>
      </c>
      <c r="K65" s="279">
        <f>I65*J65</f>
        <v>1.25</v>
      </c>
      <c r="L65" s="914">
        <f>VLOOKUP(A65,TRANSPORTE!A6:D117,4,FALSE)</f>
        <v>1147.8761273174055</v>
      </c>
      <c r="M65" s="915"/>
      <c r="N65" s="287">
        <f>K65*L65</f>
        <v>1434.8451591467569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5"/>
      <c r="M69" s="906"/>
      <c r="N69" s="127"/>
    </row>
    <row r="70" spans="1:15" ht="15.75" thickBot="1">
      <c r="B70" s="916" t="s">
        <v>953</v>
      </c>
      <c r="C70" s="870"/>
      <c r="D70" s="870"/>
      <c r="E70" s="870"/>
      <c r="F70" s="870"/>
      <c r="G70" s="870"/>
      <c r="H70" s="870"/>
      <c r="I70" s="870"/>
      <c r="J70" s="870"/>
      <c r="K70" s="870"/>
      <c r="L70" s="870"/>
      <c r="M70" s="871"/>
      <c r="N70" s="104">
        <f>N64+N65+N66+N67+N68</f>
        <v>3041.8717373911245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6" t="s">
        <v>963</v>
      </c>
      <c r="C74" s="867"/>
      <c r="D74" s="867"/>
      <c r="E74" s="867"/>
      <c r="F74" s="867"/>
      <c r="G74" s="867"/>
      <c r="H74" s="867"/>
      <c r="I74" s="73" t="s">
        <v>964</v>
      </c>
      <c r="J74" s="75" t="s">
        <v>1410</v>
      </c>
      <c r="K74" s="74" t="s">
        <v>966</v>
      </c>
      <c r="L74" s="868" t="s">
        <v>950</v>
      </c>
      <c r="M74" s="869"/>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3"/>
      <c r="C80" s="904"/>
      <c r="D80" s="904"/>
      <c r="E80" s="904"/>
      <c r="F80" s="904"/>
      <c r="G80" s="904"/>
      <c r="H80" s="904"/>
      <c r="I80" s="126"/>
      <c r="J80" s="126"/>
      <c r="K80" s="126"/>
      <c r="L80" s="917"/>
      <c r="M80" s="917"/>
      <c r="N80" s="45"/>
    </row>
    <row r="81" spans="1:14" ht="15.75" thickBot="1">
      <c r="B81" s="916" t="s">
        <v>953</v>
      </c>
      <c r="C81" s="870"/>
      <c r="D81" s="870"/>
      <c r="E81" s="870"/>
      <c r="F81" s="870"/>
      <c r="G81" s="870"/>
      <c r="H81" s="870"/>
      <c r="I81" s="870"/>
      <c r="J81" s="870"/>
      <c r="K81" s="870"/>
      <c r="L81" s="870"/>
      <c r="M81" s="871"/>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177486.16167235031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2" t="s">
        <v>969</v>
      </c>
      <c r="C87" s="873"/>
      <c r="D87" s="873"/>
      <c r="E87" s="873"/>
      <c r="F87" s="873"/>
      <c r="G87" s="873"/>
      <c r="H87" s="873"/>
      <c r="I87" s="314"/>
      <c r="J87" s="334"/>
      <c r="K87" s="302" t="s">
        <v>970</v>
      </c>
      <c r="L87" s="874" t="s">
        <v>971</v>
      </c>
      <c r="M87" s="875"/>
      <c r="N87" s="303"/>
    </row>
    <row r="88" spans="1:14">
      <c r="B88" s="860" t="s">
        <v>972</v>
      </c>
      <c r="C88" s="861"/>
      <c r="D88" s="861"/>
      <c r="E88" s="861"/>
      <c r="F88" s="861"/>
      <c r="G88" s="861"/>
      <c r="H88" s="861"/>
      <c r="I88" s="87"/>
      <c r="J88" s="88"/>
      <c r="K88" s="304">
        <v>0.2</v>
      </c>
      <c r="L88" s="862">
        <f>N83*K88</f>
        <v>35497.232334470064</v>
      </c>
      <c r="M88" s="863"/>
      <c r="N88" s="51"/>
    </row>
    <row r="89" spans="1:14">
      <c r="B89" s="89" t="s">
        <v>973</v>
      </c>
      <c r="C89" s="90"/>
      <c r="D89" s="90"/>
      <c r="E89" s="90"/>
      <c r="F89" s="90"/>
      <c r="G89" s="90"/>
      <c r="H89" s="90"/>
      <c r="I89" s="87"/>
      <c r="J89" s="88"/>
      <c r="K89" s="304">
        <v>0.05</v>
      </c>
      <c r="L89" s="862">
        <f>N83*K89</f>
        <v>8874.3080836175159</v>
      </c>
      <c r="M89" s="863"/>
      <c r="N89" s="51"/>
    </row>
    <row r="90" spans="1:14" ht="15.75" thickBot="1">
      <c r="B90" s="91" t="s">
        <v>974</v>
      </c>
      <c r="C90" s="92"/>
      <c r="D90" s="92"/>
      <c r="E90" s="92"/>
      <c r="F90" s="92"/>
      <c r="G90" s="92"/>
      <c r="H90" s="92"/>
      <c r="I90" s="93"/>
      <c r="J90" s="94"/>
      <c r="K90" s="305">
        <v>0.05</v>
      </c>
      <c r="L90" s="864">
        <f>N83*K90</f>
        <v>8874.3080836175159</v>
      </c>
      <c r="M90" s="865"/>
      <c r="N90" s="51"/>
    </row>
    <row r="91" spans="1:14" ht="15.75" thickBot="1">
      <c r="B91" s="827" t="s">
        <v>953</v>
      </c>
      <c r="C91" s="828"/>
      <c r="D91" s="828"/>
      <c r="E91" s="828"/>
      <c r="F91" s="828"/>
      <c r="G91" s="828"/>
      <c r="H91" s="828"/>
      <c r="I91" s="828"/>
      <c r="J91" s="828"/>
      <c r="K91" s="828"/>
      <c r="L91" s="828"/>
      <c r="M91" s="829"/>
      <c r="N91" s="52">
        <f>L88+L89+L90</f>
        <v>53245.848501705092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230732.01017405541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30" t="s">
        <v>2218</v>
      </c>
      <c r="C110" s="831"/>
      <c r="D110" s="831"/>
      <c r="E110" s="831"/>
      <c r="F110" s="831"/>
      <c r="G110" s="831"/>
      <c r="H110" s="831"/>
      <c r="I110" s="831"/>
      <c r="J110" s="831"/>
      <c r="K110" s="831"/>
      <c r="L110" s="831"/>
      <c r="M110" s="831"/>
      <c r="N110" s="832"/>
    </row>
    <row r="111" spans="2:14" ht="15" customHeight="1">
      <c r="B111" s="830"/>
      <c r="C111" s="831"/>
      <c r="D111" s="831"/>
      <c r="E111" s="831"/>
      <c r="F111" s="831"/>
      <c r="G111" s="831"/>
      <c r="H111" s="831"/>
      <c r="I111" s="831"/>
      <c r="J111" s="831"/>
      <c r="K111" s="831"/>
      <c r="L111" s="831"/>
      <c r="M111" s="831"/>
      <c r="N111" s="832"/>
    </row>
    <row r="112" spans="2:14" ht="30" customHeight="1">
      <c r="B112" s="833" t="s">
        <v>2219</v>
      </c>
      <c r="C112" s="834"/>
      <c r="D112" s="834"/>
      <c r="E112" s="834"/>
      <c r="F112" s="834"/>
      <c r="G112" s="834"/>
      <c r="H112" s="834"/>
      <c r="I112" s="834"/>
      <c r="J112" s="834"/>
      <c r="K112" s="834"/>
      <c r="L112" s="834"/>
      <c r="M112" s="834"/>
      <c r="N112" s="835"/>
    </row>
    <row r="113" spans="2:14">
      <c r="B113" s="833"/>
      <c r="C113" s="834"/>
      <c r="D113" s="834"/>
      <c r="E113" s="834"/>
      <c r="F113" s="834"/>
      <c r="G113" s="834"/>
      <c r="H113" s="834"/>
      <c r="I113" s="834"/>
      <c r="J113" s="834"/>
      <c r="K113" s="834"/>
      <c r="L113" s="834"/>
      <c r="M113" s="834"/>
      <c r="N113" s="835"/>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3"/>
      <c r="K123" s="893"/>
      <c r="L123" s="893"/>
      <c r="M123" s="893"/>
      <c r="N123" s="894"/>
    </row>
    <row r="124" spans="2:14" ht="15.75" thickBot="1">
      <c r="B124" s="261" t="s">
        <v>2221</v>
      </c>
      <c r="C124" s="393"/>
      <c r="D124" s="393"/>
      <c r="E124" s="57"/>
      <c r="F124" s="57"/>
      <c r="G124" s="57"/>
      <c r="H124" s="57"/>
      <c r="I124" s="57"/>
      <c r="J124" s="895"/>
      <c r="K124" s="895"/>
      <c r="L124" s="895"/>
      <c r="M124" s="895"/>
      <c r="N124" s="89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8</v>
      </c>
      <c r="N37" s="272">
        <f t="shared" ref="N37:N43" si="0">K37/M37</f>
        <v>15873.017416388067</v>
      </c>
    </row>
    <row r="38" spans="1:14">
      <c r="A38" t="s">
        <v>166</v>
      </c>
      <c r="B38" s="876" t="str">
        <f>VLOOKUP(A38,EQUIPOS!A8:D154,3,FALSE)</f>
        <v>Compactador de Rodillo POTENCIA: 99HP, PESO: 8 ton</v>
      </c>
      <c r="C38" s="877"/>
      <c r="D38" s="877"/>
      <c r="E38" s="877"/>
      <c r="F38" s="877"/>
      <c r="G38" s="877"/>
      <c r="H38" s="878"/>
      <c r="I38" s="267"/>
      <c r="J38" s="268"/>
      <c r="K38" s="269">
        <f>VLOOKUP(A38,EQUIPOS!A8:D165,4,FALSE)</f>
        <v>121211.29001369429</v>
      </c>
      <c r="L38" s="270"/>
      <c r="M38" s="271">
        <v>8</v>
      </c>
      <c r="N38" s="272">
        <f t="shared" si="0"/>
        <v>15151.411251711786</v>
      </c>
    </row>
    <row r="39" spans="1:14">
      <c r="A39" t="s">
        <v>284</v>
      </c>
      <c r="B39" s="876" t="str">
        <f>VLOOKUP(A39,EQUIPOS!A9:D154,3,FALSE)</f>
        <v>Planta de asfalto en caliente</v>
      </c>
      <c r="C39" s="877"/>
      <c r="D39" s="877"/>
      <c r="E39" s="877"/>
      <c r="F39" s="877"/>
      <c r="G39" s="877"/>
      <c r="H39" s="878"/>
      <c r="I39" s="267"/>
      <c r="J39" s="268"/>
      <c r="K39" s="269">
        <f>VLOOKUP(A39,EQUIPOS!A9:D166,4,FALSE)</f>
        <v>578129.78921742656</v>
      </c>
      <c r="L39" s="270"/>
      <c r="M39" s="271">
        <v>8</v>
      </c>
      <c r="N39" s="272">
        <f t="shared" si="0"/>
        <v>72266.22365217832</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8</v>
      </c>
      <c r="N42" s="272">
        <f t="shared" si="0"/>
        <v>23670.433735174574</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8</v>
      </c>
      <c r="N43" s="272">
        <f t="shared" si="0"/>
        <v>8449.6050780084734</v>
      </c>
    </row>
    <row r="44" spans="1:14">
      <c r="B44" s="876"/>
      <c r="C44" s="877"/>
      <c r="D44" s="877"/>
      <c r="E44" s="877"/>
      <c r="F44" s="877"/>
      <c r="G44" s="877"/>
      <c r="H44" s="878"/>
      <c r="I44" s="879"/>
      <c r="J44" s="880"/>
      <c r="K44" s="269"/>
      <c r="L44" s="881"/>
      <c r="M44" s="882"/>
      <c r="N44" s="272"/>
    </row>
    <row r="45" spans="1:14">
      <c r="B45" s="876"/>
      <c r="C45" s="877"/>
      <c r="D45" s="877"/>
      <c r="E45" s="883"/>
      <c r="F45" s="877"/>
      <c r="G45" s="877"/>
      <c r="H45" s="878"/>
      <c r="I45" s="36"/>
      <c r="J45" s="37"/>
      <c r="K45" s="274"/>
      <c r="L45" s="276"/>
      <c r="M45" s="277"/>
      <c r="N45" s="278"/>
    </row>
    <row r="46" spans="1:14">
      <c r="B46" s="884" t="s">
        <v>952</v>
      </c>
      <c r="C46" s="885"/>
      <c r="D46" s="885"/>
      <c r="E46" s="38"/>
      <c r="F46" s="39"/>
      <c r="G46" s="39"/>
      <c r="H46" s="40"/>
      <c r="I46" s="36"/>
      <c r="J46" s="37"/>
      <c r="K46" s="279"/>
      <c r="L46" s="276"/>
      <c r="M46" s="401">
        <v>0.1</v>
      </c>
      <c r="N46" s="344">
        <f>N80*M46</f>
        <v>971.8939014389166</v>
      </c>
    </row>
    <row r="47" spans="1:14" ht="15.75" thickBot="1">
      <c r="B47" s="876"/>
      <c r="C47" s="877"/>
      <c r="D47" s="877"/>
      <c r="E47" s="877"/>
      <c r="F47" s="877"/>
      <c r="G47" s="877"/>
      <c r="H47" s="878"/>
      <c r="I47" s="886"/>
      <c r="J47" s="887"/>
      <c r="K47" s="41"/>
      <c r="L47" s="888"/>
      <c r="M47" s="889"/>
      <c r="N47" s="105"/>
    </row>
    <row r="48" spans="1:14" ht="15.75" thickBot="1">
      <c r="B48" s="827" t="s">
        <v>953</v>
      </c>
      <c r="C48" s="828"/>
      <c r="D48" s="828"/>
      <c r="E48" s="828"/>
      <c r="F48" s="828"/>
      <c r="G48" s="828"/>
      <c r="H48" s="828"/>
      <c r="I48" s="828"/>
      <c r="J48" s="828"/>
      <c r="K48" s="828"/>
      <c r="L48" s="828"/>
      <c r="M48" s="829"/>
      <c r="N48" s="394">
        <f>SUM(N36:N47)</f>
        <v>164888.31669527851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2" t="s">
        <v>944</v>
      </c>
      <c r="C52" s="873"/>
      <c r="D52" s="873"/>
      <c r="E52" s="873"/>
      <c r="F52" s="873"/>
      <c r="G52" s="873"/>
      <c r="H52" s="873"/>
      <c r="I52" s="907"/>
      <c r="J52" s="315" t="s">
        <v>945</v>
      </c>
      <c r="K52" s="85" t="s">
        <v>946</v>
      </c>
      <c r="L52" s="908" t="s">
        <v>955</v>
      </c>
      <c r="M52" s="907"/>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18733.483494805074</v>
      </c>
      <c r="N53" s="272">
        <f>K53*M53</f>
        <v>26226.876892727101</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70.455154033578054</v>
      </c>
      <c r="N54" s="272">
        <f>K54*M54</f>
        <v>1761.3788508394514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9"/>
      <c r="C57" s="910"/>
      <c r="D57" s="910"/>
      <c r="E57" s="910"/>
      <c r="F57" s="910"/>
      <c r="G57" s="910"/>
      <c r="H57" s="910"/>
      <c r="I57" s="880"/>
      <c r="J57" s="42"/>
      <c r="K57" s="44"/>
      <c r="L57" s="911"/>
      <c r="M57" s="912"/>
      <c r="N57" s="45"/>
    </row>
    <row r="58" spans="1:14" ht="15.75" thickBot="1">
      <c r="B58" s="827" t="s">
        <v>953</v>
      </c>
      <c r="C58" s="828"/>
      <c r="D58" s="828"/>
      <c r="E58" s="828"/>
      <c r="F58" s="828"/>
      <c r="G58" s="828"/>
      <c r="H58" s="828"/>
      <c r="I58" s="828"/>
      <c r="J58" s="828"/>
      <c r="K58" s="828"/>
      <c r="L58" s="828"/>
      <c r="M58" s="829"/>
      <c r="N58" s="394">
        <f>SUM(N53:N57)</f>
        <v>27988.255743566551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3" t="s">
        <v>961</v>
      </c>
      <c r="M62" s="89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4">
        <f>VLOOKUP(A63,TRANSPORTE!A5:D117,4,FALSE)</f>
        <v>1147.8761273174055</v>
      </c>
      <c r="M63" s="915"/>
      <c r="N63" s="287">
        <f>K63*L63</f>
        <v>1607.0265782443676</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4">
        <f>VLOOKUP(A64,TRANSPORTE!A6:D117,4,FALSE)</f>
        <v>1147.8761273174055</v>
      </c>
      <c r="M64" s="915"/>
      <c r="N64" s="287">
        <f>K64*L64</f>
        <v>1434.8451591467569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5"/>
      <c r="M68" s="906"/>
      <c r="N68" s="127"/>
    </row>
    <row r="69" spans="1:15" ht="15.75" thickBot="1">
      <c r="B69" s="916" t="s">
        <v>953</v>
      </c>
      <c r="C69" s="870"/>
      <c r="D69" s="870"/>
      <c r="E69" s="870"/>
      <c r="F69" s="870"/>
      <c r="G69" s="870"/>
      <c r="H69" s="870"/>
      <c r="I69" s="870"/>
      <c r="J69" s="870"/>
      <c r="K69" s="870"/>
      <c r="L69" s="870"/>
      <c r="M69" s="871"/>
      <c r="N69" s="104">
        <f>N63+N64+N65+N66+N67</f>
        <v>3041.8717373911245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6" t="s">
        <v>963</v>
      </c>
      <c r="C73" s="867"/>
      <c r="D73" s="867"/>
      <c r="E73" s="867"/>
      <c r="F73" s="867"/>
      <c r="G73" s="867"/>
      <c r="H73" s="867"/>
      <c r="I73" s="73" t="s">
        <v>964</v>
      </c>
      <c r="J73" s="75" t="s">
        <v>1410</v>
      </c>
      <c r="K73" s="74" t="s">
        <v>966</v>
      </c>
      <c r="L73" s="868" t="s">
        <v>950</v>
      </c>
      <c r="M73" s="869"/>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3"/>
      <c r="C79" s="904"/>
      <c r="D79" s="904"/>
      <c r="E79" s="904"/>
      <c r="F79" s="904"/>
      <c r="G79" s="904"/>
      <c r="H79" s="904"/>
      <c r="I79" s="126"/>
      <c r="J79" s="126"/>
      <c r="K79" s="126"/>
      <c r="L79" s="917"/>
      <c r="M79" s="917"/>
      <c r="N79" s="45"/>
    </row>
    <row r="80" spans="1:15" ht="15.75" thickBot="1">
      <c r="B80" s="916" t="s">
        <v>953</v>
      </c>
      <c r="C80" s="870"/>
      <c r="D80" s="870"/>
      <c r="E80" s="870"/>
      <c r="F80" s="870"/>
      <c r="G80" s="870"/>
      <c r="H80" s="870"/>
      <c r="I80" s="870"/>
      <c r="J80" s="870"/>
      <c r="K80" s="870"/>
      <c r="L80" s="870"/>
      <c r="M80" s="871"/>
      <c r="N80" s="301">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205637.38319062535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2" t="s">
        <v>969</v>
      </c>
      <c r="C86" s="873"/>
      <c r="D86" s="873"/>
      <c r="E86" s="873"/>
      <c r="F86" s="873"/>
      <c r="G86" s="873"/>
      <c r="H86" s="873"/>
      <c r="I86" s="314"/>
      <c r="J86" s="334"/>
      <c r="K86" s="302" t="s">
        <v>970</v>
      </c>
      <c r="L86" s="874" t="s">
        <v>971</v>
      </c>
      <c r="M86" s="875"/>
      <c r="N86" s="303"/>
    </row>
    <row r="87" spans="1:14">
      <c r="B87" s="860" t="s">
        <v>972</v>
      </c>
      <c r="C87" s="861"/>
      <c r="D87" s="861"/>
      <c r="E87" s="861"/>
      <c r="F87" s="861"/>
      <c r="G87" s="861"/>
      <c r="H87" s="861"/>
      <c r="I87" s="87"/>
      <c r="J87" s="88"/>
      <c r="K87" s="304">
        <v>0.2</v>
      </c>
      <c r="L87" s="862">
        <f>N82*K87</f>
        <v>41127.476638125074</v>
      </c>
      <c r="M87" s="863"/>
      <c r="N87" s="51"/>
    </row>
    <row r="88" spans="1:14">
      <c r="B88" s="89" t="s">
        <v>973</v>
      </c>
      <c r="C88" s="90"/>
      <c r="D88" s="90"/>
      <c r="E88" s="90"/>
      <c r="F88" s="90"/>
      <c r="G88" s="90"/>
      <c r="H88" s="90"/>
      <c r="I88" s="87"/>
      <c r="J88" s="88"/>
      <c r="K88" s="304">
        <v>0.05</v>
      </c>
      <c r="L88" s="862">
        <f>N82*K88</f>
        <v>10281.869159531268</v>
      </c>
      <c r="M88" s="863"/>
      <c r="N88" s="51"/>
    </row>
    <row r="89" spans="1:14" ht="15.75" thickBot="1">
      <c r="B89" s="91" t="s">
        <v>974</v>
      </c>
      <c r="C89" s="92"/>
      <c r="D89" s="92"/>
      <c r="E89" s="92"/>
      <c r="F89" s="92"/>
      <c r="G89" s="92"/>
      <c r="H89" s="92"/>
      <c r="I89" s="93"/>
      <c r="J89" s="94"/>
      <c r="K89" s="305">
        <v>0.05</v>
      </c>
      <c r="L89" s="864">
        <f>N82*K89</f>
        <v>10281.869159531268</v>
      </c>
      <c r="M89" s="865"/>
      <c r="N89" s="51"/>
    </row>
    <row r="90" spans="1:14" ht="15.75" thickBot="1">
      <c r="B90" s="827" t="s">
        <v>953</v>
      </c>
      <c r="C90" s="828"/>
      <c r="D90" s="828"/>
      <c r="E90" s="828"/>
      <c r="F90" s="828"/>
      <c r="G90" s="828"/>
      <c r="H90" s="828"/>
      <c r="I90" s="828"/>
      <c r="J90" s="828"/>
      <c r="K90" s="828"/>
      <c r="L90" s="828"/>
      <c r="M90" s="829"/>
      <c r="N90" s="52">
        <f>L87+L88+L89</f>
        <v>61691.214957187614</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267328.59814781294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30" t="s">
        <v>2218</v>
      </c>
      <c r="C109" s="831"/>
      <c r="D109" s="831"/>
      <c r="E109" s="831"/>
      <c r="F109" s="831"/>
      <c r="G109" s="831"/>
      <c r="H109" s="831"/>
      <c r="I109" s="831"/>
      <c r="J109" s="831"/>
      <c r="K109" s="831"/>
      <c r="L109" s="831"/>
      <c r="M109" s="831"/>
      <c r="N109" s="832"/>
    </row>
    <row r="110" spans="2:14" ht="15" customHeight="1">
      <c r="B110" s="830"/>
      <c r="C110" s="831"/>
      <c r="D110" s="831"/>
      <c r="E110" s="831"/>
      <c r="F110" s="831"/>
      <c r="G110" s="831"/>
      <c r="H110" s="831"/>
      <c r="I110" s="831"/>
      <c r="J110" s="831"/>
      <c r="K110" s="831"/>
      <c r="L110" s="831"/>
      <c r="M110" s="831"/>
      <c r="N110" s="832"/>
    </row>
    <row r="111" spans="2:14" ht="30" customHeight="1">
      <c r="B111" s="833" t="s">
        <v>2219</v>
      </c>
      <c r="C111" s="834"/>
      <c r="D111" s="834"/>
      <c r="E111" s="834"/>
      <c r="F111" s="834"/>
      <c r="G111" s="834"/>
      <c r="H111" s="834"/>
      <c r="I111" s="834"/>
      <c r="J111" s="834"/>
      <c r="K111" s="834"/>
      <c r="L111" s="834"/>
      <c r="M111" s="834"/>
      <c r="N111" s="835"/>
    </row>
    <row r="112" spans="2:14">
      <c r="B112" s="833"/>
      <c r="C112" s="834"/>
      <c r="D112" s="834"/>
      <c r="E112" s="834"/>
      <c r="F112" s="834"/>
      <c r="G112" s="834"/>
      <c r="H112" s="834"/>
      <c r="I112" s="834"/>
      <c r="J112" s="834"/>
      <c r="K112" s="834"/>
      <c r="L112" s="834"/>
      <c r="M112" s="834"/>
      <c r="N112" s="835"/>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3"/>
      <c r="K122" s="893"/>
      <c r="L122" s="893"/>
      <c r="M122" s="893"/>
      <c r="N122" s="894"/>
    </row>
    <row r="123" spans="2:14" ht="15.75" thickBot="1">
      <c r="B123" s="261" t="s">
        <v>2221</v>
      </c>
      <c r="C123" s="393"/>
      <c r="D123" s="393"/>
      <c r="E123" s="57"/>
      <c r="F123" s="57"/>
      <c r="G123" s="57"/>
      <c r="H123" s="57"/>
      <c r="I123" s="57"/>
      <c r="J123" s="895"/>
      <c r="K123" s="895"/>
      <c r="L123" s="895"/>
      <c r="M123" s="895"/>
      <c r="N123" s="89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8</v>
      </c>
      <c r="N37" s="272">
        <f t="shared" ref="N37:N43" si="0">K37/M37</f>
        <v>15873.017416388067</v>
      </c>
    </row>
    <row r="38" spans="1:14">
      <c r="A38" t="s">
        <v>166</v>
      </c>
      <c r="B38" s="876" t="str">
        <f>VLOOKUP(A38,EQUIPOS!A8:D154,3,FALSE)</f>
        <v>Compactador de Rodillo POTENCIA: 99HP, PESO: 8 ton</v>
      </c>
      <c r="C38" s="877"/>
      <c r="D38" s="877"/>
      <c r="E38" s="877"/>
      <c r="F38" s="877"/>
      <c r="G38" s="877"/>
      <c r="H38" s="878"/>
      <c r="I38" s="267"/>
      <c r="J38" s="268"/>
      <c r="K38" s="269">
        <f>VLOOKUP(A38,EQUIPOS!A8:D165,4,FALSE)</f>
        <v>121211.29001369429</v>
      </c>
      <c r="L38" s="270"/>
      <c r="M38" s="271">
        <v>8</v>
      </c>
      <c r="N38" s="272">
        <f t="shared" si="0"/>
        <v>15151.411251711786</v>
      </c>
    </row>
    <row r="39" spans="1:14">
      <c r="A39" t="s">
        <v>284</v>
      </c>
      <c r="B39" s="876" t="str">
        <f>VLOOKUP(A39,EQUIPOS!A9:D154,3,FALSE)</f>
        <v>Planta de asfalto en caliente</v>
      </c>
      <c r="C39" s="877"/>
      <c r="D39" s="877"/>
      <c r="E39" s="877"/>
      <c r="F39" s="877"/>
      <c r="G39" s="877"/>
      <c r="H39" s="878"/>
      <c r="I39" s="267"/>
      <c r="J39" s="268"/>
      <c r="K39" s="269">
        <f>VLOOKUP(A39,EQUIPOS!A9:D166,4,FALSE)</f>
        <v>578129.78921742656</v>
      </c>
      <c r="L39" s="270"/>
      <c r="M39" s="271">
        <v>8</v>
      </c>
      <c r="N39" s="272">
        <f t="shared" si="0"/>
        <v>72266.22365217832</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8</v>
      </c>
      <c r="N42" s="272">
        <f t="shared" si="0"/>
        <v>23670.433735174574</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8</v>
      </c>
      <c r="N43" s="272">
        <f t="shared" si="0"/>
        <v>8449.6050780084734</v>
      </c>
    </row>
    <row r="44" spans="1:14">
      <c r="B44" s="876"/>
      <c r="C44" s="877"/>
      <c r="D44" s="877"/>
      <c r="E44" s="877"/>
      <c r="F44" s="877"/>
      <c r="G44" s="877"/>
      <c r="H44" s="878"/>
      <c r="I44" s="879"/>
      <c r="J44" s="880"/>
      <c r="K44" s="269"/>
      <c r="L44" s="881"/>
      <c r="M44" s="882"/>
      <c r="N44" s="272"/>
    </row>
    <row r="45" spans="1:14">
      <c r="B45" s="876"/>
      <c r="C45" s="877"/>
      <c r="D45" s="877"/>
      <c r="E45" s="883"/>
      <c r="F45" s="877"/>
      <c r="G45" s="877"/>
      <c r="H45" s="878"/>
      <c r="I45" s="36"/>
      <c r="J45" s="37"/>
      <c r="K45" s="274"/>
      <c r="L45" s="276"/>
      <c r="M45" s="277"/>
      <c r="N45" s="278"/>
    </row>
    <row r="46" spans="1:14">
      <c r="B46" s="884" t="s">
        <v>952</v>
      </c>
      <c r="C46" s="885"/>
      <c r="D46" s="885"/>
      <c r="E46" s="38"/>
      <c r="F46" s="39"/>
      <c r="G46" s="39"/>
      <c r="H46" s="40"/>
      <c r="I46" s="36"/>
      <c r="J46" s="37"/>
      <c r="K46" s="279"/>
      <c r="L46" s="276"/>
      <c r="M46" s="401">
        <v>0.1</v>
      </c>
      <c r="N46" s="344">
        <f>N80*M46</f>
        <v>971.8939014389166</v>
      </c>
    </row>
    <row r="47" spans="1:14" ht="15.75" thickBot="1">
      <c r="B47" s="876"/>
      <c r="C47" s="877"/>
      <c r="D47" s="877"/>
      <c r="E47" s="877"/>
      <c r="F47" s="877"/>
      <c r="G47" s="877"/>
      <c r="H47" s="878"/>
      <c r="I47" s="886"/>
      <c r="J47" s="887"/>
      <c r="K47" s="41"/>
      <c r="L47" s="888"/>
      <c r="M47" s="889"/>
      <c r="N47" s="105"/>
    </row>
    <row r="48" spans="1:14" ht="15.75" thickBot="1">
      <c r="B48" s="827" t="s">
        <v>953</v>
      </c>
      <c r="C48" s="828"/>
      <c r="D48" s="828"/>
      <c r="E48" s="828"/>
      <c r="F48" s="828"/>
      <c r="G48" s="828"/>
      <c r="H48" s="828"/>
      <c r="I48" s="828"/>
      <c r="J48" s="828"/>
      <c r="K48" s="828"/>
      <c r="L48" s="828"/>
      <c r="M48" s="829"/>
      <c r="N48" s="394">
        <f>SUM(N36:N47)</f>
        <v>164888.31669527851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2" t="s">
        <v>944</v>
      </c>
      <c r="C52" s="873"/>
      <c r="D52" s="873"/>
      <c r="E52" s="873"/>
      <c r="F52" s="873"/>
      <c r="G52" s="873"/>
      <c r="H52" s="873"/>
      <c r="I52" s="907"/>
      <c r="J52" s="315" t="s">
        <v>945</v>
      </c>
      <c r="K52" s="85" t="s">
        <v>946</v>
      </c>
      <c r="L52" s="908" t="s">
        <v>955</v>
      </c>
      <c r="M52" s="907"/>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18733.483494805074</v>
      </c>
      <c r="N53" s="272">
        <f>K53*M53</f>
        <v>26226.876892727101</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70.455154033578054</v>
      </c>
      <c r="N54" s="272">
        <f>K54*M54</f>
        <v>1761.3788508394514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9"/>
      <c r="C57" s="910"/>
      <c r="D57" s="910"/>
      <c r="E57" s="910"/>
      <c r="F57" s="910"/>
      <c r="G57" s="910"/>
      <c r="H57" s="910"/>
      <c r="I57" s="880"/>
      <c r="J57" s="42"/>
      <c r="K57" s="44"/>
      <c r="L57" s="911"/>
      <c r="M57" s="912"/>
      <c r="N57" s="45"/>
    </row>
    <row r="58" spans="1:14" ht="15.75" thickBot="1">
      <c r="B58" s="827" t="s">
        <v>953</v>
      </c>
      <c r="C58" s="828"/>
      <c r="D58" s="828"/>
      <c r="E58" s="828"/>
      <c r="F58" s="828"/>
      <c r="G58" s="828"/>
      <c r="H58" s="828"/>
      <c r="I58" s="828"/>
      <c r="J58" s="828"/>
      <c r="K58" s="828"/>
      <c r="L58" s="828"/>
      <c r="M58" s="829"/>
      <c r="N58" s="394">
        <f>SUM(N53:N57)</f>
        <v>27988.255743566551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3" t="s">
        <v>961</v>
      </c>
      <c r="M62" s="89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4">
        <f>VLOOKUP(A63,TRANSPORTE!A5:D117,4,FALSE)</f>
        <v>1147.8761273174055</v>
      </c>
      <c r="M63" s="915"/>
      <c r="N63" s="287">
        <f>K63*L63</f>
        <v>1607.0265782443676</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4">
        <f>VLOOKUP(A64,TRANSPORTE!A6:D117,4,FALSE)</f>
        <v>1147.8761273174055</v>
      </c>
      <c r="M64" s="915"/>
      <c r="N64" s="287">
        <f>K64*L64</f>
        <v>1434.8451591467569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5"/>
      <c r="M68" s="906"/>
      <c r="N68" s="127"/>
    </row>
    <row r="69" spans="1:15" ht="15.75" thickBot="1">
      <c r="B69" s="916" t="s">
        <v>953</v>
      </c>
      <c r="C69" s="870"/>
      <c r="D69" s="870"/>
      <c r="E69" s="870"/>
      <c r="F69" s="870"/>
      <c r="G69" s="870"/>
      <c r="H69" s="870"/>
      <c r="I69" s="870"/>
      <c r="J69" s="870"/>
      <c r="K69" s="870"/>
      <c r="L69" s="870"/>
      <c r="M69" s="871"/>
      <c r="N69" s="104">
        <f>N63+N64+N65+N66+N67</f>
        <v>3041.8717373911245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6" t="s">
        <v>963</v>
      </c>
      <c r="C73" s="867"/>
      <c r="D73" s="867"/>
      <c r="E73" s="867"/>
      <c r="F73" s="867"/>
      <c r="G73" s="867"/>
      <c r="H73" s="867"/>
      <c r="I73" s="73" t="s">
        <v>964</v>
      </c>
      <c r="J73" s="75" t="s">
        <v>1410</v>
      </c>
      <c r="K73" s="74" t="s">
        <v>966</v>
      </c>
      <c r="L73" s="868" t="s">
        <v>950</v>
      </c>
      <c r="M73" s="869"/>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3"/>
      <c r="C79" s="904"/>
      <c r="D79" s="904"/>
      <c r="E79" s="904"/>
      <c r="F79" s="904"/>
      <c r="G79" s="904"/>
      <c r="H79" s="904"/>
      <c r="I79" s="126"/>
      <c r="J79" s="126"/>
      <c r="K79" s="126"/>
      <c r="L79" s="917"/>
      <c r="M79" s="917"/>
      <c r="N79" s="127"/>
    </row>
    <row r="80" spans="1:15" ht="15.75" thickBot="1">
      <c r="B80" s="916" t="s">
        <v>953</v>
      </c>
      <c r="C80" s="870"/>
      <c r="D80" s="870"/>
      <c r="E80" s="870"/>
      <c r="F80" s="870"/>
      <c r="G80" s="870"/>
      <c r="H80" s="870"/>
      <c r="I80" s="870"/>
      <c r="J80" s="870"/>
      <c r="K80" s="870"/>
      <c r="L80" s="870"/>
      <c r="M80" s="871"/>
      <c r="N80" s="460">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205637.38319062535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2" t="s">
        <v>969</v>
      </c>
      <c r="C86" s="873"/>
      <c r="D86" s="873"/>
      <c r="E86" s="873"/>
      <c r="F86" s="873"/>
      <c r="G86" s="873"/>
      <c r="H86" s="873"/>
      <c r="I86" s="314"/>
      <c r="J86" s="334"/>
      <c r="K86" s="302" t="s">
        <v>970</v>
      </c>
      <c r="L86" s="874" t="s">
        <v>971</v>
      </c>
      <c r="M86" s="875"/>
      <c r="N86" s="303"/>
    </row>
    <row r="87" spans="1:14">
      <c r="B87" s="860" t="s">
        <v>972</v>
      </c>
      <c r="C87" s="861"/>
      <c r="D87" s="861"/>
      <c r="E87" s="861"/>
      <c r="F87" s="861"/>
      <c r="G87" s="861"/>
      <c r="H87" s="861"/>
      <c r="I87" s="87"/>
      <c r="J87" s="88"/>
      <c r="K87" s="304">
        <v>0.2</v>
      </c>
      <c r="L87" s="862">
        <f>N82*K87</f>
        <v>41127.476638125074</v>
      </c>
      <c r="M87" s="863"/>
      <c r="N87" s="51"/>
    </row>
    <row r="88" spans="1:14">
      <c r="B88" s="89" t="s">
        <v>973</v>
      </c>
      <c r="C88" s="90"/>
      <c r="D88" s="90"/>
      <c r="E88" s="90"/>
      <c r="F88" s="90"/>
      <c r="G88" s="90"/>
      <c r="H88" s="90"/>
      <c r="I88" s="87"/>
      <c r="J88" s="88"/>
      <c r="K88" s="304">
        <v>0.05</v>
      </c>
      <c r="L88" s="862">
        <f>N82*K88</f>
        <v>10281.869159531268</v>
      </c>
      <c r="M88" s="863"/>
      <c r="N88" s="51"/>
    </row>
    <row r="89" spans="1:14" ht="15.75" thickBot="1">
      <c r="B89" s="91" t="s">
        <v>974</v>
      </c>
      <c r="C89" s="92"/>
      <c r="D89" s="92"/>
      <c r="E89" s="92"/>
      <c r="F89" s="92"/>
      <c r="G89" s="92"/>
      <c r="H89" s="92"/>
      <c r="I89" s="93"/>
      <c r="J89" s="94"/>
      <c r="K89" s="305">
        <v>0.05</v>
      </c>
      <c r="L89" s="864">
        <f>N82*K89</f>
        <v>10281.869159531268</v>
      </c>
      <c r="M89" s="865"/>
      <c r="N89" s="51"/>
    </row>
    <row r="90" spans="1:14" ht="15.75" thickBot="1">
      <c r="B90" s="827" t="s">
        <v>953</v>
      </c>
      <c r="C90" s="828"/>
      <c r="D90" s="828"/>
      <c r="E90" s="828"/>
      <c r="F90" s="828"/>
      <c r="G90" s="828"/>
      <c r="H90" s="828"/>
      <c r="I90" s="828"/>
      <c r="J90" s="828"/>
      <c r="K90" s="828"/>
      <c r="L90" s="828"/>
      <c r="M90" s="829"/>
      <c r="N90" s="52">
        <f>L87+L88+L89</f>
        <v>61691.214957187614</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267328.59814781294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30" t="s">
        <v>2218</v>
      </c>
      <c r="C109" s="831"/>
      <c r="D109" s="831"/>
      <c r="E109" s="831"/>
      <c r="F109" s="831"/>
      <c r="G109" s="831"/>
      <c r="H109" s="831"/>
      <c r="I109" s="831"/>
      <c r="J109" s="831"/>
      <c r="K109" s="831"/>
      <c r="L109" s="831"/>
      <c r="M109" s="831"/>
      <c r="N109" s="832"/>
    </row>
    <row r="110" spans="2:14" ht="15" customHeight="1">
      <c r="B110" s="830"/>
      <c r="C110" s="831"/>
      <c r="D110" s="831"/>
      <c r="E110" s="831"/>
      <c r="F110" s="831"/>
      <c r="G110" s="831"/>
      <c r="H110" s="831"/>
      <c r="I110" s="831"/>
      <c r="J110" s="831"/>
      <c r="K110" s="831"/>
      <c r="L110" s="831"/>
      <c r="M110" s="831"/>
      <c r="N110" s="832"/>
    </row>
    <row r="111" spans="2:14" ht="30" customHeight="1">
      <c r="B111" s="833" t="s">
        <v>2219</v>
      </c>
      <c r="C111" s="834"/>
      <c r="D111" s="834"/>
      <c r="E111" s="834"/>
      <c r="F111" s="834"/>
      <c r="G111" s="834"/>
      <c r="H111" s="834"/>
      <c r="I111" s="834"/>
      <c r="J111" s="834"/>
      <c r="K111" s="834"/>
      <c r="L111" s="834"/>
      <c r="M111" s="834"/>
      <c r="N111" s="835"/>
    </row>
    <row r="112" spans="2:14">
      <c r="B112" s="833"/>
      <c r="C112" s="834"/>
      <c r="D112" s="834"/>
      <c r="E112" s="834"/>
      <c r="F112" s="834"/>
      <c r="G112" s="834"/>
      <c r="H112" s="834"/>
      <c r="I112" s="834"/>
      <c r="J112" s="834"/>
      <c r="K112" s="834"/>
      <c r="L112" s="834"/>
      <c r="M112" s="834"/>
      <c r="N112" s="835"/>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3"/>
      <c r="K122" s="893"/>
      <c r="L122" s="893"/>
      <c r="M122" s="893"/>
      <c r="N122" s="894"/>
    </row>
    <row r="123" spans="2:14" ht="15.75" thickBot="1">
      <c r="B123" s="261" t="s">
        <v>2221</v>
      </c>
      <c r="C123" s="393"/>
      <c r="D123" s="393"/>
      <c r="E123" s="57"/>
      <c r="F123" s="57"/>
      <c r="G123" s="57"/>
      <c r="H123" s="57"/>
      <c r="I123" s="57"/>
      <c r="J123" s="895"/>
      <c r="K123" s="895"/>
      <c r="L123" s="895"/>
      <c r="M123" s="895"/>
      <c r="N123" s="89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8</v>
      </c>
      <c r="N37" s="272">
        <f t="shared" ref="N37:N43" si="0">K37/M37</f>
        <v>15873.017416388067</v>
      </c>
    </row>
    <row r="38" spans="1:14">
      <c r="A38" t="s">
        <v>166</v>
      </c>
      <c r="B38" s="876" t="str">
        <f>VLOOKUP(A38,EQUIPOS!A8:D154,3,FALSE)</f>
        <v>Compactador de Rodillo POTENCIA: 99HP, PESO: 8 ton</v>
      </c>
      <c r="C38" s="877"/>
      <c r="D38" s="877"/>
      <c r="E38" s="877"/>
      <c r="F38" s="877"/>
      <c r="G38" s="877"/>
      <c r="H38" s="878"/>
      <c r="I38" s="267"/>
      <c r="J38" s="268"/>
      <c r="K38" s="269">
        <f>VLOOKUP(A38,EQUIPOS!A8:D165,4,FALSE)</f>
        <v>121211.29001369429</v>
      </c>
      <c r="L38" s="270"/>
      <c r="M38" s="271">
        <v>8</v>
      </c>
      <c r="N38" s="272">
        <f t="shared" si="0"/>
        <v>15151.411251711786</v>
      </c>
    </row>
    <row r="39" spans="1:14">
      <c r="A39" t="s">
        <v>284</v>
      </c>
      <c r="B39" s="876" t="str">
        <f>VLOOKUP(A39,EQUIPOS!A9:D154,3,FALSE)</f>
        <v>Planta de asfalto en caliente</v>
      </c>
      <c r="C39" s="877"/>
      <c r="D39" s="877"/>
      <c r="E39" s="877"/>
      <c r="F39" s="877"/>
      <c r="G39" s="877"/>
      <c r="H39" s="878"/>
      <c r="I39" s="267"/>
      <c r="J39" s="268"/>
      <c r="K39" s="269">
        <f>VLOOKUP(A39,EQUIPOS!A9:D166,4,FALSE)</f>
        <v>578129.78921742656</v>
      </c>
      <c r="L39" s="270"/>
      <c r="M39" s="271">
        <v>8</v>
      </c>
      <c r="N39" s="272">
        <f t="shared" si="0"/>
        <v>72266.22365217832</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8</v>
      </c>
      <c r="N42" s="272">
        <f t="shared" si="0"/>
        <v>23670.433735174574</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8</v>
      </c>
      <c r="N43" s="272">
        <f t="shared" si="0"/>
        <v>8449.6050780084734</v>
      </c>
    </row>
    <row r="44" spans="1:14">
      <c r="B44" s="876"/>
      <c r="C44" s="877"/>
      <c r="D44" s="877"/>
      <c r="E44" s="877"/>
      <c r="F44" s="877"/>
      <c r="G44" s="877"/>
      <c r="H44" s="878"/>
      <c r="I44" s="879"/>
      <c r="J44" s="880"/>
      <c r="K44" s="269"/>
      <c r="L44" s="881"/>
      <c r="M44" s="882"/>
      <c r="N44" s="272"/>
    </row>
    <row r="45" spans="1:14">
      <c r="B45" s="876"/>
      <c r="C45" s="877"/>
      <c r="D45" s="877"/>
      <c r="E45" s="883"/>
      <c r="F45" s="877"/>
      <c r="G45" s="877"/>
      <c r="H45" s="878"/>
      <c r="I45" s="36"/>
      <c r="J45" s="37"/>
      <c r="K45" s="274"/>
      <c r="L45" s="276"/>
      <c r="M45" s="277"/>
      <c r="N45" s="278"/>
    </row>
    <row r="46" spans="1:14">
      <c r="B46" s="884" t="s">
        <v>952</v>
      </c>
      <c r="C46" s="885"/>
      <c r="D46" s="885"/>
      <c r="E46" s="38"/>
      <c r="F46" s="39"/>
      <c r="G46" s="39"/>
      <c r="H46" s="40"/>
      <c r="I46" s="36"/>
      <c r="J46" s="37"/>
      <c r="K46" s="279"/>
      <c r="L46" s="276"/>
      <c r="M46" s="401">
        <v>0.1</v>
      </c>
      <c r="N46" s="344">
        <f>N80*M46</f>
        <v>971.8939014389166</v>
      </c>
    </row>
    <row r="47" spans="1:14" ht="15.75" thickBot="1">
      <c r="B47" s="876"/>
      <c r="C47" s="877"/>
      <c r="D47" s="877"/>
      <c r="E47" s="877"/>
      <c r="F47" s="877"/>
      <c r="G47" s="877"/>
      <c r="H47" s="878"/>
      <c r="I47" s="886"/>
      <c r="J47" s="887"/>
      <c r="K47" s="41"/>
      <c r="L47" s="888"/>
      <c r="M47" s="889"/>
      <c r="N47" s="105"/>
    </row>
    <row r="48" spans="1:14" ht="15.75" thickBot="1">
      <c r="B48" s="827" t="s">
        <v>953</v>
      </c>
      <c r="C48" s="828"/>
      <c r="D48" s="828"/>
      <c r="E48" s="828"/>
      <c r="F48" s="828"/>
      <c r="G48" s="828"/>
      <c r="H48" s="828"/>
      <c r="I48" s="828"/>
      <c r="J48" s="828"/>
      <c r="K48" s="828"/>
      <c r="L48" s="828"/>
      <c r="M48" s="829"/>
      <c r="N48" s="394">
        <f>SUM(N36:N47)</f>
        <v>164888.31669527851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2" t="s">
        <v>944</v>
      </c>
      <c r="C52" s="873"/>
      <c r="D52" s="873"/>
      <c r="E52" s="873"/>
      <c r="F52" s="873"/>
      <c r="G52" s="873"/>
      <c r="H52" s="873"/>
      <c r="I52" s="907"/>
      <c r="J52" s="315" t="s">
        <v>945</v>
      </c>
      <c r="K52" s="85" t="s">
        <v>946</v>
      </c>
      <c r="L52" s="908" t="s">
        <v>955</v>
      </c>
      <c r="M52" s="907"/>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18733.483494805074</v>
      </c>
      <c r="N53" s="272">
        <f>K53*M53</f>
        <v>26226.876892727101</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70.455154033578054</v>
      </c>
      <c r="N54" s="272">
        <f>K54*M54</f>
        <v>1761.3788508394514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9"/>
      <c r="C57" s="910"/>
      <c r="D57" s="910"/>
      <c r="E57" s="910"/>
      <c r="F57" s="910"/>
      <c r="G57" s="910"/>
      <c r="H57" s="910"/>
      <c r="I57" s="880"/>
      <c r="J57" s="42"/>
      <c r="K57" s="44"/>
      <c r="L57" s="911"/>
      <c r="M57" s="912"/>
      <c r="N57" s="45"/>
    </row>
    <row r="58" spans="1:14" ht="15.75" thickBot="1">
      <c r="B58" s="827" t="s">
        <v>953</v>
      </c>
      <c r="C58" s="828"/>
      <c r="D58" s="828"/>
      <c r="E58" s="828"/>
      <c r="F58" s="828"/>
      <c r="G58" s="828"/>
      <c r="H58" s="828"/>
      <c r="I58" s="828"/>
      <c r="J58" s="828"/>
      <c r="K58" s="828"/>
      <c r="L58" s="828"/>
      <c r="M58" s="829"/>
      <c r="N58" s="394">
        <f>SUM(N53:N57)</f>
        <v>27988.255743566551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3" t="s">
        <v>961</v>
      </c>
      <c r="M62" s="89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4">
        <f>VLOOKUP(A63,TRANSPORTE!A5:D117,4,FALSE)</f>
        <v>1147.8761273174055</v>
      </c>
      <c r="M63" s="915"/>
      <c r="N63" s="287">
        <f>K63*L63</f>
        <v>1607.0265782443676</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4">
        <f>VLOOKUP(A64,TRANSPORTE!A6:D117,4,FALSE)</f>
        <v>1147.8761273174055</v>
      </c>
      <c r="M64" s="915"/>
      <c r="N64" s="287">
        <f>K64*L64</f>
        <v>1434.8451591467569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5"/>
      <c r="M68" s="906"/>
      <c r="N68" s="127"/>
    </row>
    <row r="69" spans="1:15" ht="15.75" thickBot="1">
      <c r="B69" s="916" t="s">
        <v>953</v>
      </c>
      <c r="C69" s="870"/>
      <c r="D69" s="870"/>
      <c r="E69" s="870"/>
      <c r="F69" s="870"/>
      <c r="G69" s="870"/>
      <c r="H69" s="870"/>
      <c r="I69" s="870"/>
      <c r="J69" s="870"/>
      <c r="K69" s="870"/>
      <c r="L69" s="870"/>
      <c r="M69" s="871"/>
      <c r="N69" s="104">
        <f>N63+N64+N65+N66+N67</f>
        <v>3041.8717373911245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6" t="s">
        <v>963</v>
      </c>
      <c r="C73" s="867"/>
      <c r="D73" s="867"/>
      <c r="E73" s="867"/>
      <c r="F73" s="867"/>
      <c r="G73" s="867"/>
      <c r="H73" s="867"/>
      <c r="I73" s="73" t="s">
        <v>964</v>
      </c>
      <c r="J73" s="75" t="s">
        <v>1410</v>
      </c>
      <c r="K73" s="74" t="s">
        <v>966</v>
      </c>
      <c r="L73" s="868" t="s">
        <v>950</v>
      </c>
      <c r="M73" s="869"/>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3"/>
      <c r="C79" s="904"/>
      <c r="D79" s="904"/>
      <c r="E79" s="904"/>
      <c r="F79" s="904"/>
      <c r="G79" s="904"/>
      <c r="H79" s="904"/>
      <c r="I79" s="126"/>
      <c r="J79" s="126"/>
      <c r="K79" s="126"/>
      <c r="L79" s="917"/>
      <c r="M79" s="917"/>
      <c r="N79" s="45"/>
    </row>
    <row r="80" spans="1:15" ht="15.75" thickBot="1">
      <c r="B80" s="916" t="s">
        <v>953</v>
      </c>
      <c r="C80" s="870"/>
      <c r="D80" s="870"/>
      <c r="E80" s="870"/>
      <c r="F80" s="870"/>
      <c r="G80" s="870"/>
      <c r="H80" s="870"/>
      <c r="I80" s="870"/>
      <c r="J80" s="870"/>
      <c r="K80" s="870"/>
      <c r="L80" s="870"/>
      <c r="M80" s="871"/>
      <c r="N80" s="301">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205637.38319062535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2" t="s">
        <v>969</v>
      </c>
      <c r="C86" s="873"/>
      <c r="D86" s="873"/>
      <c r="E86" s="873"/>
      <c r="F86" s="873"/>
      <c r="G86" s="873"/>
      <c r="H86" s="873"/>
      <c r="I86" s="314"/>
      <c r="J86" s="334"/>
      <c r="K86" s="302" t="s">
        <v>970</v>
      </c>
      <c r="L86" s="874" t="s">
        <v>971</v>
      </c>
      <c r="M86" s="875"/>
      <c r="N86" s="303"/>
    </row>
    <row r="87" spans="1:14">
      <c r="B87" s="860" t="s">
        <v>972</v>
      </c>
      <c r="C87" s="861"/>
      <c r="D87" s="861"/>
      <c r="E87" s="861"/>
      <c r="F87" s="861"/>
      <c r="G87" s="861"/>
      <c r="H87" s="861"/>
      <c r="I87" s="87"/>
      <c r="J87" s="88"/>
      <c r="K87" s="304">
        <v>0.2</v>
      </c>
      <c r="L87" s="862">
        <f>N82*K87</f>
        <v>41127.476638125074</v>
      </c>
      <c r="M87" s="863"/>
      <c r="N87" s="51"/>
    </row>
    <row r="88" spans="1:14">
      <c r="B88" s="89" t="s">
        <v>973</v>
      </c>
      <c r="C88" s="90"/>
      <c r="D88" s="90"/>
      <c r="E88" s="90"/>
      <c r="F88" s="90"/>
      <c r="G88" s="90"/>
      <c r="H88" s="90"/>
      <c r="I88" s="87"/>
      <c r="J88" s="88"/>
      <c r="K88" s="304">
        <v>0.05</v>
      </c>
      <c r="L88" s="862">
        <f>N82*K88</f>
        <v>10281.869159531268</v>
      </c>
      <c r="M88" s="863"/>
      <c r="N88" s="51"/>
    </row>
    <row r="89" spans="1:14" ht="15.75" thickBot="1">
      <c r="B89" s="91" t="s">
        <v>974</v>
      </c>
      <c r="C89" s="92"/>
      <c r="D89" s="92"/>
      <c r="E89" s="92"/>
      <c r="F89" s="92"/>
      <c r="G89" s="92"/>
      <c r="H89" s="92"/>
      <c r="I89" s="93"/>
      <c r="J89" s="94"/>
      <c r="K89" s="305">
        <v>0.05</v>
      </c>
      <c r="L89" s="864">
        <f>N82*K89</f>
        <v>10281.869159531268</v>
      </c>
      <c r="M89" s="865"/>
      <c r="N89" s="51"/>
    </row>
    <row r="90" spans="1:14" ht="15.75" thickBot="1">
      <c r="B90" s="827" t="s">
        <v>953</v>
      </c>
      <c r="C90" s="828"/>
      <c r="D90" s="828"/>
      <c r="E90" s="828"/>
      <c r="F90" s="828"/>
      <c r="G90" s="828"/>
      <c r="H90" s="828"/>
      <c r="I90" s="828"/>
      <c r="J90" s="828"/>
      <c r="K90" s="828"/>
      <c r="L90" s="828"/>
      <c r="M90" s="829"/>
      <c r="N90" s="52">
        <f>L87+L88+L89</f>
        <v>61691.214957187614</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267328.59814781294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30" t="s">
        <v>2218</v>
      </c>
      <c r="C109" s="831"/>
      <c r="D109" s="831"/>
      <c r="E109" s="831"/>
      <c r="F109" s="831"/>
      <c r="G109" s="831"/>
      <c r="H109" s="831"/>
      <c r="I109" s="831"/>
      <c r="J109" s="831"/>
      <c r="K109" s="831"/>
      <c r="L109" s="831"/>
      <c r="M109" s="831"/>
      <c r="N109" s="832"/>
    </row>
    <row r="110" spans="2:14" ht="15" customHeight="1">
      <c r="B110" s="830"/>
      <c r="C110" s="831"/>
      <c r="D110" s="831"/>
      <c r="E110" s="831"/>
      <c r="F110" s="831"/>
      <c r="G110" s="831"/>
      <c r="H110" s="831"/>
      <c r="I110" s="831"/>
      <c r="J110" s="831"/>
      <c r="K110" s="831"/>
      <c r="L110" s="831"/>
      <c r="M110" s="831"/>
      <c r="N110" s="832"/>
    </row>
    <row r="111" spans="2:14" ht="30" customHeight="1">
      <c r="B111" s="833" t="s">
        <v>2219</v>
      </c>
      <c r="C111" s="834"/>
      <c r="D111" s="834"/>
      <c r="E111" s="834"/>
      <c r="F111" s="834"/>
      <c r="G111" s="834"/>
      <c r="H111" s="834"/>
      <c r="I111" s="834"/>
      <c r="J111" s="834"/>
      <c r="K111" s="834"/>
      <c r="L111" s="834"/>
      <c r="M111" s="834"/>
      <c r="N111" s="835"/>
    </row>
    <row r="112" spans="2:14">
      <c r="B112" s="833"/>
      <c r="C112" s="834"/>
      <c r="D112" s="834"/>
      <c r="E112" s="834"/>
      <c r="F112" s="834"/>
      <c r="G112" s="834"/>
      <c r="H112" s="834"/>
      <c r="I112" s="834"/>
      <c r="J112" s="834"/>
      <c r="K112" s="834"/>
      <c r="L112" s="834"/>
      <c r="M112" s="834"/>
      <c r="N112" s="835"/>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3"/>
      <c r="K122" s="893"/>
      <c r="L122" s="893"/>
      <c r="M122" s="893"/>
      <c r="N122" s="894"/>
    </row>
    <row r="123" spans="2:14" ht="15.75" thickBot="1">
      <c r="B123" s="261" t="s">
        <v>2221</v>
      </c>
      <c r="C123" s="393"/>
      <c r="D123" s="393"/>
      <c r="E123" s="57"/>
      <c r="F123" s="57"/>
      <c r="G123" s="57"/>
      <c r="H123" s="57"/>
      <c r="I123" s="57"/>
      <c r="J123" s="895"/>
      <c r="K123" s="895"/>
      <c r="L123" s="895"/>
      <c r="M123" s="895"/>
      <c r="N123" s="89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10</v>
      </c>
      <c r="N37" s="272">
        <f t="shared" ref="N37:N43" si="0">K37/M37</f>
        <v>12698.413933110454</v>
      </c>
    </row>
    <row r="38" spans="1:14">
      <c r="A38" t="s">
        <v>166</v>
      </c>
      <c r="B38" s="876" t="str">
        <f>VLOOKUP(A38,EQUIPOS!A8:D154,3,FALSE)</f>
        <v>Compactador de Rodillo POTENCIA: 99HP, PESO: 8 ton</v>
      </c>
      <c r="C38" s="877"/>
      <c r="D38" s="877"/>
      <c r="E38" s="877"/>
      <c r="F38" s="877"/>
      <c r="G38" s="877"/>
      <c r="H38" s="878"/>
      <c r="I38" s="267"/>
      <c r="J38" s="268"/>
      <c r="K38" s="269">
        <f>VLOOKUP(A38,EQUIPOS!A8:D165,4,FALSE)</f>
        <v>121211.29001369429</v>
      </c>
      <c r="L38" s="270"/>
      <c r="M38" s="271">
        <v>10</v>
      </c>
      <c r="N38" s="272">
        <f t="shared" si="0"/>
        <v>12121.129001369429</v>
      </c>
    </row>
    <row r="39" spans="1:14">
      <c r="A39" t="s">
        <v>284</v>
      </c>
      <c r="B39" s="876" t="str">
        <f>VLOOKUP(A39,EQUIPOS!A9:D154,3,FALSE)</f>
        <v>Planta de asfalto en caliente</v>
      </c>
      <c r="C39" s="877"/>
      <c r="D39" s="877"/>
      <c r="E39" s="877"/>
      <c r="F39" s="877"/>
      <c r="G39" s="877"/>
      <c r="H39" s="878"/>
      <c r="I39" s="267"/>
      <c r="J39" s="268"/>
      <c r="K39" s="269">
        <f>VLOOKUP(A39,EQUIPOS!A9:D166,4,FALSE)</f>
        <v>578129.78921742656</v>
      </c>
      <c r="L39" s="270"/>
      <c r="M39" s="271">
        <v>10</v>
      </c>
      <c r="N39" s="272">
        <f t="shared" si="0"/>
        <v>57812.978921742659</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10</v>
      </c>
      <c r="N42" s="272">
        <f t="shared" si="0"/>
        <v>18936.34698813966</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10</v>
      </c>
      <c r="N43" s="272">
        <f t="shared" si="0"/>
        <v>6759.684062406779</v>
      </c>
    </row>
    <row r="44" spans="1:14">
      <c r="B44" s="876"/>
      <c r="C44" s="877"/>
      <c r="D44" s="877"/>
      <c r="E44" s="877"/>
      <c r="F44" s="877"/>
      <c r="G44" s="877"/>
      <c r="H44" s="878"/>
      <c r="I44" s="879"/>
      <c r="J44" s="880"/>
      <c r="K44" s="269"/>
      <c r="L44" s="881"/>
      <c r="M44" s="882"/>
      <c r="N44" s="272"/>
    </row>
    <row r="45" spans="1:14">
      <c r="B45" s="876"/>
      <c r="C45" s="877"/>
      <c r="D45" s="877"/>
      <c r="E45" s="883"/>
      <c r="F45" s="877"/>
      <c r="G45" s="877"/>
      <c r="H45" s="878"/>
      <c r="I45" s="36"/>
      <c r="J45" s="37"/>
      <c r="K45" s="274"/>
      <c r="L45" s="276"/>
      <c r="M45" s="277"/>
      <c r="N45" s="278"/>
    </row>
    <row r="46" spans="1:14">
      <c r="B46" s="884" t="s">
        <v>952</v>
      </c>
      <c r="C46" s="885"/>
      <c r="D46" s="885"/>
      <c r="E46" s="38"/>
      <c r="F46" s="39"/>
      <c r="G46" s="39"/>
      <c r="H46" s="40"/>
      <c r="I46" s="36"/>
      <c r="J46" s="37"/>
      <c r="K46" s="279"/>
      <c r="L46" s="276"/>
      <c r="M46" s="401">
        <v>0.1</v>
      </c>
      <c r="N46" s="344">
        <f>N80*M46</f>
        <v>874.7045112950251</v>
      </c>
    </row>
    <row r="47" spans="1:14" ht="15.75" thickBot="1">
      <c r="B47" s="876"/>
      <c r="C47" s="877"/>
      <c r="D47" s="877"/>
      <c r="E47" s="877"/>
      <c r="F47" s="877"/>
      <c r="G47" s="877"/>
      <c r="H47" s="878"/>
      <c r="I47" s="886"/>
      <c r="J47" s="887"/>
      <c r="K47" s="41"/>
      <c r="L47" s="888"/>
      <c r="M47" s="889"/>
      <c r="N47" s="105"/>
    </row>
    <row r="48" spans="1:14" ht="15.75" thickBot="1">
      <c r="B48" s="827" t="s">
        <v>953</v>
      </c>
      <c r="C48" s="828"/>
      <c r="D48" s="828"/>
      <c r="E48" s="828"/>
      <c r="F48" s="828"/>
      <c r="G48" s="828"/>
      <c r="H48" s="828"/>
      <c r="I48" s="828"/>
      <c r="J48" s="828"/>
      <c r="K48" s="828"/>
      <c r="L48" s="828"/>
      <c r="M48" s="829"/>
      <c r="N48" s="394">
        <f>SUM(N36:N47)</f>
        <v>137708.98907844236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2" t="s">
        <v>944</v>
      </c>
      <c r="C52" s="873"/>
      <c r="D52" s="873"/>
      <c r="E52" s="873"/>
      <c r="F52" s="873"/>
      <c r="G52" s="873"/>
      <c r="H52" s="873"/>
      <c r="I52" s="907"/>
      <c r="J52" s="315" t="s">
        <v>945</v>
      </c>
      <c r="K52" s="85" t="s">
        <v>946</v>
      </c>
      <c r="L52" s="908" t="s">
        <v>955</v>
      </c>
      <c r="M52" s="907"/>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18733.483494805074</v>
      </c>
      <c r="N53" s="272">
        <f>K53*M53</f>
        <v>26226.876892727101</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70.455154033578054</v>
      </c>
      <c r="N54" s="272">
        <f>K54*M54</f>
        <v>1761.3788508394514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9"/>
      <c r="C57" s="910"/>
      <c r="D57" s="910"/>
      <c r="E57" s="910"/>
      <c r="F57" s="910"/>
      <c r="G57" s="910"/>
      <c r="H57" s="910"/>
      <c r="I57" s="880"/>
      <c r="J57" s="42"/>
      <c r="K57" s="44"/>
      <c r="L57" s="911"/>
      <c r="M57" s="912"/>
      <c r="N57" s="45"/>
    </row>
    <row r="58" spans="1:14" ht="15.75" thickBot="1">
      <c r="B58" s="827" t="s">
        <v>953</v>
      </c>
      <c r="C58" s="828"/>
      <c r="D58" s="828"/>
      <c r="E58" s="828"/>
      <c r="F58" s="828"/>
      <c r="G58" s="828"/>
      <c r="H58" s="828"/>
      <c r="I58" s="828"/>
      <c r="J58" s="828"/>
      <c r="K58" s="828"/>
      <c r="L58" s="828"/>
      <c r="M58" s="829"/>
      <c r="N58" s="394">
        <f>SUM(N53:N57)</f>
        <v>27988.255743566551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3" t="s">
        <v>961</v>
      </c>
      <c r="M62" s="89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4">
        <f>VLOOKUP(A63,TRANSPORTE!A5:D117,4,FALSE)</f>
        <v>1147.8761273174055</v>
      </c>
      <c r="M63" s="915"/>
      <c r="N63" s="287">
        <f>K63*L63</f>
        <v>1607.0265782443676</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14">
        <f>VLOOKUP(A64,TRANSPORTE!A6:D117,4,FALSE)</f>
        <v>1147.8761273174055</v>
      </c>
      <c r="M64" s="915"/>
      <c r="N64" s="287">
        <f>K64*L64</f>
        <v>1434.8451591467569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5"/>
      <c r="M68" s="906"/>
      <c r="N68" s="127"/>
    </row>
    <row r="69" spans="1:15" ht="15.75" thickBot="1">
      <c r="B69" s="916" t="s">
        <v>953</v>
      </c>
      <c r="C69" s="870"/>
      <c r="D69" s="870"/>
      <c r="E69" s="870"/>
      <c r="F69" s="870"/>
      <c r="G69" s="870"/>
      <c r="H69" s="870"/>
      <c r="I69" s="870"/>
      <c r="J69" s="870"/>
      <c r="K69" s="870"/>
      <c r="L69" s="870"/>
      <c r="M69" s="871"/>
      <c r="N69" s="104">
        <f>N63+N64+N65+N66+N67</f>
        <v>3041.8717373911245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6" t="s">
        <v>963</v>
      </c>
      <c r="C73" s="867"/>
      <c r="D73" s="867"/>
      <c r="E73" s="867"/>
      <c r="F73" s="867"/>
      <c r="G73" s="867"/>
      <c r="H73" s="867"/>
      <c r="I73" s="73" t="s">
        <v>964</v>
      </c>
      <c r="J73" s="75" t="s">
        <v>1410</v>
      </c>
      <c r="K73" s="74" t="s">
        <v>966</v>
      </c>
      <c r="L73" s="868" t="s">
        <v>950</v>
      </c>
      <c r="M73" s="869"/>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3"/>
      <c r="C79" s="904"/>
      <c r="D79" s="904"/>
      <c r="E79" s="904"/>
      <c r="F79" s="904"/>
      <c r="G79" s="904"/>
      <c r="H79" s="904"/>
      <c r="I79" s="126"/>
      <c r="J79" s="126"/>
      <c r="K79" s="126"/>
      <c r="L79" s="917"/>
      <c r="M79" s="917"/>
      <c r="N79" s="45"/>
    </row>
    <row r="80" spans="1:15" ht="15.75" thickBot="1">
      <c r="B80" s="916" t="s">
        <v>953</v>
      </c>
      <c r="C80" s="870"/>
      <c r="D80" s="870"/>
      <c r="E80" s="870"/>
      <c r="F80" s="870"/>
      <c r="G80" s="870"/>
      <c r="H80" s="870"/>
      <c r="I80" s="870"/>
      <c r="J80" s="870"/>
      <c r="K80" s="870"/>
      <c r="L80" s="870"/>
      <c r="M80" s="871"/>
      <c r="N80" s="301">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177486.16167235031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2" t="s">
        <v>969</v>
      </c>
      <c r="C86" s="873"/>
      <c r="D86" s="873"/>
      <c r="E86" s="873"/>
      <c r="F86" s="873"/>
      <c r="G86" s="873"/>
      <c r="H86" s="873"/>
      <c r="I86" s="314"/>
      <c r="J86" s="334"/>
      <c r="K86" s="302" t="s">
        <v>970</v>
      </c>
      <c r="L86" s="874" t="s">
        <v>971</v>
      </c>
      <c r="M86" s="875"/>
      <c r="N86" s="303"/>
    </row>
    <row r="87" spans="1:14">
      <c r="B87" s="860" t="s">
        <v>972</v>
      </c>
      <c r="C87" s="861"/>
      <c r="D87" s="861"/>
      <c r="E87" s="861"/>
      <c r="F87" s="861"/>
      <c r="G87" s="861"/>
      <c r="H87" s="861"/>
      <c r="I87" s="87"/>
      <c r="J87" s="88"/>
      <c r="K87" s="304">
        <v>0.2</v>
      </c>
      <c r="L87" s="862">
        <f>N82*K87</f>
        <v>35497.232334470064</v>
      </c>
      <c r="M87" s="863"/>
      <c r="N87" s="51"/>
    </row>
    <row r="88" spans="1:14">
      <c r="B88" s="89" t="s">
        <v>973</v>
      </c>
      <c r="C88" s="90"/>
      <c r="D88" s="90"/>
      <c r="E88" s="90"/>
      <c r="F88" s="90"/>
      <c r="G88" s="90"/>
      <c r="H88" s="90"/>
      <c r="I88" s="87"/>
      <c r="J88" s="88"/>
      <c r="K88" s="304">
        <v>0.05</v>
      </c>
      <c r="L88" s="862">
        <f>N82*K88</f>
        <v>8874.3080836175159</v>
      </c>
      <c r="M88" s="863"/>
      <c r="N88" s="51"/>
    </row>
    <row r="89" spans="1:14" ht="15.75" thickBot="1">
      <c r="B89" s="91" t="s">
        <v>974</v>
      </c>
      <c r="C89" s="92"/>
      <c r="D89" s="92"/>
      <c r="E89" s="92"/>
      <c r="F89" s="92"/>
      <c r="G89" s="92"/>
      <c r="H89" s="92"/>
      <c r="I89" s="93"/>
      <c r="J89" s="94"/>
      <c r="K89" s="305">
        <v>0.05</v>
      </c>
      <c r="L89" s="864">
        <f>N82*K89</f>
        <v>8874.3080836175159</v>
      </c>
      <c r="M89" s="865"/>
      <c r="N89" s="51"/>
    </row>
    <row r="90" spans="1:14" ht="15.75" thickBot="1">
      <c r="B90" s="827" t="s">
        <v>953</v>
      </c>
      <c r="C90" s="828"/>
      <c r="D90" s="828"/>
      <c r="E90" s="828"/>
      <c r="F90" s="828"/>
      <c r="G90" s="828"/>
      <c r="H90" s="828"/>
      <c r="I90" s="828"/>
      <c r="J90" s="828"/>
      <c r="K90" s="828"/>
      <c r="L90" s="828"/>
      <c r="M90" s="829"/>
      <c r="N90" s="52">
        <f>L87+L88+L89</f>
        <v>53245.848501705092</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230732.01017405541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30" t="s">
        <v>2218</v>
      </c>
      <c r="C109" s="831"/>
      <c r="D109" s="831"/>
      <c r="E109" s="831"/>
      <c r="F109" s="831"/>
      <c r="G109" s="831"/>
      <c r="H109" s="831"/>
      <c r="I109" s="831"/>
      <c r="J109" s="831"/>
      <c r="K109" s="831"/>
      <c r="L109" s="831"/>
      <c r="M109" s="831"/>
      <c r="N109" s="832"/>
    </row>
    <row r="110" spans="2:14" ht="15" customHeight="1">
      <c r="B110" s="830"/>
      <c r="C110" s="831"/>
      <c r="D110" s="831"/>
      <c r="E110" s="831"/>
      <c r="F110" s="831"/>
      <c r="G110" s="831"/>
      <c r="H110" s="831"/>
      <c r="I110" s="831"/>
      <c r="J110" s="831"/>
      <c r="K110" s="831"/>
      <c r="L110" s="831"/>
      <c r="M110" s="831"/>
      <c r="N110" s="832"/>
    </row>
    <row r="111" spans="2:14" ht="30" customHeight="1">
      <c r="B111" s="833" t="s">
        <v>2219</v>
      </c>
      <c r="C111" s="834"/>
      <c r="D111" s="834"/>
      <c r="E111" s="834"/>
      <c r="F111" s="834"/>
      <c r="G111" s="834"/>
      <c r="H111" s="834"/>
      <c r="I111" s="834"/>
      <c r="J111" s="834"/>
      <c r="K111" s="834"/>
      <c r="L111" s="834"/>
      <c r="M111" s="834"/>
      <c r="N111" s="835"/>
    </row>
    <row r="112" spans="2:14">
      <c r="B112" s="833"/>
      <c r="C112" s="834"/>
      <c r="D112" s="834"/>
      <c r="E112" s="834"/>
      <c r="F112" s="834"/>
      <c r="G112" s="834"/>
      <c r="H112" s="834"/>
      <c r="I112" s="834"/>
      <c r="J112" s="834"/>
      <c r="K112" s="834"/>
      <c r="L112" s="834"/>
      <c r="M112" s="834"/>
      <c r="N112" s="835"/>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3"/>
      <c r="K122" s="893"/>
      <c r="L122" s="893"/>
      <c r="M122" s="893"/>
      <c r="N122" s="894"/>
    </row>
    <row r="123" spans="2:14" ht="15.75" thickBot="1">
      <c r="B123" s="261" t="s">
        <v>2221</v>
      </c>
      <c r="C123" s="393"/>
      <c r="D123" s="393"/>
      <c r="E123" s="57"/>
      <c r="F123" s="57"/>
      <c r="G123" s="57"/>
      <c r="H123" s="57"/>
      <c r="I123" s="57"/>
      <c r="J123" s="895"/>
      <c r="K123" s="895"/>
      <c r="L123" s="895"/>
      <c r="M123" s="895"/>
      <c r="N123" s="89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10</v>
      </c>
      <c r="N37" s="272">
        <f t="shared" ref="N37:N43" si="0">K37/M37</f>
        <v>12698.413933110454</v>
      </c>
    </row>
    <row r="38" spans="1:14">
      <c r="A38" t="s">
        <v>166</v>
      </c>
      <c r="B38" s="876" t="str">
        <f>VLOOKUP(A38,EQUIPOS!A8:D154,3,FALSE)</f>
        <v>Compactador de Rodillo POTENCIA: 99HP, PESO: 8 ton</v>
      </c>
      <c r="C38" s="877"/>
      <c r="D38" s="877"/>
      <c r="E38" s="877"/>
      <c r="F38" s="877"/>
      <c r="G38" s="877"/>
      <c r="H38" s="878"/>
      <c r="I38" s="267"/>
      <c r="J38" s="268"/>
      <c r="K38" s="269">
        <f>VLOOKUP(A38,EQUIPOS!A8:D165,4,FALSE)</f>
        <v>121211.29001369429</v>
      </c>
      <c r="L38" s="270"/>
      <c r="M38" s="271">
        <v>10</v>
      </c>
      <c r="N38" s="272">
        <f t="shared" si="0"/>
        <v>12121.129001369429</v>
      </c>
    </row>
    <row r="39" spans="1:14">
      <c r="A39" t="s">
        <v>284</v>
      </c>
      <c r="B39" s="876" t="str">
        <f>VLOOKUP(A39,EQUIPOS!A9:D154,3,FALSE)</f>
        <v>Planta de asfalto en caliente</v>
      </c>
      <c r="C39" s="877"/>
      <c r="D39" s="877"/>
      <c r="E39" s="877"/>
      <c r="F39" s="877"/>
      <c r="G39" s="877"/>
      <c r="H39" s="878"/>
      <c r="I39" s="267"/>
      <c r="J39" s="268"/>
      <c r="K39" s="269">
        <f>VLOOKUP(A39,EQUIPOS!A9:D166,4,FALSE)</f>
        <v>578129.78921742656</v>
      </c>
      <c r="L39" s="270"/>
      <c r="M39" s="271">
        <v>10</v>
      </c>
      <c r="N39" s="272">
        <f t="shared" si="0"/>
        <v>57812.978921742659</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10</v>
      </c>
      <c r="N42" s="272">
        <f t="shared" si="0"/>
        <v>18936.34698813966</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10</v>
      </c>
      <c r="N43" s="272">
        <f t="shared" si="0"/>
        <v>6759.684062406779</v>
      </c>
    </row>
    <row r="44" spans="1:14">
      <c r="B44" s="320"/>
      <c r="C44" s="321"/>
      <c r="D44" s="321"/>
      <c r="E44" s="321"/>
      <c r="F44" s="321"/>
      <c r="G44" s="321"/>
      <c r="H44" s="322"/>
      <c r="I44" s="267"/>
      <c r="J44" s="268"/>
      <c r="K44" s="269"/>
      <c r="L44" s="270"/>
      <c r="M44" s="271"/>
      <c r="N44" s="272"/>
    </row>
    <row r="45" spans="1:14">
      <c r="B45" s="876"/>
      <c r="C45" s="877"/>
      <c r="D45" s="877"/>
      <c r="E45" s="877"/>
      <c r="F45" s="877"/>
      <c r="G45" s="877"/>
      <c r="H45" s="878"/>
      <c r="I45" s="879"/>
      <c r="J45" s="880"/>
      <c r="K45" s="269"/>
      <c r="L45" s="881"/>
      <c r="M45" s="882"/>
      <c r="N45" s="272"/>
    </row>
    <row r="46" spans="1:14">
      <c r="B46" s="876"/>
      <c r="C46" s="877"/>
      <c r="D46" s="877"/>
      <c r="E46" s="883"/>
      <c r="F46" s="877"/>
      <c r="G46" s="877"/>
      <c r="H46" s="878"/>
      <c r="I46" s="36"/>
      <c r="J46" s="37"/>
      <c r="K46" s="274"/>
      <c r="L46" s="276"/>
      <c r="M46" s="277"/>
      <c r="N46" s="278"/>
    </row>
    <row r="47" spans="1:14">
      <c r="B47" s="884" t="s">
        <v>952</v>
      </c>
      <c r="C47" s="885"/>
      <c r="D47" s="885"/>
      <c r="E47" s="38"/>
      <c r="F47" s="39"/>
      <c r="G47" s="39"/>
      <c r="H47" s="40"/>
      <c r="I47" s="36"/>
      <c r="J47" s="37"/>
      <c r="K47" s="279"/>
      <c r="L47" s="276"/>
      <c r="M47" s="401">
        <v>0.1</v>
      </c>
      <c r="N47" s="344">
        <f>N81*M47</f>
        <v>874.7045112950251</v>
      </c>
    </row>
    <row r="48" spans="1:14" ht="15.75" thickBot="1">
      <c r="B48" s="876"/>
      <c r="C48" s="877"/>
      <c r="D48" s="877"/>
      <c r="E48" s="877"/>
      <c r="F48" s="877"/>
      <c r="G48" s="877"/>
      <c r="H48" s="878"/>
      <c r="I48" s="886"/>
      <c r="J48" s="887"/>
      <c r="K48" s="41"/>
      <c r="L48" s="888"/>
      <c r="M48" s="889"/>
      <c r="N48" s="105"/>
    </row>
    <row r="49" spans="1:14" ht="15.75" thickBot="1">
      <c r="B49" s="827" t="s">
        <v>953</v>
      </c>
      <c r="C49" s="828"/>
      <c r="D49" s="828"/>
      <c r="E49" s="828"/>
      <c r="F49" s="828"/>
      <c r="G49" s="828"/>
      <c r="H49" s="828"/>
      <c r="I49" s="828"/>
      <c r="J49" s="828"/>
      <c r="K49" s="828"/>
      <c r="L49" s="828"/>
      <c r="M49" s="829"/>
      <c r="N49" s="394">
        <f>SUM(N36:N48)</f>
        <v>137708.98907844236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2" t="s">
        <v>944</v>
      </c>
      <c r="C53" s="873"/>
      <c r="D53" s="873"/>
      <c r="E53" s="873"/>
      <c r="F53" s="873"/>
      <c r="G53" s="873"/>
      <c r="H53" s="873"/>
      <c r="I53" s="907"/>
      <c r="J53" s="315" t="s">
        <v>945</v>
      </c>
      <c r="K53" s="85" t="s">
        <v>946</v>
      </c>
      <c r="L53" s="908" t="s">
        <v>955</v>
      </c>
      <c r="M53" s="907"/>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18733.483494805074</v>
      </c>
      <c r="N54" s="272">
        <f>K54*M54</f>
        <v>26226.876892727101</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9"/>
      <c r="C58" s="910"/>
      <c r="D58" s="910"/>
      <c r="E58" s="910"/>
      <c r="F58" s="910"/>
      <c r="G58" s="910"/>
      <c r="H58" s="910"/>
      <c r="I58" s="880"/>
      <c r="J58" s="42"/>
      <c r="K58" s="44"/>
      <c r="L58" s="911"/>
      <c r="M58" s="912"/>
      <c r="N58" s="45"/>
    </row>
    <row r="59" spans="1:14" ht="15.75" thickBot="1">
      <c r="B59" s="827" t="s">
        <v>953</v>
      </c>
      <c r="C59" s="828"/>
      <c r="D59" s="828"/>
      <c r="E59" s="828"/>
      <c r="F59" s="828"/>
      <c r="G59" s="828"/>
      <c r="H59" s="828"/>
      <c r="I59" s="828"/>
      <c r="J59" s="828"/>
      <c r="K59" s="828"/>
      <c r="L59" s="828"/>
      <c r="M59" s="829"/>
      <c r="N59" s="394">
        <f>SUM(N54:N58)</f>
        <v>27988.255743566551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3" t="s">
        <v>961</v>
      </c>
      <c r="M63" s="89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4">
        <f>VLOOKUP(A64,TRANSPORTE!A5:D117,4,FALSE)</f>
        <v>1147.8761273174055</v>
      </c>
      <c r="M64" s="915"/>
      <c r="N64" s="287">
        <f>K64*L64</f>
        <v>1607.0265782443676</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14">
        <f>VLOOKUP(A65,TRANSPORTE!A6:D117,4,FALSE)</f>
        <v>1147.8761273174055</v>
      </c>
      <c r="M65" s="915"/>
      <c r="N65" s="287">
        <f>K65*L65</f>
        <v>1434.8451591467569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905"/>
      <c r="M69" s="906"/>
      <c r="N69" s="127"/>
    </row>
    <row r="70" spans="1:15" ht="15.75" thickBot="1">
      <c r="B70" s="916" t="s">
        <v>953</v>
      </c>
      <c r="C70" s="870"/>
      <c r="D70" s="870"/>
      <c r="E70" s="870"/>
      <c r="F70" s="870"/>
      <c r="G70" s="870"/>
      <c r="H70" s="870"/>
      <c r="I70" s="870"/>
      <c r="J70" s="870"/>
      <c r="K70" s="870"/>
      <c r="L70" s="870"/>
      <c r="M70" s="871"/>
      <c r="N70" s="104">
        <f>N64+N65+N66+N67+N68</f>
        <v>3041.8717373911245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6" t="s">
        <v>963</v>
      </c>
      <c r="C74" s="867"/>
      <c r="D74" s="867"/>
      <c r="E74" s="867"/>
      <c r="F74" s="867"/>
      <c r="G74" s="867"/>
      <c r="H74" s="867"/>
      <c r="I74" s="73" t="s">
        <v>964</v>
      </c>
      <c r="J74" s="75" t="s">
        <v>1410</v>
      </c>
      <c r="K74" s="74" t="s">
        <v>966</v>
      </c>
      <c r="L74" s="868" t="s">
        <v>950</v>
      </c>
      <c r="M74" s="869"/>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3"/>
      <c r="C80" s="904"/>
      <c r="D80" s="904"/>
      <c r="E80" s="904"/>
      <c r="F80" s="904"/>
      <c r="G80" s="904"/>
      <c r="H80" s="904"/>
      <c r="I80" s="126"/>
      <c r="J80" s="126"/>
      <c r="K80" s="126"/>
      <c r="L80" s="917"/>
      <c r="M80" s="917"/>
      <c r="N80" s="127"/>
    </row>
    <row r="81" spans="1:14" ht="15.75" thickBot="1">
      <c r="B81" s="916" t="s">
        <v>953</v>
      </c>
      <c r="C81" s="870"/>
      <c r="D81" s="870"/>
      <c r="E81" s="870"/>
      <c r="F81" s="870"/>
      <c r="G81" s="870"/>
      <c r="H81" s="870"/>
      <c r="I81" s="870"/>
      <c r="J81" s="870"/>
      <c r="K81" s="870"/>
      <c r="L81" s="870"/>
      <c r="M81" s="871"/>
      <c r="N81" s="460">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177486.16167235031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2" t="s">
        <v>969</v>
      </c>
      <c r="C87" s="873"/>
      <c r="D87" s="873"/>
      <c r="E87" s="873"/>
      <c r="F87" s="873"/>
      <c r="G87" s="873"/>
      <c r="H87" s="873"/>
      <c r="I87" s="314"/>
      <c r="J87" s="334"/>
      <c r="K87" s="302" t="s">
        <v>970</v>
      </c>
      <c r="L87" s="874" t="s">
        <v>971</v>
      </c>
      <c r="M87" s="875"/>
      <c r="N87" s="303"/>
    </row>
    <row r="88" spans="1:14">
      <c r="B88" s="860" t="s">
        <v>972</v>
      </c>
      <c r="C88" s="861"/>
      <c r="D88" s="861"/>
      <c r="E88" s="861"/>
      <c r="F88" s="861"/>
      <c r="G88" s="861"/>
      <c r="H88" s="861"/>
      <c r="I88" s="87"/>
      <c r="J88" s="88"/>
      <c r="K88" s="304">
        <v>0.2</v>
      </c>
      <c r="L88" s="862">
        <f>N83*K88</f>
        <v>35497.232334470064</v>
      </c>
      <c r="M88" s="863"/>
      <c r="N88" s="51"/>
    </row>
    <row r="89" spans="1:14">
      <c r="B89" s="89" t="s">
        <v>973</v>
      </c>
      <c r="C89" s="90"/>
      <c r="D89" s="90"/>
      <c r="E89" s="90"/>
      <c r="F89" s="90"/>
      <c r="G89" s="90"/>
      <c r="H89" s="90"/>
      <c r="I89" s="87"/>
      <c r="J89" s="88"/>
      <c r="K89" s="304">
        <v>0.05</v>
      </c>
      <c r="L89" s="862">
        <f>N83*K89</f>
        <v>8874.3080836175159</v>
      </c>
      <c r="M89" s="863"/>
      <c r="N89" s="51"/>
    </row>
    <row r="90" spans="1:14" ht="15.75" thickBot="1">
      <c r="B90" s="91" t="s">
        <v>974</v>
      </c>
      <c r="C90" s="92"/>
      <c r="D90" s="92"/>
      <c r="E90" s="92"/>
      <c r="F90" s="92"/>
      <c r="G90" s="92"/>
      <c r="H90" s="92"/>
      <c r="I90" s="93"/>
      <c r="J90" s="94"/>
      <c r="K90" s="305">
        <v>0.05</v>
      </c>
      <c r="L90" s="864">
        <f>N83*K90</f>
        <v>8874.3080836175159</v>
      </c>
      <c r="M90" s="865"/>
      <c r="N90" s="51"/>
    </row>
    <row r="91" spans="1:14" ht="15.75" thickBot="1">
      <c r="B91" s="827" t="s">
        <v>953</v>
      </c>
      <c r="C91" s="828"/>
      <c r="D91" s="828"/>
      <c r="E91" s="828"/>
      <c r="F91" s="828"/>
      <c r="G91" s="828"/>
      <c r="H91" s="828"/>
      <c r="I91" s="828"/>
      <c r="J91" s="828"/>
      <c r="K91" s="828"/>
      <c r="L91" s="828"/>
      <c r="M91" s="829"/>
      <c r="N91" s="52">
        <f>L88+L89+L90</f>
        <v>53245.848501705092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230732.01017405541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30" t="s">
        <v>2218</v>
      </c>
      <c r="C110" s="831"/>
      <c r="D110" s="831"/>
      <c r="E110" s="831"/>
      <c r="F110" s="831"/>
      <c r="G110" s="831"/>
      <c r="H110" s="831"/>
      <c r="I110" s="831"/>
      <c r="J110" s="831"/>
      <c r="K110" s="831"/>
      <c r="L110" s="831"/>
      <c r="M110" s="831"/>
      <c r="N110" s="832"/>
    </row>
    <row r="111" spans="2:14" ht="15" customHeight="1">
      <c r="B111" s="830"/>
      <c r="C111" s="831"/>
      <c r="D111" s="831"/>
      <c r="E111" s="831"/>
      <c r="F111" s="831"/>
      <c r="G111" s="831"/>
      <c r="H111" s="831"/>
      <c r="I111" s="831"/>
      <c r="J111" s="831"/>
      <c r="K111" s="831"/>
      <c r="L111" s="831"/>
      <c r="M111" s="831"/>
      <c r="N111" s="832"/>
    </row>
    <row r="112" spans="2:14" ht="30" customHeight="1">
      <c r="B112" s="833" t="s">
        <v>2219</v>
      </c>
      <c r="C112" s="834"/>
      <c r="D112" s="834"/>
      <c r="E112" s="834"/>
      <c r="F112" s="834"/>
      <c r="G112" s="834"/>
      <c r="H112" s="834"/>
      <c r="I112" s="834"/>
      <c r="J112" s="834"/>
      <c r="K112" s="834"/>
      <c r="L112" s="834"/>
      <c r="M112" s="834"/>
      <c r="N112" s="835"/>
    </row>
    <row r="113" spans="2:14">
      <c r="B113" s="833"/>
      <c r="C113" s="834"/>
      <c r="D113" s="834"/>
      <c r="E113" s="834"/>
      <c r="F113" s="834"/>
      <c r="G113" s="834"/>
      <c r="H113" s="834"/>
      <c r="I113" s="834"/>
      <c r="J113" s="834"/>
      <c r="K113" s="834"/>
      <c r="L113" s="834"/>
      <c r="M113" s="834"/>
      <c r="N113" s="835"/>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3"/>
      <c r="K123" s="893"/>
      <c r="L123" s="893"/>
      <c r="M123" s="893"/>
      <c r="N123" s="894"/>
    </row>
    <row r="124" spans="2:14" ht="15.75" thickBot="1">
      <c r="B124" s="261" t="s">
        <v>2221</v>
      </c>
      <c r="C124" s="393"/>
      <c r="D124" s="393"/>
      <c r="E124" s="57"/>
      <c r="F124" s="57"/>
      <c r="G124" s="57"/>
      <c r="H124" s="57"/>
      <c r="I124" s="57"/>
      <c r="J124" s="895"/>
      <c r="K124" s="895"/>
      <c r="L124" s="895"/>
      <c r="M124" s="895"/>
      <c r="N124" s="89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10</v>
      </c>
      <c r="N37" s="272">
        <f t="shared" ref="N37:N43" si="0">K37/M37</f>
        <v>12698.413933110454</v>
      </c>
    </row>
    <row r="38" spans="1:14">
      <c r="A38" t="s">
        <v>166</v>
      </c>
      <c r="B38" s="876" t="str">
        <f>VLOOKUP(A38,EQUIPOS!A8:D154,3,FALSE)</f>
        <v>Compactador de Rodillo POTENCIA: 99HP, PESO: 8 ton</v>
      </c>
      <c r="C38" s="877"/>
      <c r="D38" s="877"/>
      <c r="E38" s="877"/>
      <c r="F38" s="877"/>
      <c r="G38" s="877"/>
      <c r="H38" s="878"/>
      <c r="I38" s="267"/>
      <c r="J38" s="268"/>
      <c r="K38" s="269">
        <f>VLOOKUP(A38,EQUIPOS!A8:D165,4,FALSE)</f>
        <v>121211.29001369429</v>
      </c>
      <c r="L38" s="270"/>
      <c r="M38" s="271">
        <v>10</v>
      </c>
      <c r="N38" s="272">
        <f t="shared" si="0"/>
        <v>12121.129001369429</v>
      </c>
    </row>
    <row r="39" spans="1:14">
      <c r="A39" t="s">
        <v>284</v>
      </c>
      <c r="B39" s="876" t="str">
        <f>VLOOKUP(A39,EQUIPOS!A9:D154,3,FALSE)</f>
        <v>Planta de asfalto en caliente</v>
      </c>
      <c r="C39" s="877"/>
      <c r="D39" s="877"/>
      <c r="E39" s="877"/>
      <c r="F39" s="877"/>
      <c r="G39" s="877"/>
      <c r="H39" s="878"/>
      <c r="I39" s="267"/>
      <c r="J39" s="268"/>
      <c r="K39" s="269">
        <f>VLOOKUP(A39,EQUIPOS!A9:D166,4,FALSE)</f>
        <v>578129.78921742656</v>
      </c>
      <c r="L39" s="270"/>
      <c r="M39" s="271">
        <v>10</v>
      </c>
      <c r="N39" s="272">
        <f t="shared" si="0"/>
        <v>57812.978921742659</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10</v>
      </c>
      <c r="N42" s="272">
        <f t="shared" si="0"/>
        <v>18936.34698813966</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10</v>
      </c>
      <c r="N43" s="272">
        <f t="shared" si="0"/>
        <v>6759.684062406779</v>
      </c>
    </row>
    <row r="44" spans="1:14">
      <c r="B44" s="876"/>
      <c r="C44" s="877"/>
      <c r="D44" s="877"/>
      <c r="E44" s="877"/>
      <c r="F44" s="877"/>
      <c r="G44" s="877"/>
      <c r="H44" s="878"/>
      <c r="I44" s="879"/>
      <c r="J44" s="880"/>
      <c r="K44" s="269"/>
      <c r="L44" s="881"/>
      <c r="M44" s="882"/>
      <c r="N44" s="272"/>
    </row>
    <row r="45" spans="1:14">
      <c r="B45" s="876"/>
      <c r="C45" s="877"/>
      <c r="D45" s="877"/>
      <c r="E45" s="883"/>
      <c r="F45" s="877"/>
      <c r="G45" s="877"/>
      <c r="H45" s="878"/>
      <c r="I45" s="36"/>
      <c r="J45" s="37"/>
      <c r="K45" s="274"/>
      <c r="L45" s="276"/>
      <c r="M45" s="277"/>
      <c r="N45" s="278"/>
    </row>
    <row r="46" spans="1:14">
      <c r="B46" s="884" t="s">
        <v>952</v>
      </c>
      <c r="C46" s="885"/>
      <c r="D46" s="885"/>
      <c r="E46" s="38"/>
      <c r="F46" s="39"/>
      <c r="G46" s="39"/>
      <c r="H46" s="40"/>
      <c r="I46" s="36"/>
      <c r="J46" s="37"/>
      <c r="K46" s="279"/>
      <c r="L46" s="276"/>
      <c r="M46" s="401">
        <v>0.1</v>
      </c>
      <c r="N46" s="344">
        <f>N80*M46</f>
        <v>874.7045112950251</v>
      </c>
    </row>
    <row r="47" spans="1:14" ht="15.75" thickBot="1">
      <c r="B47" s="876"/>
      <c r="C47" s="877"/>
      <c r="D47" s="877"/>
      <c r="E47" s="877"/>
      <c r="F47" s="877"/>
      <c r="G47" s="877"/>
      <c r="H47" s="878"/>
      <c r="I47" s="886"/>
      <c r="J47" s="887"/>
      <c r="K47" s="41"/>
      <c r="L47" s="888"/>
      <c r="M47" s="889"/>
      <c r="N47" s="105"/>
    </row>
    <row r="48" spans="1:14" ht="15.75" thickBot="1">
      <c r="B48" s="827" t="s">
        <v>953</v>
      </c>
      <c r="C48" s="828"/>
      <c r="D48" s="828"/>
      <c r="E48" s="828"/>
      <c r="F48" s="828"/>
      <c r="G48" s="828"/>
      <c r="H48" s="828"/>
      <c r="I48" s="828"/>
      <c r="J48" s="828"/>
      <c r="K48" s="828"/>
      <c r="L48" s="828"/>
      <c r="M48" s="829"/>
      <c r="N48" s="394">
        <f>SUM(N36:N47)</f>
        <v>137708.98907844236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2" t="s">
        <v>944</v>
      </c>
      <c r="C52" s="873"/>
      <c r="D52" s="873"/>
      <c r="E52" s="873"/>
      <c r="F52" s="873"/>
      <c r="G52" s="873"/>
      <c r="H52" s="873"/>
      <c r="I52" s="907"/>
      <c r="J52" s="315" t="s">
        <v>945</v>
      </c>
      <c r="K52" s="85" t="s">
        <v>946</v>
      </c>
      <c r="L52" s="908" t="s">
        <v>955</v>
      </c>
      <c r="M52" s="907"/>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18733.483494805074</v>
      </c>
      <c r="N53" s="272">
        <f>K53*M53</f>
        <v>26226.876892727101</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70.455154033578054</v>
      </c>
      <c r="N54" s="272">
        <f>K54*M54</f>
        <v>1761.3788508394514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9"/>
      <c r="C57" s="910"/>
      <c r="D57" s="910"/>
      <c r="E57" s="910"/>
      <c r="F57" s="910"/>
      <c r="G57" s="910"/>
      <c r="H57" s="910"/>
      <c r="I57" s="880"/>
      <c r="J57" s="42"/>
      <c r="K57" s="44"/>
      <c r="L57" s="911"/>
      <c r="M57" s="912"/>
      <c r="N57" s="45"/>
    </row>
    <row r="58" spans="1:14" ht="15.75" thickBot="1">
      <c r="B58" s="827" t="s">
        <v>953</v>
      </c>
      <c r="C58" s="828"/>
      <c r="D58" s="828"/>
      <c r="E58" s="828"/>
      <c r="F58" s="828"/>
      <c r="G58" s="828"/>
      <c r="H58" s="828"/>
      <c r="I58" s="828"/>
      <c r="J58" s="828"/>
      <c r="K58" s="828"/>
      <c r="L58" s="828"/>
      <c r="M58" s="829"/>
      <c r="N58" s="394">
        <f>SUM(N53:N57)</f>
        <v>27988.255743566551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3" t="s">
        <v>961</v>
      </c>
      <c r="M62" s="89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4">
        <f>VLOOKUP(A63,TRANSPORTE!A5:D117,4,FALSE)</f>
        <v>1147.8761273174055</v>
      </c>
      <c r="M63" s="915"/>
      <c r="N63" s="287">
        <f>K63*L63</f>
        <v>1607.0265782443676</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4">
        <f>VLOOKUP(A64,TRANSPORTE!A6:D117,4,FALSE)</f>
        <v>1147.8761273174055</v>
      </c>
      <c r="M64" s="915"/>
      <c r="N64" s="287">
        <f>K64*L64</f>
        <v>1434.8451591467569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5"/>
      <c r="M68" s="906"/>
      <c r="N68" s="127"/>
    </row>
    <row r="69" spans="1:15" ht="15.75" thickBot="1">
      <c r="B69" s="916" t="s">
        <v>953</v>
      </c>
      <c r="C69" s="870"/>
      <c r="D69" s="870"/>
      <c r="E69" s="870"/>
      <c r="F69" s="870"/>
      <c r="G69" s="870"/>
      <c r="H69" s="870"/>
      <c r="I69" s="870"/>
      <c r="J69" s="870"/>
      <c r="K69" s="870"/>
      <c r="L69" s="870"/>
      <c r="M69" s="871"/>
      <c r="N69" s="104">
        <f>N63+N64+N65+N66+N67</f>
        <v>3041.8717373911245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6" t="s">
        <v>963</v>
      </c>
      <c r="C73" s="867"/>
      <c r="D73" s="867"/>
      <c r="E73" s="867"/>
      <c r="F73" s="867"/>
      <c r="G73" s="867"/>
      <c r="H73" s="867"/>
      <c r="I73" s="73" t="s">
        <v>964</v>
      </c>
      <c r="J73" s="75" t="s">
        <v>1410</v>
      </c>
      <c r="K73" s="74" t="s">
        <v>966</v>
      </c>
      <c r="L73" s="868" t="s">
        <v>950</v>
      </c>
      <c r="M73" s="869"/>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3"/>
      <c r="C79" s="904"/>
      <c r="D79" s="904"/>
      <c r="E79" s="904"/>
      <c r="F79" s="904"/>
      <c r="G79" s="904"/>
      <c r="H79" s="904"/>
      <c r="I79" s="126"/>
      <c r="J79" s="126"/>
      <c r="K79" s="126"/>
      <c r="L79" s="917"/>
      <c r="M79" s="917"/>
      <c r="N79" s="45"/>
    </row>
    <row r="80" spans="1:15" ht="15.75" thickBot="1">
      <c r="B80" s="916" t="s">
        <v>953</v>
      </c>
      <c r="C80" s="870"/>
      <c r="D80" s="870"/>
      <c r="E80" s="870"/>
      <c r="F80" s="870"/>
      <c r="G80" s="870"/>
      <c r="H80" s="870"/>
      <c r="I80" s="870"/>
      <c r="J80" s="870"/>
      <c r="K80" s="870"/>
      <c r="L80" s="870"/>
      <c r="M80" s="871"/>
      <c r="N80" s="301">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177486.16167235031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2" t="s">
        <v>969</v>
      </c>
      <c r="C86" s="873"/>
      <c r="D86" s="873"/>
      <c r="E86" s="873"/>
      <c r="F86" s="873"/>
      <c r="G86" s="873"/>
      <c r="H86" s="873"/>
      <c r="I86" s="314"/>
      <c r="J86" s="334"/>
      <c r="K86" s="302" t="s">
        <v>970</v>
      </c>
      <c r="L86" s="874" t="s">
        <v>971</v>
      </c>
      <c r="M86" s="875"/>
      <c r="N86" s="303"/>
    </row>
    <row r="87" spans="1:14">
      <c r="B87" s="860" t="s">
        <v>972</v>
      </c>
      <c r="C87" s="861"/>
      <c r="D87" s="861"/>
      <c r="E87" s="861"/>
      <c r="F87" s="861"/>
      <c r="G87" s="861"/>
      <c r="H87" s="861"/>
      <c r="I87" s="87"/>
      <c r="J87" s="88"/>
      <c r="K87" s="304">
        <v>0.2</v>
      </c>
      <c r="L87" s="862">
        <f>N82*K87</f>
        <v>35497.232334470064</v>
      </c>
      <c r="M87" s="863"/>
      <c r="N87" s="51"/>
    </row>
    <row r="88" spans="1:14">
      <c r="B88" s="89" t="s">
        <v>973</v>
      </c>
      <c r="C88" s="90"/>
      <c r="D88" s="90"/>
      <c r="E88" s="90"/>
      <c r="F88" s="90"/>
      <c r="G88" s="90"/>
      <c r="H88" s="90"/>
      <c r="I88" s="87"/>
      <c r="J88" s="88"/>
      <c r="K88" s="304">
        <v>0.05</v>
      </c>
      <c r="L88" s="862">
        <f>N82*K88</f>
        <v>8874.3080836175159</v>
      </c>
      <c r="M88" s="863"/>
      <c r="N88" s="51"/>
    </row>
    <row r="89" spans="1:14" ht="15.75" thickBot="1">
      <c r="B89" s="91" t="s">
        <v>974</v>
      </c>
      <c r="C89" s="92"/>
      <c r="D89" s="92"/>
      <c r="E89" s="92"/>
      <c r="F89" s="92"/>
      <c r="G89" s="92"/>
      <c r="H89" s="92"/>
      <c r="I89" s="93"/>
      <c r="J89" s="94"/>
      <c r="K89" s="305">
        <v>0.05</v>
      </c>
      <c r="L89" s="864">
        <f>N82*K89</f>
        <v>8874.3080836175159</v>
      </c>
      <c r="M89" s="865"/>
      <c r="N89" s="51"/>
    </row>
    <row r="90" spans="1:14" ht="15.75" thickBot="1">
      <c r="B90" s="827" t="s">
        <v>953</v>
      </c>
      <c r="C90" s="828"/>
      <c r="D90" s="828"/>
      <c r="E90" s="828"/>
      <c r="F90" s="828"/>
      <c r="G90" s="828"/>
      <c r="H90" s="828"/>
      <c r="I90" s="828"/>
      <c r="J90" s="828"/>
      <c r="K90" s="828"/>
      <c r="L90" s="828"/>
      <c r="M90" s="829"/>
      <c r="N90" s="52">
        <f>L87+L88+L89</f>
        <v>53245.848501705092</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230732.01017405541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30" t="s">
        <v>2218</v>
      </c>
      <c r="C109" s="831"/>
      <c r="D109" s="831"/>
      <c r="E109" s="831"/>
      <c r="F109" s="831"/>
      <c r="G109" s="831"/>
      <c r="H109" s="831"/>
      <c r="I109" s="831"/>
      <c r="J109" s="831"/>
      <c r="K109" s="831"/>
      <c r="L109" s="831"/>
      <c r="M109" s="831"/>
      <c r="N109" s="832"/>
    </row>
    <row r="110" spans="2:14" ht="15" customHeight="1">
      <c r="B110" s="830"/>
      <c r="C110" s="831"/>
      <c r="D110" s="831"/>
      <c r="E110" s="831"/>
      <c r="F110" s="831"/>
      <c r="G110" s="831"/>
      <c r="H110" s="831"/>
      <c r="I110" s="831"/>
      <c r="J110" s="831"/>
      <c r="K110" s="831"/>
      <c r="L110" s="831"/>
      <c r="M110" s="831"/>
      <c r="N110" s="832"/>
    </row>
    <row r="111" spans="2:14" ht="30" customHeight="1">
      <c r="B111" s="833" t="s">
        <v>2219</v>
      </c>
      <c r="C111" s="834"/>
      <c r="D111" s="834"/>
      <c r="E111" s="834"/>
      <c r="F111" s="834"/>
      <c r="G111" s="834"/>
      <c r="H111" s="834"/>
      <c r="I111" s="834"/>
      <c r="J111" s="834"/>
      <c r="K111" s="834"/>
      <c r="L111" s="834"/>
      <c r="M111" s="834"/>
      <c r="N111" s="835"/>
    </row>
    <row r="112" spans="2:14">
      <c r="B112" s="833"/>
      <c r="C112" s="834"/>
      <c r="D112" s="834"/>
      <c r="E112" s="834"/>
      <c r="F112" s="834"/>
      <c r="G112" s="834"/>
      <c r="H112" s="834"/>
      <c r="I112" s="834"/>
      <c r="J112" s="834"/>
      <c r="K112" s="834"/>
      <c r="L112" s="834"/>
      <c r="M112" s="834"/>
      <c r="N112" s="835"/>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3"/>
      <c r="K122" s="893"/>
      <c r="L122" s="893"/>
      <c r="M122" s="893"/>
      <c r="N122" s="894"/>
    </row>
    <row r="123" spans="2:14" ht="15.75" thickBot="1">
      <c r="B123" s="261" t="s">
        <v>2221</v>
      </c>
      <c r="C123" s="393"/>
      <c r="D123" s="393"/>
      <c r="E123" s="57"/>
      <c r="F123" s="57"/>
      <c r="G123" s="57"/>
      <c r="H123" s="57"/>
      <c r="I123" s="57"/>
      <c r="J123" s="895"/>
      <c r="K123" s="895"/>
      <c r="L123" s="895"/>
      <c r="M123" s="895"/>
      <c r="N123" s="89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8</v>
      </c>
      <c r="N37" s="272">
        <f t="shared" ref="N37:N43" si="0">K37/M37</f>
        <v>15873.017416388067</v>
      </c>
    </row>
    <row r="38" spans="1:14">
      <c r="A38" t="s">
        <v>166</v>
      </c>
      <c r="B38" s="876" t="str">
        <f>VLOOKUP(A38,EQUIPOS!A8:D154,3,FALSE)</f>
        <v>Compactador de Rodillo POTENCIA: 99HP, PESO: 8 ton</v>
      </c>
      <c r="C38" s="877"/>
      <c r="D38" s="877"/>
      <c r="E38" s="877"/>
      <c r="F38" s="877"/>
      <c r="G38" s="877"/>
      <c r="H38" s="878"/>
      <c r="I38" s="267"/>
      <c r="J38" s="268"/>
      <c r="K38" s="269">
        <f>VLOOKUP(A38,EQUIPOS!A8:D165,4,FALSE)</f>
        <v>121211.29001369429</v>
      </c>
      <c r="L38" s="270"/>
      <c r="M38" s="271">
        <v>8</v>
      </c>
      <c r="N38" s="272">
        <f t="shared" si="0"/>
        <v>15151.411251711786</v>
      </c>
    </row>
    <row r="39" spans="1:14">
      <c r="A39" t="s">
        <v>284</v>
      </c>
      <c r="B39" s="876" t="str">
        <f>VLOOKUP(A39,EQUIPOS!A9:D154,3,FALSE)</f>
        <v>Planta de asfalto en caliente</v>
      </c>
      <c r="C39" s="877"/>
      <c r="D39" s="877"/>
      <c r="E39" s="877"/>
      <c r="F39" s="877"/>
      <c r="G39" s="877"/>
      <c r="H39" s="878"/>
      <c r="I39" s="267"/>
      <c r="J39" s="268"/>
      <c r="K39" s="269">
        <f>VLOOKUP(A39,EQUIPOS!A9:D166,4,FALSE)</f>
        <v>578129.78921742656</v>
      </c>
      <c r="L39" s="270"/>
      <c r="M39" s="271">
        <v>8</v>
      </c>
      <c r="N39" s="272">
        <f t="shared" si="0"/>
        <v>72266.22365217832</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8</v>
      </c>
      <c r="N42" s="272">
        <f t="shared" si="0"/>
        <v>23670.433735174574</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8</v>
      </c>
      <c r="N43" s="272">
        <f t="shared" si="0"/>
        <v>8449.6050780084734</v>
      </c>
    </row>
    <row r="44" spans="1:14">
      <c r="B44" s="876"/>
      <c r="C44" s="877"/>
      <c r="D44" s="877"/>
      <c r="E44" s="877"/>
      <c r="F44" s="877"/>
      <c r="G44" s="877"/>
      <c r="H44" s="878"/>
      <c r="I44" s="879"/>
      <c r="J44" s="880"/>
      <c r="K44" s="269"/>
      <c r="L44" s="881"/>
      <c r="M44" s="882"/>
      <c r="N44" s="272"/>
    </row>
    <row r="45" spans="1:14">
      <c r="B45" s="876"/>
      <c r="C45" s="877"/>
      <c r="D45" s="877"/>
      <c r="E45" s="883"/>
      <c r="F45" s="877"/>
      <c r="G45" s="877"/>
      <c r="H45" s="878"/>
      <c r="I45" s="36"/>
      <c r="J45" s="37"/>
      <c r="K45" s="274"/>
      <c r="L45" s="276"/>
      <c r="M45" s="277"/>
      <c r="N45" s="278"/>
    </row>
    <row r="46" spans="1:14">
      <c r="B46" s="884" t="s">
        <v>952</v>
      </c>
      <c r="C46" s="885"/>
      <c r="D46" s="885"/>
      <c r="E46" s="38"/>
      <c r="F46" s="39"/>
      <c r="G46" s="39"/>
      <c r="H46" s="40"/>
      <c r="I46" s="36"/>
      <c r="J46" s="37"/>
      <c r="K46" s="279"/>
      <c r="L46" s="276"/>
      <c r="M46" s="401">
        <v>0.1</v>
      </c>
      <c r="N46" s="344">
        <f>N80*M46</f>
        <v>971.8939014389166</v>
      </c>
    </row>
    <row r="47" spans="1:14" ht="15.75" thickBot="1">
      <c r="B47" s="876"/>
      <c r="C47" s="877"/>
      <c r="D47" s="877"/>
      <c r="E47" s="877"/>
      <c r="F47" s="877"/>
      <c r="G47" s="877"/>
      <c r="H47" s="878"/>
      <c r="I47" s="886"/>
      <c r="J47" s="887"/>
      <c r="K47" s="41"/>
      <c r="L47" s="888"/>
      <c r="M47" s="889"/>
      <c r="N47" s="105"/>
    </row>
    <row r="48" spans="1:14" ht="15.75" thickBot="1">
      <c r="B48" s="827" t="s">
        <v>953</v>
      </c>
      <c r="C48" s="828"/>
      <c r="D48" s="828"/>
      <c r="E48" s="828"/>
      <c r="F48" s="828"/>
      <c r="G48" s="828"/>
      <c r="H48" s="828"/>
      <c r="I48" s="828"/>
      <c r="J48" s="828"/>
      <c r="K48" s="828"/>
      <c r="L48" s="828"/>
      <c r="M48" s="829"/>
      <c r="N48" s="394">
        <f>SUM(N36:N47)</f>
        <v>164888.31669527851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2" t="s">
        <v>944</v>
      </c>
      <c r="C52" s="873"/>
      <c r="D52" s="873"/>
      <c r="E52" s="873"/>
      <c r="F52" s="873"/>
      <c r="G52" s="873"/>
      <c r="H52" s="873"/>
      <c r="I52" s="907"/>
      <c r="J52" s="315" t="s">
        <v>945</v>
      </c>
      <c r="K52" s="85" t="s">
        <v>946</v>
      </c>
      <c r="L52" s="908" t="s">
        <v>955</v>
      </c>
      <c r="M52" s="907"/>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18733.483494805074</v>
      </c>
      <c r="N53" s="272">
        <f>K53*M53</f>
        <v>26226.876892727101</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70.455154033578054</v>
      </c>
      <c r="N54" s="272">
        <f>K54*M54</f>
        <v>1761.3788508394514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9"/>
      <c r="C57" s="910"/>
      <c r="D57" s="910"/>
      <c r="E57" s="910"/>
      <c r="F57" s="910"/>
      <c r="G57" s="910"/>
      <c r="H57" s="910"/>
      <c r="I57" s="880"/>
      <c r="J57" s="42"/>
      <c r="K57" s="44"/>
      <c r="L57" s="911"/>
      <c r="M57" s="912"/>
      <c r="N57" s="45"/>
    </row>
    <row r="58" spans="1:14" ht="15.75" thickBot="1">
      <c r="B58" s="827" t="s">
        <v>953</v>
      </c>
      <c r="C58" s="828"/>
      <c r="D58" s="828"/>
      <c r="E58" s="828"/>
      <c r="F58" s="828"/>
      <c r="G58" s="828"/>
      <c r="H58" s="828"/>
      <c r="I58" s="828"/>
      <c r="J58" s="828"/>
      <c r="K58" s="828"/>
      <c r="L58" s="828"/>
      <c r="M58" s="829"/>
      <c r="N58" s="394">
        <f>SUM(N53:N57)</f>
        <v>27988.255743566551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3" t="s">
        <v>961</v>
      </c>
      <c r="M62" s="89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4">
        <f>VLOOKUP(A63,TRANSPORTE!A5:D117,4,FALSE)</f>
        <v>1147.8761273174055</v>
      </c>
      <c r="M63" s="915"/>
      <c r="N63" s="287">
        <f>K63*L63</f>
        <v>1607.0265782443676</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4">
        <f>VLOOKUP(A64,TRANSPORTE!A6:D117,4,FALSE)</f>
        <v>1147.8761273174055</v>
      </c>
      <c r="M64" s="915"/>
      <c r="N64" s="287">
        <f>K64*L64</f>
        <v>1434.8451591467569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5"/>
      <c r="M68" s="906"/>
      <c r="N68" s="127"/>
    </row>
    <row r="69" spans="1:15" ht="15.75" thickBot="1">
      <c r="B69" s="916" t="s">
        <v>953</v>
      </c>
      <c r="C69" s="870"/>
      <c r="D69" s="870"/>
      <c r="E69" s="870"/>
      <c r="F69" s="870"/>
      <c r="G69" s="870"/>
      <c r="H69" s="870"/>
      <c r="I69" s="870"/>
      <c r="J69" s="870"/>
      <c r="K69" s="870"/>
      <c r="L69" s="870"/>
      <c r="M69" s="871"/>
      <c r="N69" s="104">
        <f>N63+N64+N65+N66+N67</f>
        <v>3041.8717373911245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6" t="s">
        <v>963</v>
      </c>
      <c r="C73" s="867"/>
      <c r="D73" s="867"/>
      <c r="E73" s="867"/>
      <c r="F73" s="867"/>
      <c r="G73" s="867"/>
      <c r="H73" s="867"/>
      <c r="I73" s="73" t="s">
        <v>964</v>
      </c>
      <c r="J73" s="75" t="s">
        <v>1410</v>
      </c>
      <c r="K73" s="74" t="s">
        <v>966</v>
      </c>
      <c r="L73" s="868" t="s">
        <v>950</v>
      </c>
      <c r="M73" s="869"/>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3"/>
      <c r="C79" s="904"/>
      <c r="D79" s="904"/>
      <c r="E79" s="904"/>
      <c r="F79" s="904"/>
      <c r="G79" s="904"/>
      <c r="H79" s="904"/>
      <c r="I79" s="126"/>
      <c r="J79" s="126"/>
      <c r="K79" s="126"/>
      <c r="L79" s="917"/>
      <c r="M79" s="917"/>
      <c r="N79" s="45"/>
    </row>
    <row r="80" spans="1:15" ht="15.75" thickBot="1">
      <c r="B80" s="916" t="s">
        <v>953</v>
      </c>
      <c r="C80" s="870"/>
      <c r="D80" s="870"/>
      <c r="E80" s="870"/>
      <c r="F80" s="870"/>
      <c r="G80" s="870"/>
      <c r="H80" s="870"/>
      <c r="I80" s="870"/>
      <c r="J80" s="870"/>
      <c r="K80" s="870"/>
      <c r="L80" s="870"/>
      <c r="M80" s="871"/>
      <c r="N80" s="301">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205637.38319062535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2" t="s">
        <v>969</v>
      </c>
      <c r="C86" s="873"/>
      <c r="D86" s="873"/>
      <c r="E86" s="873"/>
      <c r="F86" s="873"/>
      <c r="G86" s="873"/>
      <c r="H86" s="873"/>
      <c r="I86" s="314"/>
      <c r="J86" s="334"/>
      <c r="K86" s="302" t="s">
        <v>970</v>
      </c>
      <c r="L86" s="874" t="s">
        <v>971</v>
      </c>
      <c r="M86" s="875"/>
      <c r="N86" s="303"/>
    </row>
    <row r="87" spans="1:14">
      <c r="B87" s="860" t="s">
        <v>972</v>
      </c>
      <c r="C87" s="861"/>
      <c r="D87" s="861"/>
      <c r="E87" s="861"/>
      <c r="F87" s="861"/>
      <c r="G87" s="861"/>
      <c r="H87" s="861"/>
      <c r="I87" s="87"/>
      <c r="J87" s="88"/>
      <c r="K87" s="304">
        <v>0.2</v>
      </c>
      <c r="L87" s="862">
        <f>N82*K87</f>
        <v>41127.476638125074</v>
      </c>
      <c r="M87" s="863"/>
      <c r="N87" s="51"/>
    </row>
    <row r="88" spans="1:14">
      <c r="B88" s="89" t="s">
        <v>973</v>
      </c>
      <c r="C88" s="90"/>
      <c r="D88" s="90"/>
      <c r="E88" s="90"/>
      <c r="F88" s="90"/>
      <c r="G88" s="90"/>
      <c r="H88" s="90"/>
      <c r="I88" s="87"/>
      <c r="J88" s="88"/>
      <c r="K88" s="304">
        <v>0.05</v>
      </c>
      <c r="L88" s="862">
        <f>N82*K88</f>
        <v>10281.869159531268</v>
      </c>
      <c r="M88" s="863"/>
      <c r="N88" s="51"/>
    </row>
    <row r="89" spans="1:14" ht="15.75" thickBot="1">
      <c r="B89" s="91" t="s">
        <v>974</v>
      </c>
      <c r="C89" s="92"/>
      <c r="D89" s="92"/>
      <c r="E89" s="92"/>
      <c r="F89" s="92"/>
      <c r="G89" s="92"/>
      <c r="H89" s="92"/>
      <c r="I89" s="93"/>
      <c r="J89" s="94"/>
      <c r="K89" s="305">
        <v>0.05</v>
      </c>
      <c r="L89" s="864">
        <f>N82*K89</f>
        <v>10281.869159531268</v>
      </c>
      <c r="M89" s="865"/>
      <c r="N89" s="51"/>
    </row>
    <row r="90" spans="1:14" ht="15.75" thickBot="1">
      <c r="B90" s="827" t="s">
        <v>953</v>
      </c>
      <c r="C90" s="828"/>
      <c r="D90" s="828"/>
      <c r="E90" s="828"/>
      <c r="F90" s="828"/>
      <c r="G90" s="828"/>
      <c r="H90" s="828"/>
      <c r="I90" s="828"/>
      <c r="J90" s="828"/>
      <c r="K90" s="828"/>
      <c r="L90" s="828"/>
      <c r="M90" s="829"/>
      <c r="N90" s="52">
        <f>L87+L88+L89</f>
        <v>61691.214957187614</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267328.59814781294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30" t="s">
        <v>2218</v>
      </c>
      <c r="C109" s="831"/>
      <c r="D109" s="831"/>
      <c r="E109" s="831"/>
      <c r="F109" s="831"/>
      <c r="G109" s="831"/>
      <c r="H109" s="831"/>
      <c r="I109" s="831"/>
      <c r="J109" s="831"/>
      <c r="K109" s="831"/>
      <c r="L109" s="831"/>
      <c r="M109" s="831"/>
      <c r="N109" s="832"/>
    </row>
    <row r="110" spans="2:14" ht="15" customHeight="1">
      <c r="B110" s="830"/>
      <c r="C110" s="831"/>
      <c r="D110" s="831"/>
      <c r="E110" s="831"/>
      <c r="F110" s="831"/>
      <c r="G110" s="831"/>
      <c r="H110" s="831"/>
      <c r="I110" s="831"/>
      <c r="J110" s="831"/>
      <c r="K110" s="831"/>
      <c r="L110" s="831"/>
      <c r="M110" s="831"/>
      <c r="N110" s="832"/>
    </row>
    <row r="111" spans="2:14" ht="30" customHeight="1">
      <c r="B111" s="833" t="s">
        <v>2219</v>
      </c>
      <c r="C111" s="834"/>
      <c r="D111" s="834"/>
      <c r="E111" s="834"/>
      <c r="F111" s="834"/>
      <c r="G111" s="834"/>
      <c r="H111" s="834"/>
      <c r="I111" s="834"/>
      <c r="J111" s="834"/>
      <c r="K111" s="834"/>
      <c r="L111" s="834"/>
      <c r="M111" s="834"/>
      <c r="N111" s="835"/>
    </row>
    <row r="112" spans="2:14">
      <c r="B112" s="833"/>
      <c r="C112" s="834"/>
      <c r="D112" s="834"/>
      <c r="E112" s="834"/>
      <c r="F112" s="834"/>
      <c r="G112" s="834"/>
      <c r="H112" s="834"/>
      <c r="I112" s="834"/>
      <c r="J112" s="834"/>
      <c r="K112" s="834"/>
      <c r="L112" s="834"/>
      <c r="M112" s="834"/>
      <c r="N112" s="835"/>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3"/>
      <c r="K122" s="893"/>
      <c r="L122" s="893"/>
      <c r="M122" s="893"/>
      <c r="N122" s="894"/>
    </row>
    <row r="123" spans="2:14" ht="15.75" thickBot="1">
      <c r="B123" s="261" t="s">
        <v>2221</v>
      </c>
      <c r="C123" s="393"/>
      <c r="D123" s="393"/>
      <c r="E123" s="57"/>
      <c r="F123" s="57"/>
      <c r="G123" s="57"/>
      <c r="H123" s="57"/>
      <c r="I123" s="57"/>
      <c r="J123" s="895"/>
      <c r="K123" s="895"/>
      <c r="L123" s="895"/>
      <c r="M123" s="895"/>
      <c r="N123" s="89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10</v>
      </c>
      <c r="N37" s="272">
        <f t="shared" ref="N37:N43" si="0">K37/M37</f>
        <v>12698.413933110454</v>
      </c>
    </row>
    <row r="38" spans="1:14">
      <c r="A38" t="s">
        <v>166</v>
      </c>
      <c r="B38" s="876" t="str">
        <f>VLOOKUP(A38,EQUIPOS!A8:D154,3,FALSE)</f>
        <v>Compactador de Rodillo POTENCIA: 99HP, PESO: 8 ton</v>
      </c>
      <c r="C38" s="877"/>
      <c r="D38" s="877"/>
      <c r="E38" s="877"/>
      <c r="F38" s="877"/>
      <c r="G38" s="877"/>
      <c r="H38" s="878"/>
      <c r="I38" s="267"/>
      <c r="J38" s="268"/>
      <c r="K38" s="269">
        <f>VLOOKUP(A38,EQUIPOS!A8:D165,4,FALSE)</f>
        <v>121211.29001369429</v>
      </c>
      <c r="L38" s="270"/>
      <c r="M38" s="271">
        <v>10</v>
      </c>
      <c r="N38" s="272">
        <f t="shared" si="0"/>
        <v>12121.129001369429</v>
      </c>
    </row>
    <row r="39" spans="1:14">
      <c r="A39" t="s">
        <v>284</v>
      </c>
      <c r="B39" s="876" t="str">
        <f>VLOOKUP(A39,EQUIPOS!A9:D154,3,FALSE)</f>
        <v>Planta de asfalto en caliente</v>
      </c>
      <c r="C39" s="877"/>
      <c r="D39" s="877"/>
      <c r="E39" s="877"/>
      <c r="F39" s="877"/>
      <c r="G39" s="877"/>
      <c r="H39" s="878"/>
      <c r="I39" s="267"/>
      <c r="J39" s="268"/>
      <c r="K39" s="269">
        <f>VLOOKUP(A39,EQUIPOS!A9:D166,4,FALSE)</f>
        <v>578129.78921742656</v>
      </c>
      <c r="L39" s="270"/>
      <c r="M39" s="271">
        <v>10</v>
      </c>
      <c r="N39" s="272">
        <f t="shared" si="0"/>
        <v>57812.978921742659</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10</v>
      </c>
      <c r="N42" s="272">
        <f t="shared" si="0"/>
        <v>18936.34698813966</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10</v>
      </c>
      <c r="N43" s="272">
        <f t="shared" si="0"/>
        <v>6759.684062406779</v>
      </c>
    </row>
    <row r="44" spans="1:14">
      <c r="B44" s="320"/>
      <c r="C44" s="321"/>
      <c r="D44" s="321"/>
      <c r="E44" s="321"/>
      <c r="F44" s="321"/>
      <c r="G44" s="321"/>
      <c r="H44" s="322"/>
      <c r="I44" s="267"/>
      <c r="J44" s="268"/>
      <c r="K44" s="269"/>
      <c r="L44" s="270"/>
      <c r="M44" s="271"/>
      <c r="N44" s="272"/>
    </row>
    <row r="45" spans="1:14">
      <c r="B45" s="876"/>
      <c r="C45" s="877"/>
      <c r="D45" s="877"/>
      <c r="E45" s="877"/>
      <c r="F45" s="877"/>
      <c r="G45" s="877"/>
      <c r="H45" s="878"/>
      <c r="I45" s="879"/>
      <c r="J45" s="880"/>
      <c r="K45" s="269"/>
      <c r="L45" s="881"/>
      <c r="M45" s="882"/>
      <c r="N45" s="272"/>
    </row>
    <row r="46" spans="1:14">
      <c r="B46" s="876"/>
      <c r="C46" s="877"/>
      <c r="D46" s="877"/>
      <c r="E46" s="883"/>
      <c r="F46" s="877"/>
      <c r="G46" s="877"/>
      <c r="H46" s="878"/>
      <c r="I46" s="36"/>
      <c r="J46" s="37"/>
      <c r="K46" s="274"/>
      <c r="L46" s="276"/>
      <c r="M46" s="277"/>
      <c r="N46" s="278"/>
    </row>
    <row r="47" spans="1:14">
      <c r="B47" s="884" t="s">
        <v>952</v>
      </c>
      <c r="C47" s="885"/>
      <c r="D47" s="885"/>
      <c r="E47" s="38"/>
      <c r="F47" s="39"/>
      <c r="G47" s="39"/>
      <c r="H47" s="40"/>
      <c r="I47" s="36"/>
      <c r="J47" s="37"/>
      <c r="K47" s="279"/>
      <c r="L47" s="276"/>
      <c r="M47" s="401">
        <v>0.1</v>
      </c>
      <c r="N47" s="344">
        <f>N81*M47</f>
        <v>874.7045112950251</v>
      </c>
    </row>
    <row r="48" spans="1:14" ht="15.75" thickBot="1">
      <c r="B48" s="876"/>
      <c r="C48" s="877"/>
      <c r="D48" s="877"/>
      <c r="E48" s="877"/>
      <c r="F48" s="877"/>
      <c r="G48" s="877"/>
      <c r="H48" s="878"/>
      <c r="I48" s="886"/>
      <c r="J48" s="887"/>
      <c r="K48" s="41"/>
      <c r="L48" s="888"/>
      <c r="M48" s="889"/>
      <c r="N48" s="105"/>
    </row>
    <row r="49" spans="1:14" ht="15.75" thickBot="1">
      <c r="B49" s="827" t="s">
        <v>953</v>
      </c>
      <c r="C49" s="828"/>
      <c r="D49" s="828"/>
      <c r="E49" s="828"/>
      <c r="F49" s="828"/>
      <c r="G49" s="828"/>
      <c r="H49" s="828"/>
      <c r="I49" s="828"/>
      <c r="J49" s="828"/>
      <c r="K49" s="828"/>
      <c r="L49" s="828"/>
      <c r="M49" s="829"/>
      <c r="N49" s="394">
        <f>SUM(N36:N48)</f>
        <v>137708.98907844236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2" t="s">
        <v>944</v>
      </c>
      <c r="C53" s="873"/>
      <c r="D53" s="873"/>
      <c r="E53" s="873"/>
      <c r="F53" s="873"/>
      <c r="G53" s="873"/>
      <c r="H53" s="873"/>
      <c r="I53" s="907"/>
      <c r="J53" s="315" t="s">
        <v>945</v>
      </c>
      <c r="K53" s="85" t="s">
        <v>946</v>
      </c>
      <c r="L53" s="908" t="s">
        <v>955</v>
      </c>
      <c r="M53" s="907"/>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18733.483494805074</v>
      </c>
      <c r="N54" s="272">
        <f>K54*M54</f>
        <v>26226.876892727101</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9"/>
      <c r="C58" s="910"/>
      <c r="D58" s="910"/>
      <c r="E58" s="910"/>
      <c r="F58" s="910"/>
      <c r="G58" s="910"/>
      <c r="H58" s="910"/>
      <c r="I58" s="880"/>
      <c r="J58" s="42"/>
      <c r="K58" s="44"/>
      <c r="L58" s="911"/>
      <c r="M58" s="912"/>
      <c r="N58" s="45"/>
    </row>
    <row r="59" spans="1:14" ht="15.75" thickBot="1">
      <c r="B59" s="827" t="s">
        <v>953</v>
      </c>
      <c r="C59" s="828"/>
      <c r="D59" s="828"/>
      <c r="E59" s="828"/>
      <c r="F59" s="828"/>
      <c r="G59" s="828"/>
      <c r="H59" s="828"/>
      <c r="I59" s="828"/>
      <c r="J59" s="828"/>
      <c r="K59" s="828"/>
      <c r="L59" s="828"/>
      <c r="M59" s="829"/>
      <c r="N59" s="394">
        <f>SUM(N54:N58)</f>
        <v>27988.255743566551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3" t="s">
        <v>961</v>
      </c>
      <c r="M63" s="89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4">
        <f>VLOOKUP(A64,TRANSPORTE!A5:D117,4,FALSE)</f>
        <v>1147.8761273174055</v>
      </c>
      <c r="M64" s="915"/>
      <c r="N64" s="287">
        <f>K64*L64</f>
        <v>1607.0265782443676</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14">
        <f>VLOOKUP(A65,TRANSPORTE!A6:D117,4,FALSE)</f>
        <v>1147.8761273174055</v>
      </c>
      <c r="M65" s="915"/>
      <c r="N65" s="287">
        <f>K65*L65</f>
        <v>1434.8451591467569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5"/>
      <c r="M69" s="906"/>
      <c r="N69" s="127"/>
    </row>
    <row r="70" spans="1:15" ht="15.75" thickBot="1">
      <c r="B70" s="916" t="s">
        <v>953</v>
      </c>
      <c r="C70" s="870"/>
      <c r="D70" s="870"/>
      <c r="E70" s="870"/>
      <c r="F70" s="870"/>
      <c r="G70" s="870"/>
      <c r="H70" s="870"/>
      <c r="I70" s="870"/>
      <c r="J70" s="870"/>
      <c r="K70" s="870"/>
      <c r="L70" s="870"/>
      <c r="M70" s="871"/>
      <c r="N70" s="104">
        <f>N64+N65+N66+N67+N68</f>
        <v>3041.8717373911245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6" t="s">
        <v>963</v>
      </c>
      <c r="C74" s="867"/>
      <c r="D74" s="867"/>
      <c r="E74" s="867"/>
      <c r="F74" s="867"/>
      <c r="G74" s="867"/>
      <c r="H74" s="867"/>
      <c r="I74" s="73" t="s">
        <v>964</v>
      </c>
      <c r="J74" s="75" t="s">
        <v>1410</v>
      </c>
      <c r="K74" s="74" t="s">
        <v>966</v>
      </c>
      <c r="L74" s="868" t="s">
        <v>950</v>
      </c>
      <c r="M74" s="869"/>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3"/>
      <c r="C80" s="904"/>
      <c r="D80" s="904"/>
      <c r="E80" s="904"/>
      <c r="F80" s="904"/>
      <c r="G80" s="904"/>
      <c r="H80" s="904"/>
      <c r="I80" s="126"/>
      <c r="J80" s="126"/>
      <c r="K80" s="126"/>
      <c r="L80" s="917"/>
      <c r="M80" s="917"/>
      <c r="N80" s="45"/>
    </row>
    <row r="81" spans="1:14" ht="15.75" thickBot="1">
      <c r="B81" s="916" t="s">
        <v>953</v>
      </c>
      <c r="C81" s="870"/>
      <c r="D81" s="870"/>
      <c r="E81" s="870"/>
      <c r="F81" s="870"/>
      <c r="G81" s="870"/>
      <c r="H81" s="870"/>
      <c r="I81" s="870"/>
      <c r="J81" s="870"/>
      <c r="K81" s="870"/>
      <c r="L81" s="870"/>
      <c r="M81" s="871"/>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177486.16167235031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2" t="s">
        <v>969</v>
      </c>
      <c r="C87" s="873"/>
      <c r="D87" s="873"/>
      <c r="E87" s="873"/>
      <c r="F87" s="873"/>
      <c r="G87" s="873"/>
      <c r="H87" s="873"/>
      <c r="I87" s="314"/>
      <c r="J87" s="334"/>
      <c r="K87" s="302" t="s">
        <v>970</v>
      </c>
      <c r="L87" s="874" t="s">
        <v>971</v>
      </c>
      <c r="M87" s="875"/>
      <c r="N87" s="303"/>
    </row>
    <row r="88" spans="1:14">
      <c r="B88" s="860" t="s">
        <v>972</v>
      </c>
      <c r="C88" s="861"/>
      <c r="D88" s="861"/>
      <c r="E88" s="861"/>
      <c r="F88" s="861"/>
      <c r="G88" s="861"/>
      <c r="H88" s="861"/>
      <c r="I88" s="87"/>
      <c r="J88" s="88"/>
      <c r="K88" s="304">
        <v>0.2</v>
      </c>
      <c r="L88" s="862">
        <f>N83*K88</f>
        <v>35497.232334470064</v>
      </c>
      <c r="M88" s="863"/>
      <c r="N88" s="51"/>
    </row>
    <row r="89" spans="1:14">
      <c r="B89" s="89" t="s">
        <v>973</v>
      </c>
      <c r="C89" s="90"/>
      <c r="D89" s="90"/>
      <c r="E89" s="90"/>
      <c r="F89" s="90"/>
      <c r="G89" s="90"/>
      <c r="H89" s="90"/>
      <c r="I89" s="87"/>
      <c r="J89" s="88"/>
      <c r="K89" s="304">
        <v>0.05</v>
      </c>
      <c r="L89" s="862">
        <f>N83*K89</f>
        <v>8874.3080836175159</v>
      </c>
      <c r="M89" s="863"/>
      <c r="N89" s="51"/>
    </row>
    <row r="90" spans="1:14" ht="15.75" thickBot="1">
      <c r="B90" s="91" t="s">
        <v>974</v>
      </c>
      <c r="C90" s="92"/>
      <c r="D90" s="92"/>
      <c r="E90" s="92"/>
      <c r="F90" s="92"/>
      <c r="G90" s="92"/>
      <c r="H90" s="92"/>
      <c r="I90" s="93"/>
      <c r="J90" s="94"/>
      <c r="K90" s="305">
        <v>0.05</v>
      </c>
      <c r="L90" s="864">
        <f>N83*K90</f>
        <v>8874.3080836175159</v>
      </c>
      <c r="M90" s="865"/>
      <c r="N90" s="51"/>
    </row>
    <row r="91" spans="1:14" ht="15.75" thickBot="1">
      <c r="B91" s="827" t="s">
        <v>953</v>
      </c>
      <c r="C91" s="828"/>
      <c r="D91" s="828"/>
      <c r="E91" s="828"/>
      <c r="F91" s="828"/>
      <c r="G91" s="828"/>
      <c r="H91" s="828"/>
      <c r="I91" s="828"/>
      <c r="J91" s="828"/>
      <c r="K91" s="828"/>
      <c r="L91" s="828"/>
      <c r="M91" s="829"/>
      <c r="N91" s="52">
        <f>L88+L89+L90</f>
        <v>53245.848501705092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230732.01017405541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30" t="s">
        <v>2218</v>
      </c>
      <c r="C110" s="831"/>
      <c r="D110" s="831"/>
      <c r="E110" s="831"/>
      <c r="F110" s="831"/>
      <c r="G110" s="831"/>
      <c r="H110" s="831"/>
      <c r="I110" s="831"/>
      <c r="J110" s="831"/>
      <c r="K110" s="831"/>
      <c r="L110" s="831"/>
      <c r="M110" s="831"/>
      <c r="N110" s="832"/>
    </row>
    <row r="111" spans="2:14" ht="15" customHeight="1">
      <c r="B111" s="830"/>
      <c r="C111" s="831"/>
      <c r="D111" s="831"/>
      <c r="E111" s="831"/>
      <c r="F111" s="831"/>
      <c r="G111" s="831"/>
      <c r="H111" s="831"/>
      <c r="I111" s="831"/>
      <c r="J111" s="831"/>
      <c r="K111" s="831"/>
      <c r="L111" s="831"/>
      <c r="M111" s="831"/>
      <c r="N111" s="832"/>
    </row>
    <row r="112" spans="2:14" ht="30" customHeight="1">
      <c r="B112" s="833" t="s">
        <v>2219</v>
      </c>
      <c r="C112" s="834"/>
      <c r="D112" s="834"/>
      <c r="E112" s="834"/>
      <c r="F112" s="834"/>
      <c r="G112" s="834"/>
      <c r="H112" s="834"/>
      <c r="I112" s="834"/>
      <c r="J112" s="834"/>
      <c r="K112" s="834"/>
      <c r="L112" s="834"/>
      <c r="M112" s="834"/>
      <c r="N112" s="835"/>
    </row>
    <row r="113" spans="2:14">
      <c r="B113" s="833"/>
      <c r="C113" s="834"/>
      <c r="D113" s="834"/>
      <c r="E113" s="834"/>
      <c r="F113" s="834"/>
      <c r="G113" s="834"/>
      <c r="H113" s="834"/>
      <c r="I113" s="834"/>
      <c r="J113" s="834"/>
      <c r="K113" s="834"/>
      <c r="L113" s="834"/>
      <c r="M113" s="834"/>
      <c r="N113" s="835"/>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3"/>
      <c r="K123" s="893"/>
      <c r="L123" s="893"/>
      <c r="M123" s="893"/>
      <c r="N123" s="894"/>
    </row>
    <row r="124" spans="2:14" ht="15.75" thickBot="1">
      <c r="B124" s="261" t="s">
        <v>2221</v>
      </c>
      <c r="C124" s="393"/>
      <c r="D124" s="393"/>
      <c r="E124" s="57"/>
      <c r="F124" s="57"/>
      <c r="G124" s="57"/>
      <c r="H124" s="57"/>
      <c r="I124" s="57"/>
      <c r="J124" s="895"/>
      <c r="K124" s="895"/>
      <c r="L124" s="895"/>
      <c r="M124" s="895"/>
      <c r="N124" s="896"/>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10</v>
      </c>
      <c r="N37" s="272">
        <f t="shared" ref="N37:N43" si="0">K37/M37</f>
        <v>12698.413933110454</v>
      </c>
    </row>
    <row r="38" spans="1:14">
      <c r="A38" t="s">
        <v>166</v>
      </c>
      <c r="B38" s="876" t="str">
        <f>VLOOKUP(A38,EQUIPOS!A8:D154,3,FALSE)</f>
        <v>Compactador de Rodillo POTENCIA: 99HP, PESO: 8 ton</v>
      </c>
      <c r="C38" s="877"/>
      <c r="D38" s="877"/>
      <c r="E38" s="877"/>
      <c r="F38" s="877"/>
      <c r="G38" s="877"/>
      <c r="H38" s="878"/>
      <c r="I38" s="267"/>
      <c r="J38" s="268"/>
      <c r="K38" s="269">
        <f>VLOOKUP(A38,EQUIPOS!A8:D165,4,FALSE)</f>
        <v>121211.29001369429</v>
      </c>
      <c r="L38" s="270"/>
      <c r="M38" s="271">
        <v>10</v>
      </c>
      <c r="N38" s="272">
        <f t="shared" si="0"/>
        <v>12121.129001369429</v>
      </c>
    </row>
    <row r="39" spans="1:14">
      <c r="A39" t="s">
        <v>284</v>
      </c>
      <c r="B39" s="876" t="str">
        <f>VLOOKUP(A39,EQUIPOS!A9:D154,3,FALSE)</f>
        <v>Planta de asfalto en caliente</v>
      </c>
      <c r="C39" s="877"/>
      <c r="D39" s="877"/>
      <c r="E39" s="877"/>
      <c r="F39" s="877"/>
      <c r="G39" s="877"/>
      <c r="H39" s="878"/>
      <c r="I39" s="267"/>
      <c r="J39" s="268"/>
      <c r="K39" s="269">
        <f>VLOOKUP(A39,EQUIPOS!A9:D166,4,FALSE)</f>
        <v>578129.78921742656</v>
      </c>
      <c r="L39" s="270"/>
      <c r="M39" s="271">
        <v>10</v>
      </c>
      <c r="N39" s="272">
        <f t="shared" si="0"/>
        <v>57812.978921742659</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10</v>
      </c>
      <c r="N42" s="272">
        <f t="shared" si="0"/>
        <v>18936.34698813966</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10</v>
      </c>
      <c r="N43" s="272">
        <f t="shared" si="0"/>
        <v>6759.684062406779</v>
      </c>
    </row>
    <row r="44" spans="1:14">
      <c r="B44" s="320"/>
      <c r="C44" s="321"/>
      <c r="D44" s="321"/>
      <c r="E44" s="321"/>
      <c r="F44" s="321"/>
      <c r="G44" s="321"/>
      <c r="H44" s="322"/>
      <c r="I44" s="267"/>
      <c r="J44" s="268"/>
      <c r="K44" s="269"/>
      <c r="L44" s="270"/>
      <c r="M44" s="271"/>
      <c r="N44" s="272"/>
    </row>
    <row r="45" spans="1:14">
      <c r="B45" s="876"/>
      <c r="C45" s="877"/>
      <c r="D45" s="877"/>
      <c r="E45" s="877"/>
      <c r="F45" s="877"/>
      <c r="G45" s="877"/>
      <c r="H45" s="878"/>
      <c r="I45" s="879"/>
      <c r="J45" s="880"/>
      <c r="K45" s="269"/>
      <c r="L45" s="881"/>
      <c r="M45" s="882"/>
      <c r="N45" s="272"/>
    </row>
    <row r="46" spans="1:14">
      <c r="B46" s="876"/>
      <c r="C46" s="877"/>
      <c r="D46" s="877"/>
      <c r="E46" s="883"/>
      <c r="F46" s="877"/>
      <c r="G46" s="877"/>
      <c r="H46" s="878"/>
      <c r="I46" s="36"/>
      <c r="J46" s="37"/>
      <c r="K46" s="274"/>
      <c r="L46" s="276"/>
      <c r="M46" s="277"/>
      <c r="N46" s="278"/>
    </row>
    <row r="47" spans="1:14">
      <c r="B47" s="884" t="s">
        <v>952</v>
      </c>
      <c r="C47" s="885"/>
      <c r="D47" s="885"/>
      <c r="E47" s="38"/>
      <c r="F47" s="39"/>
      <c r="G47" s="39"/>
      <c r="H47" s="40"/>
      <c r="I47" s="36"/>
      <c r="J47" s="37"/>
      <c r="K47" s="279"/>
      <c r="L47" s="276"/>
      <c r="M47" s="401">
        <v>0.1</v>
      </c>
      <c r="N47" s="344">
        <f>N81*M47</f>
        <v>874.7045112950251</v>
      </c>
    </row>
    <row r="48" spans="1:14" ht="15.75" thickBot="1">
      <c r="B48" s="876"/>
      <c r="C48" s="877"/>
      <c r="D48" s="877"/>
      <c r="E48" s="877"/>
      <c r="F48" s="877"/>
      <c r="G48" s="877"/>
      <c r="H48" s="878"/>
      <c r="I48" s="886"/>
      <c r="J48" s="887"/>
      <c r="K48" s="41"/>
      <c r="L48" s="888"/>
      <c r="M48" s="889"/>
      <c r="N48" s="105"/>
    </row>
    <row r="49" spans="1:14" ht="15.75" thickBot="1">
      <c r="B49" s="827" t="s">
        <v>953</v>
      </c>
      <c r="C49" s="828"/>
      <c r="D49" s="828"/>
      <c r="E49" s="828"/>
      <c r="F49" s="828"/>
      <c r="G49" s="828"/>
      <c r="H49" s="828"/>
      <c r="I49" s="828"/>
      <c r="J49" s="828"/>
      <c r="K49" s="828"/>
      <c r="L49" s="828"/>
      <c r="M49" s="829"/>
      <c r="N49" s="394">
        <f>SUM(N36:N48)</f>
        <v>137708.98907844236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2" t="s">
        <v>944</v>
      </c>
      <c r="C53" s="873"/>
      <c r="D53" s="873"/>
      <c r="E53" s="873"/>
      <c r="F53" s="873"/>
      <c r="G53" s="873"/>
      <c r="H53" s="873"/>
      <c r="I53" s="907"/>
      <c r="J53" s="315" t="s">
        <v>945</v>
      </c>
      <c r="K53" s="85" t="s">
        <v>946</v>
      </c>
      <c r="L53" s="908" t="s">
        <v>955</v>
      </c>
      <c r="M53" s="907"/>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18733.483494805074</v>
      </c>
      <c r="N54" s="272">
        <f>K54*M54</f>
        <v>26226.876892727101</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9"/>
      <c r="C58" s="910"/>
      <c r="D58" s="910"/>
      <c r="E58" s="910"/>
      <c r="F58" s="910"/>
      <c r="G58" s="910"/>
      <c r="H58" s="910"/>
      <c r="I58" s="880"/>
      <c r="J58" s="42"/>
      <c r="K58" s="44"/>
      <c r="L58" s="911"/>
      <c r="M58" s="912"/>
      <c r="N58" s="45"/>
    </row>
    <row r="59" spans="1:14" ht="15.75" thickBot="1">
      <c r="B59" s="827" t="s">
        <v>953</v>
      </c>
      <c r="C59" s="828"/>
      <c r="D59" s="828"/>
      <c r="E59" s="828"/>
      <c r="F59" s="828"/>
      <c r="G59" s="828"/>
      <c r="H59" s="828"/>
      <c r="I59" s="828"/>
      <c r="J59" s="828"/>
      <c r="K59" s="828"/>
      <c r="L59" s="828"/>
      <c r="M59" s="829"/>
      <c r="N59" s="394">
        <f>SUM(N54:N58)</f>
        <v>27988.255743566551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3" t="s">
        <v>961</v>
      </c>
      <c r="M63" s="89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4">
        <f>VLOOKUP(A64,TRANSPORTE!A5:D117,4,FALSE)</f>
        <v>1147.8761273174055</v>
      </c>
      <c r="M64" s="915"/>
      <c r="N64" s="287">
        <f>K64*L64</f>
        <v>1607.0265782443676</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14">
        <f>VLOOKUP(A65,TRANSPORTE!A6:D117,4,FALSE)</f>
        <v>1147.8761273174055</v>
      </c>
      <c r="M65" s="915"/>
      <c r="N65" s="287">
        <f>K65*L65</f>
        <v>1434.8451591467569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5"/>
      <c r="M69" s="906"/>
      <c r="N69" s="127"/>
    </row>
    <row r="70" spans="1:15" ht="15.75" thickBot="1">
      <c r="B70" s="916" t="s">
        <v>953</v>
      </c>
      <c r="C70" s="870"/>
      <c r="D70" s="870"/>
      <c r="E70" s="870"/>
      <c r="F70" s="870"/>
      <c r="G70" s="870"/>
      <c r="H70" s="870"/>
      <c r="I70" s="870"/>
      <c r="J70" s="870"/>
      <c r="K70" s="870"/>
      <c r="L70" s="870"/>
      <c r="M70" s="871"/>
      <c r="N70" s="104">
        <f>N64+N65+N66+N67+N68</f>
        <v>3041.8717373911245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6" t="s">
        <v>963</v>
      </c>
      <c r="C74" s="867"/>
      <c r="D74" s="867"/>
      <c r="E74" s="867"/>
      <c r="F74" s="867"/>
      <c r="G74" s="867"/>
      <c r="H74" s="867"/>
      <c r="I74" s="73" t="s">
        <v>964</v>
      </c>
      <c r="J74" s="75" t="s">
        <v>1410</v>
      </c>
      <c r="K74" s="74" t="s">
        <v>966</v>
      </c>
      <c r="L74" s="868" t="s">
        <v>950</v>
      </c>
      <c r="M74" s="869"/>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3"/>
      <c r="C80" s="904"/>
      <c r="D80" s="904"/>
      <c r="E80" s="904"/>
      <c r="F80" s="904"/>
      <c r="G80" s="904"/>
      <c r="H80" s="904"/>
      <c r="I80" s="126"/>
      <c r="J80" s="126"/>
      <c r="K80" s="126"/>
      <c r="L80" s="917"/>
      <c r="M80" s="917"/>
      <c r="N80" s="45"/>
    </row>
    <row r="81" spans="1:14" ht="15.75" thickBot="1">
      <c r="B81" s="916" t="s">
        <v>953</v>
      </c>
      <c r="C81" s="870"/>
      <c r="D81" s="870"/>
      <c r="E81" s="870"/>
      <c r="F81" s="870"/>
      <c r="G81" s="870"/>
      <c r="H81" s="870"/>
      <c r="I81" s="870"/>
      <c r="J81" s="870"/>
      <c r="K81" s="870"/>
      <c r="L81" s="870"/>
      <c r="M81" s="871"/>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177486.16167235031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2" t="s">
        <v>969</v>
      </c>
      <c r="C87" s="873"/>
      <c r="D87" s="873"/>
      <c r="E87" s="873"/>
      <c r="F87" s="873"/>
      <c r="G87" s="873"/>
      <c r="H87" s="873"/>
      <c r="I87" s="314"/>
      <c r="J87" s="334"/>
      <c r="K87" s="302" t="s">
        <v>970</v>
      </c>
      <c r="L87" s="874" t="s">
        <v>971</v>
      </c>
      <c r="M87" s="875"/>
      <c r="N87" s="303"/>
    </row>
    <row r="88" spans="1:14">
      <c r="B88" s="860" t="s">
        <v>972</v>
      </c>
      <c r="C88" s="861"/>
      <c r="D88" s="861"/>
      <c r="E88" s="861"/>
      <c r="F88" s="861"/>
      <c r="G88" s="861"/>
      <c r="H88" s="861"/>
      <c r="I88" s="87"/>
      <c r="J88" s="88"/>
      <c r="K88" s="304">
        <v>0.2</v>
      </c>
      <c r="L88" s="862">
        <f>N83*K88</f>
        <v>35497.232334470064</v>
      </c>
      <c r="M88" s="863"/>
      <c r="N88" s="51"/>
    </row>
    <row r="89" spans="1:14">
      <c r="B89" s="89" t="s">
        <v>973</v>
      </c>
      <c r="C89" s="90"/>
      <c r="D89" s="90"/>
      <c r="E89" s="90"/>
      <c r="F89" s="90"/>
      <c r="G89" s="90"/>
      <c r="H89" s="90"/>
      <c r="I89" s="87"/>
      <c r="J89" s="88"/>
      <c r="K89" s="304">
        <v>0.05</v>
      </c>
      <c r="L89" s="862">
        <f>N83*K89</f>
        <v>8874.3080836175159</v>
      </c>
      <c r="M89" s="863"/>
      <c r="N89" s="51"/>
    </row>
    <row r="90" spans="1:14" ht="15.75" thickBot="1">
      <c r="B90" s="91" t="s">
        <v>974</v>
      </c>
      <c r="C90" s="92"/>
      <c r="D90" s="92"/>
      <c r="E90" s="92"/>
      <c r="F90" s="92"/>
      <c r="G90" s="92"/>
      <c r="H90" s="92"/>
      <c r="I90" s="93"/>
      <c r="J90" s="94"/>
      <c r="K90" s="305">
        <v>0.05</v>
      </c>
      <c r="L90" s="864">
        <f>N83*K90</f>
        <v>8874.3080836175159</v>
      </c>
      <c r="M90" s="865"/>
      <c r="N90" s="51"/>
    </row>
    <row r="91" spans="1:14" ht="15.75" thickBot="1">
      <c r="B91" s="827" t="s">
        <v>953</v>
      </c>
      <c r="C91" s="828"/>
      <c r="D91" s="828"/>
      <c r="E91" s="828"/>
      <c r="F91" s="828"/>
      <c r="G91" s="828"/>
      <c r="H91" s="828"/>
      <c r="I91" s="828"/>
      <c r="J91" s="828"/>
      <c r="K91" s="828"/>
      <c r="L91" s="828"/>
      <c r="M91" s="829"/>
      <c r="N91" s="52">
        <f>L88+L89+L90</f>
        <v>53245.848501705092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230732.01017405541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30" t="s">
        <v>2218</v>
      </c>
      <c r="C110" s="831"/>
      <c r="D110" s="831"/>
      <c r="E110" s="831"/>
      <c r="F110" s="831"/>
      <c r="G110" s="831"/>
      <c r="H110" s="831"/>
      <c r="I110" s="831"/>
      <c r="J110" s="831"/>
      <c r="K110" s="831"/>
      <c r="L110" s="831"/>
      <c r="M110" s="831"/>
      <c r="N110" s="832"/>
    </row>
    <row r="111" spans="2:14" ht="15" customHeight="1">
      <c r="B111" s="830"/>
      <c r="C111" s="831"/>
      <c r="D111" s="831"/>
      <c r="E111" s="831"/>
      <c r="F111" s="831"/>
      <c r="G111" s="831"/>
      <c r="H111" s="831"/>
      <c r="I111" s="831"/>
      <c r="J111" s="831"/>
      <c r="K111" s="831"/>
      <c r="L111" s="831"/>
      <c r="M111" s="831"/>
      <c r="N111" s="832"/>
    </row>
    <row r="112" spans="2:14" ht="30" customHeight="1">
      <c r="B112" s="833" t="s">
        <v>2219</v>
      </c>
      <c r="C112" s="834"/>
      <c r="D112" s="834"/>
      <c r="E112" s="834"/>
      <c r="F112" s="834"/>
      <c r="G112" s="834"/>
      <c r="H112" s="834"/>
      <c r="I112" s="834"/>
      <c r="J112" s="834"/>
      <c r="K112" s="834"/>
      <c r="L112" s="834"/>
      <c r="M112" s="834"/>
      <c r="N112" s="835"/>
    </row>
    <row r="113" spans="2:14">
      <c r="B113" s="833"/>
      <c r="C113" s="834"/>
      <c r="D113" s="834"/>
      <c r="E113" s="834"/>
      <c r="F113" s="834"/>
      <c r="G113" s="834"/>
      <c r="H113" s="834"/>
      <c r="I113" s="834"/>
      <c r="J113" s="834"/>
      <c r="K113" s="834"/>
      <c r="L113" s="834"/>
      <c r="M113" s="834"/>
      <c r="N113" s="835"/>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3"/>
      <c r="K123" s="893"/>
      <c r="L123" s="893"/>
      <c r="M123" s="893"/>
      <c r="N123" s="894"/>
    </row>
    <row r="124" spans="2:14" ht="15.75" thickBot="1">
      <c r="B124" s="261" t="s">
        <v>2221</v>
      </c>
      <c r="C124" s="393"/>
      <c r="D124" s="393"/>
      <c r="E124" s="57"/>
      <c r="F124" s="57"/>
      <c r="G124" s="57"/>
      <c r="H124" s="57"/>
      <c r="I124" s="57"/>
      <c r="J124" s="895"/>
      <c r="K124" s="895"/>
      <c r="L124" s="895"/>
      <c r="M124" s="895"/>
      <c r="N124" s="896"/>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10</v>
      </c>
      <c r="N37" s="272">
        <f t="shared" ref="N37:N43" si="0">K37/M37</f>
        <v>12698.413933110454</v>
      </c>
    </row>
    <row r="38" spans="1:14">
      <c r="A38" t="s">
        <v>166</v>
      </c>
      <c r="B38" s="876" t="str">
        <f>VLOOKUP(A38,EQUIPOS!A8:D154,3,FALSE)</f>
        <v>Compactador de Rodillo POTENCIA: 99HP, PESO: 8 ton</v>
      </c>
      <c r="C38" s="877"/>
      <c r="D38" s="877"/>
      <c r="E38" s="877"/>
      <c r="F38" s="877"/>
      <c r="G38" s="877"/>
      <c r="H38" s="878"/>
      <c r="I38" s="267"/>
      <c r="J38" s="268"/>
      <c r="K38" s="269">
        <f>VLOOKUP(A38,EQUIPOS!A8:D165,4,FALSE)</f>
        <v>121211.29001369429</v>
      </c>
      <c r="L38" s="270"/>
      <c r="M38" s="271">
        <v>10</v>
      </c>
      <c r="N38" s="272">
        <f t="shared" si="0"/>
        <v>12121.129001369429</v>
      </c>
    </row>
    <row r="39" spans="1:14">
      <c r="A39" t="s">
        <v>284</v>
      </c>
      <c r="B39" s="876" t="str">
        <f>VLOOKUP(A39,EQUIPOS!A9:D154,3,FALSE)</f>
        <v>Planta de asfalto en caliente</v>
      </c>
      <c r="C39" s="877"/>
      <c r="D39" s="877"/>
      <c r="E39" s="877"/>
      <c r="F39" s="877"/>
      <c r="G39" s="877"/>
      <c r="H39" s="878"/>
      <c r="I39" s="267"/>
      <c r="J39" s="268"/>
      <c r="K39" s="269">
        <f>VLOOKUP(A39,EQUIPOS!A9:D166,4,FALSE)</f>
        <v>578129.78921742656</v>
      </c>
      <c r="L39" s="270"/>
      <c r="M39" s="271">
        <v>10</v>
      </c>
      <c r="N39" s="272">
        <f t="shared" si="0"/>
        <v>57812.978921742659</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10</v>
      </c>
      <c r="N42" s="272">
        <f t="shared" si="0"/>
        <v>18936.34698813966</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10</v>
      </c>
      <c r="N43" s="272">
        <f t="shared" si="0"/>
        <v>6759.684062406779</v>
      </c>
    </row>
    <row r="44" spans="1:14">
      <c r="B44" s="876"/>
      <c r="C44" s="877"/>
      <c r="D44" s="877"/>
      <c r="E44" s="877"/>
      <c r="F44" s="877"/>
      <c r="G44" s="877"/>
      <c r="H44" s="878"/>
      <c r="I44" s="879"/>
      <c r="J44" s="880"/>
      <c r="K44" s="269"/>
      <c r="L44" s="881"/>
      <c r="M44" s="882"/>
      <c r="N44" s="272"/>
    </row>
    <row r="45" spans="1:14">
      <c r="B45" s="876"/>
      <c r="C45" s="877"/>
      <c r="D45" s="877"/>
      <c r="E45" s="883"/>
      <c r="F45" s="877"/>
      <c r="G45" s="877"/>
      <c r="H45" s="878"/>
      <c r="I45" s="36"/>
      <c r="J45" s="37"/>
      <c r="K45" s="274"/>
      <c r="L45" s="276"/>
      <c r="M45" s="277"/>
      <c r="N45" s="278"/>
    </row>
    <row r="46" spans="1:14">
      <c r="B46" s="884" t="s">
        <v>952</v>
      </c>
      <c r="C46" s="885"/>
      <c r="D46" s="885"/>
      <c r="E46" s="38"/>
      <c r="F46" s="39"/>
      <c r="G46" s="39"/>
      <c r="H46" s="40"/>
      <c r="I46" s="36"/>
      <c r="J46" s="37"/>
      <c r="K46" s="279"/>
      <c r="L46" s="276"/>
      <c r="M46" s="401">
        <v>0.1</v>
      </c>
      <c r="N46" s="344">
        <f>N80*M46</f>
        <v>874.7045112950251</v>
      </c>
    </row>
    <row r="47" spans="1:14" ht="15.75" thickBot="1">
      <c r="B47" s="876"/>
      <c r="C47" s="877"/>
      <c r="D47" s="877"/>
      <c r="E47" s="877"/>
      <c r="F47" s="877"/>
      <c r="G47" s="877"/>
      <c r="H47" s="878"/>
      <c r="I47" s="886"/>
      <c r="J47" s="887"/>
      <c r="K47" s="41"/>
      <c r="L47" s="888"/>
      <c r="M47" s="889"/>
      <c r="N47" s="105"/>
    </row>
    <row r="48" spans="1:14" ht="15.75" thickBot="1">
      <c r="B48" s="827" t="s">
        <v>953</v>
      </c>
      <c r="C48" s="828"/>
      <c r="D48" s="828"/>
      <c r="E48" s="828"/>
      <c r="F48" s="828"/>
      <c r="G48" s="828"/>
      <c r="H48" s="828"/>
      <c r="I48" s="828"/>
      <c r="J48" s="828"/>
      <c r="K48" s="828"/>
      <c r="L48" s="828"/>
      <c r="M48" s="829"/>
      <c r="N48" s="394">
        <f>SUM(N36:N47)</f>
        <v>137708.98907844236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2" t="s">
        <v>944</v>
      </c>
      <c r="C52" s="873"/>
      <c r="D52" s="873"/>
      <c r="E52" s="873"/>
      <c r="F52" s="873"/>
      <c r="G52" s="873"/>
      <c r="H52" s="873"/>
      <c r="I52" s="907"/>
      <c r="J52" s="315" t="s">
        <v>945</v>
      </c>
      <c r="K52" s="85" t="s">
        <v>946</v>
      </c>
      <c r="L52" s="908" t="s">
        <v>955</v>
      </c>
      <c r="M52" s="907"/>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18733.483494805074</v>
      </c>
      <c r="N53" s="272">
        <f>K53*M53</f>
        <v>26226.876892727101</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70.455154033578054</v>
      </c>
      <c r="N54" s="272">
        <f>K54*M54</f>
        <v>1761.3788508394514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9"/>
      <c r="C57" s="910"/>
      <c r="D57" s="910"/>
      <c r="E57" s="910"/>
      <c r="F57" s="910"/>
      <c r="G57" s="910"/>
      <c r="H57" s="910"/>
      <c r="I57" s="880"/>
      <c r="J57" s="42"/>
      <c r="K57" s="44"/>
      <c r="L57" s="911"/>
      <c r="M57" s="912"/>
      <c r="N57" s="45"/>
    </row>
    <row r="58" spans="1:14" ht="15.75" thickBot="1">
      <c r="B58" s="827" t="s">
        <v>953</v>
      </c>
      <c r="C58" s="828"/>
      <c r="D58" s="828"/>
      <c r="E58" s="828"/>
      <c r="F58" s="828"/>
      <c r="G58" s="828"/>
      <c r="H58" s="828"/>
      <c r="I58" s="828"/>
      <c r="J58" s="828"/>
      <c r="K58" s="828"/>
      <c r="L58" s="828"/>
      <c r="M58" s="829"/>
      <c r="N58" s="394">
        <f>SUM(N53:N57)</f>
        <v>27988.255743566551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3" t="s">
        <v>961</v>
      </c>
      <c r="M62" s="89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4">
        <f>VLOOKUP(A63,TRANSPORTE!A5:D117,4,FALSE)</f>
        <v>1147.8761273174055</v>
      </c>
      <c r="M63" s="915"/>
      <c r="N63" s="287">
        <f>K63*L63</f>
        <v>1607.0265782443676</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14">
        <f>VLOOKUP(A64,TRANSPORTE!A6:D117,4,FALSE)</f>
        <v>1147.8761273174055</v>
      </c>
      <c r="M64" s="915"/>
      <c r="N64" s="287">
        <f>K64*L64</f>
        <v>1434.8451591467569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5"/>
      <c r="M68" s="906"/>
      <c r="N68" s="127"/>
    </row>
    <row r="69" spans="1:15" ht="15.75" thickBot="1">
      <c r="B69" s="916" t="s">
        <v>953</v>
      </c>
      <c r="C69" s="870"/>
      <c r="D69" s="870"/>
      <c r="E69" s="870"/>
      <c r="F69" s="870"/>
      <c r="G69" s="870"/>
      <c r="H69" s="870"/>
      <c r="I69" s="870"/>
      <c r="J69" s="870"/>
      <c r="K69" s="870"/>
      <c r="L69" s="870"/>
      <c r="M69" s="871"/>
      <c r="N69" s="104">
        <f>N63+N64+N65+N66+N67</f>
        <v>3041.8717373911245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6" t="s">
        <v>963</v>
      </c>
      <c r="C73" s="867"/>
      <c r="D73" s="867"/>
      <c r="E73" s="867"/>
      <c r="F73" s="867"/>
      <c r="G73" s="867"/>
      <c r="H73" s="867"/>
      <c r="I73" s="73" t="s">
        <v>964</v>
      </c>
      <c r="J73" s="75" t="s">
        <v>1410</v>
      </c>
      <c r="K73" s="74" t="s">
        <v>966</v>
      </c>
      <c r="L73" s="868" t="s">
        <v>950</v>
      </c>
      <c r="M73" s="869"/>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3"/>
      <c r="C79" s="904"/>
      <c r="D79" s="904"/>
      <c r="E79" s="904"/>
      <c r="F79" s="904"/>
      <c r="G79" s="904"/>
      <c r="H79" s="904"/>
      <c r="I79" s="126"/>
      <c r="J79" s="126"/>
      <c r="K79" s="126"/>
      <c r="L79" s="917"/>
      <c r="M79" s="917"/>
      <c r="N79" s="45"/>
    </row>
    <row r="80" spans="1:15" ht="15.75" thickBot="1">
      <c r="B80" s="916" t="s">
        <v>953</v>
      </c>
      <c r="C80" s="870"/>
      <c r="D80" s="870"/>
      <c r="E80" s="870"/>
      <c r="F80" s="870"/>
      <c r="G80" s="870"/>
      <c r="H80" s="870"/>
      <c r="I80" s="870"/>
      <c r="J80" s="870"/>
      <c r="K80" s="870"/>
      <c r="L80" s="870"/>
      <c r="M80" s="871"/>
      <c r="N80" s="301">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177486.16167235031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2" t="s">
        <v>969</v>
      </c>
      <c r="C86" s="873"/>
      <c r="D86" s="873"/>
      <c r="E86" s="873"/>
      <c r="F86" s="873"/>
      <c r="G86" s="873"/>
      <c r="H86" s="873"/>
      <c r="I86" s="314"/>
      <c r="J86" s="334"/>
      <c r="K86" s="302" t="s">
        <v>970</v>
      </c>
      <c r="L86" s="874" t="s">
        <v>971</v>
      </c>
      <c r="M86" s="875"/>
      <c r="N86" s="303"/>
    </row>
    <row r="87" spans="1:14">
      <c r="B87" s="860" t="s">
        <v>972</v>
      </c>
      <c r="C87" s="861"/>
      <c r="D87" s="861"/>
      <c r="E87" s="861"/>
      <c r="F87" s="861"/>
      <c r="G87" s="861"/>
      <c r="H87" s="861"/>
      <c r="I87" s="87"/>
      <c r="J87" s="88"/>
      <c r="K87" s="304">
        <v>0.2</v>
      </c>
      <c r="L87" s="862">
        <f>N82*K87</f>
        <v>35497.232334470064</v>
      </c>
      <c r="M87" s="863"/>
      <c r="N87" s="51"/>
    </row>
    <row r="88" spans="1:14">
      <c r="B88" s="89" t="s">
        <v>973</v>
      </c>
      <c r="C88" s="90"/>
      <c r="D88" s="90"/>
      <c r="E88" s="90"/>
      <c r="F88" s="90"/>
      <c r="G88" s="90"/>
      <c r="H88" s="90"/>
      <c r="I88" s="87"/>
      <c r="J88" s="88"/>
      <c r="K88" s="304">
        <v>0.05</v>
      </c>
      <c r="L88" s="862">
        <f>N82*K88</f>
        <v>8874.3080836175159</v>
      </c>
      <c r="M88" s="863"/>
      <c r="N88" s="51"/>
    </row>
    <row r="89" spans="1:14" ht="15.75" thickBot="1">
      <c r="B89" s="91" t="s">
        <v>974</v>
      </c>
      <c r="C89" s="92"/>
      <c r="D89" s="92"/>
      <c r="E89" s="92"/>
      <c r="F89" s="92"/>
      <c r="G89" s="92"/>
      <c r="H89" s="92"/>
      <c r="I89" s="93"/>
      <c r="J89" s="94"/>
      <c r="K89" s="305">
        <v>0.05</v>
      </c>
      <c r="L89" s="864">
        <f>N82*K89</f>
        <v>8874.3080836175159</v>
      </c>
      <c r="M89" s="865"/>
      <c r="N89" s="51"/>
    </row>
    <row r="90" spans="1:14" ht="15.75" thickBot="1">
      <c r="B90" s="827" t="s">
        <v>953</v>
      </c>
      <c r="C90" s="828"/>
      <c r="D90" s="828"/>
      <c r="E90" s="828"/>
      <c r="F90" s="828"/>
      <c r="G90" s="828"/>
      <c r="H90" s="828"/>
      <c r="I90" s="828"/>
      <c r="J90" s="828"/>
      <c r="K90" s="828"/>
      <c r="L90" s="828"/>
      <c r="M90" s="829"/>
      <c r="N90" s="52">
        <f>L87+L88+L89</f>
        <v>53245.848501705092</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230732.01017405541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30" t="s">
        <v>2218</v>
      </c>
      <c r="C109" s="831"/>
      <c r="D109" s="831"/>
      <c r="E109" s="831"/>
      <c r="F109" s="831"/>
      <c r="G109" s="831"/>
      <c r="H109" s="831"/>
      <c r="I109" s="831"/>
      <c r="J109" s="831"/>
      <c r="K109" s="831"/>
      <c r="L109" s="831"/>
      <c r="M109" s="831"/>
      <c r="N109" s="832"/>
    </row>
    <row r="110" spans="2:14" ht="15" customHeight="1">
      <c r="B110" s="830"/>
      <c r="C110" s="831"/>
      <c r="D110" s="831"/>
      <c r="E110" s="831"/>
      <c r="F110" s="831"/>
      <c r="G110" s="831"/>
      <c r="H110" s="831"/>
      <c r="I110" s="831"/>
      <c r="J110" s="831"/>
      <c r="K110" s="831"/>
      <c r="L110" s="831"/>
      <c r="M110" s="831"/>
      <c r="N110" s="832"/>
    </row>
    <row r="111" spans="2:14" ht="30" customHeight="1">
      <c r="B111" s="833" t="s">
        <v>2219</v>
      </c>
      <c r="C111" s="834"/>
      <c r="D111" s="834"/>
      <c r="E111" s="834"/>
      <c r="F111" s="834"/>
      <c r="G111" s="834"/>
      <c r="H111" s="834"/>
      <c r="I111" s="834"/>
      <c r="J111" s="834"/>
      <c r="K111" s="834"/>
      <c r="L111" s="834"/>
      <c r="M111" s="834"/>
      <c r="N111" s="835"/>
    </row>
    <row r="112" spans="2:14">
      <c r="B112" s="833"/>
      <c r="C112" s="834"/>
      <c r="D112" s="834"/>
      <c r="E112" s="834"/>
      <c r="F112" s="834"/>
      <c r="G112" s="834"/>
      <c r="H112" s="834"/>
      <c r="I112" s="834"/>
      <c r="J112" s="834"/>
      <c r="K112" s="834"/>
      <c r="L112" s="834"/>
      <c r="M112" s="834"/>
      <c r="N112" s="835"/>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3"/>
      <c r="K122" s="893"/>
      <c r="L122" s="893"/>
      <c r="M122" s="893"/>
      <c r="N122" s="894"/>
    </row>
    <row r="123" spans="2:14" ht="15.75" thickBot="1">
      <c r="B123" s="261" t="s">
        <v>2221</v>
      </c>
      <c r="C123" s="393"/>
      <c r="D123" s="393"/>
      <c r="E123" s="57"/>
      <c r="F123" s="57"/>
      <c r="G123" s="57"/>
      <c r="H123" s="57"/>
      <c r="I123" s="57"/>
      <c r="J123" s="895"/>
      <c r="K123" s="895"/>
      <c r="L123" s="895"/>
      <c r="M123" s="895"/>
      <c r="N123" s="896"/>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150</v>
      </c>
      <c r="B36" s="876" t="str">
        <f>VLOOKUP(A36,EQUIPOS!A6:D154,3,FALSE)</f>
        <v>Cargador : Potencia en el volante 125 hp, Clasificación de RPM del motor 2300.</v>
      </c>
      <c r="C36" s="877"/>
      <c r="D36" s="877"/>
      <c r="E36" s="877"/>
      <c r="F36" s="877"/>
      <c r="G36" s="877"/>
      <c r="H36" s="878"/>
      <c r="I36" s="267"/>
      <c r="J36" s="268"/>
      <c r="K36" s="269">
        <f>VLOOKUP(A36,EQUIPOS!A6:D163,4,FALSE)</f>
        <v>172521.95730913387</v>
      </c>
      <c r="L36" s="270"/>
      <c r="M36" s="271">
        <v>30</v>
      </c>
      <c r="N36" s="272">
        <f>K36/M36</f>
        <v>5750.731910304462</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10</v>
      </c>
      <c r="N37" s="272">
        <f t="shared" ref="N37:N43" si="0">K37/M37</f>
        <v>12698.413933110454</v>
      </c>
    </row>
    <row r="38" spans="1:14">
      <c r="A38" t="s">
        <v>166</v>
      </c>
      <c r="B38" s="876" t="str">
        <f>VLOOKUP(A38,EQUIPOS!A8:D154,3,FALSE)</f>
        <v>Compactador de Rodillo POTENCIA: 99HP, PESO: 8 ton</v>
      </c>
      <c r="C38" s="877"/>
      <c r="D38" s="877"/>
      <c r="E38" s="877"/>
      <c r="F38" s="877"/>
      <c r="G38" s="877"/>
      <c r="H38" s="878"/>
      <c r="I38" s="267"/>
      <c r="J38" s="268"/>
      <c r="K38" s="269">
        <f>VLOOKUP(A38,EQUIPOS!A8:D165,4,FALSE)</f>
        <v>121211.29001369429</v>
      </c>
      <c r="L38" s="270"/>
      <c r="M38" s="271">
        <v>10</v>
      </c>
      <c r="N38" s="272">
        <f t="shared" si="0"/>
        <v>12121.129001369429</v>
      </c>
    </row>
    <row r="39" spans="1:14">
      <c r="A39" t="s">
        <v>284</v>
      </c>
      <c r="B39" s="876" t="str">
        <f>VLOOKUP(A39,EQUIPOS!A9:D154,3,FALSE)</f>
        <v>Planta de asfalto en caliente</v>
      </c>
      <c r="C39" s="877"/>
      <c r="D39" s="877"/>
      <c r="E39" s="877"/>
      <c r="F39" s="877"/>
      <c r="G39" s="877"/>
      <c r="H39" s="878"/>
      <c r="I39" s="267"/>
      <c r="J39" s="268"/>
      <c r="K39" s="269">
        <f>VLOOKUP(A39,EQUIPOS!A9:D166,4,FALSE)</f>
        <v>578129.78921742656</v>
      </c>
      <c r="L39" s="270"/>
      <c r="M39" s="271">
        <v>10</v>
      </c>
      <c r="N39" s="272">
        <f t="shared" si="0"/>
        <v>57812.978921742659</v>
      </c>
    </row>
    <row r="40" spans="1:14">
      <c r="A40" t="s">
        <v>290</v>
      </c>
      <c r="B40" s="876" t="str">
        <f>VLOOKUP(A40,EQUIPOS!A10:D154,3,FALSE)</f>
        <v>Planta trituradora</v>
      </c>
      <c r="C40" s="877"/>
      <c r="D40" s="877"/>
      <c r="E40" s="877"/>
      <c r="F40" s="877"/>
      <c r="G40" s="877"/>
      <c r="H40" s="878"/>
      <c r="I40" s="267"/>
      <c r="J40" s="268"/>
      <c r="K40" s="269">
        <f>VLOOKUP(A40,EQUIPOS!A10:D167,4,FALSE)</f>
        <v>499168.58522176585</v>
      </c>
      <c r="L40" s="270"/>
      <c r="M40" s="271">
        <v>30</v>
      </c>
      <c r="N40" s="272">
        <f t="shared" si="0"/>
        <v>16638.952840725527</v>
      </c>
    </row>
    <row r="41" spans="1:14">
      <c r="A41" t="s">
        <v>314</v>
      </c>
      <c r="B41" s="876" t="str">
        <f>VLOOKUP(A41,EQUIPOS!A11:D155,3,FALSE)</f>
        <v xml:space="preserve">Retroexcavadora E-200 sobre orugas
</v>
      </c>
      <c r="C41" s="877"/>
      <c r="D41" s="877"/>
      <c r="E41" s="877"/>
      <c r="F41" s="877"/>
      <c r="G41" s="877"/>
      <c r="H41" s="878"/>
      <c r="I41" s="267"/>
      <c r="J41" s="268"/>
      <c r="K41" s="269">
        <f>VLOOKUP(A41,EQUIPOS!A11:D168,4,FALSE)</f>
        <v>183481.40728045156</v>
      </c>
      <c r="L41" s="270"/>
      <c r="M41" s="271">
        <v>30</v>
      </c>
      <c r="N41" s="272">
        <f t="shared" si="0"/>
        <v>6116.0469093483853</v>
      </c>
    </row>
    <row r="42" spans="1:14">
      <c r="A42" t="s">
        <v>358</v>
      </c>
      <c r="B42" s="876" t="str">
        <f>VLOOKUP(A42,EQUIPOS!A12:D156,3,FALSE)</f>
        <v xml:space="preserve">Terminadora de asfalto (Finisher), potencia en el volante 174 HP, R=20M3/H, velocidad de desplazamiento 114 m/min
</v>
      </c>
      <c r="C42" s="877"/>
      <c r="D42" s="877"/>
      <c r="E42" s="877"/>
      <c r="F42" s="877"/>
      <c r="G42" s="877"/>
      <c r="H42" s="878"/>
      <c r="I42" s="267"/>
      <c r="J42" s="268"/>
      <c r="K42" s="269">
        <f>VLOOKUP(A42,EQUIPOS!A12:D169,4,FALSE)</f>
        <v>189363.4698813966</v>
      </c>
      <c r="L42" s="270"/>
      <c r="M42" s="271">
        <v>10</v>
      </c>
      <c r="N42" s="272">
        <f t="shared" si="0"/>
        <v>18936.34698813966</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10</v>
      </c>
      <c r="N43" s="272">
        <f t="shared" si="0"/>
        <v>6759.684062406779</v>
      </c>
    </row>
    <row r="44" spans="1:14">
      <c r="B44" s="320"/>
      <c r="C44" s="321"/>
      <c r="D44" s="321"/>
      <c r="E44" s="321"/>
      <c r="F44" s="321"/>
      <c r="G44" s="321"/>
      <c r="H44" s="322"/>
      <c r="I44" s="267"/>
      <c r="J44" s="268"/>
      <c r="K44" s="269"/>
      <c r="L44" s="270"/>
      <c r="M44" s="271"/>
      <c r="N44" s="272"/>
    </row>
    <row r="45" spans="1:14">
      <c r="B45" s="876"/>
      <c r="C45" s="877"/>
      <c r="D45" s="877"/>
      <c r="E45" s="877"/>
      <c r="F45" s="877"/>
      <c r="G45" s="877"/>
      <c r="H45" s="878"/>
      <c r="I45" s="879"/>
      <c r="J45" s="880"/>
      <c r="K45" s="269"/>
      <c r="L45" s="881"/>
      <c r="M45" s="882"/>
      <c r="N45" s="272"/>
    </row>
    <row r="46" spans="1:14">
      <c r="B46" s="876"/>
      <c r="C46" s="877"/>
      <c r="D46" s="877"/>
      <c r="E46" s="883"/>
      <c r="F46" s="877"/>
      <c r="G46" s="877"/>
      <c r="H46" s="878"/>
      <c r="I46" s="36"/>
      <c r="J46" s="37"/>
      <c r="K46" s="274"/>
      <c r="L46" s="276"/>
      <c r="M46" s="277"/>
      <c r="N46" s="278"/>
    </row>
    <row r="47" spans="1:14">
      <c r="B47" s="884" t="s">
        <v>952</v>
      </c>
      <c r="C47" s="885"/>
      <c r="D47" s="885"/>
      <c r="E47" s="38"/>
      <c r="F47" s="39"/>
      <c r="G47" s="39"/>
      <c r="H47" s="40"/>
      <c r="I47" s="36"/>
      <c r="J47" s="37"/>
      <c r="K47" s="279"/>
      <c r="L47" s="276"/>
      <c r="M47" s="401">
        <v>0.1</v>
      </c>
      <c r="N47" s="344">
        <f>N81*M47</f>
        <v>874.7045112950251</v>
      </c>
    </row>
    <row r="48" spans="1:14" ht="15.75" thickBot="1">
      <c r="B48" s="876"/>
      <c r="C48" s="877"/>
      <c r="D48" s="877"/>
      <c r="E48" s="877"/>
      <c r="F48" s="877"/>
      <c r="G48" s="877"/>
      <c r="H48" s="878"/>
      <c r="I48" s="886"/>
      <c r="J48" s="887"/>
      <c r="K48" s="41"/>
      <c r="L48" s="888"/>
      <c r="M48" s="889"/>
      <c r="N48" s="105"/>
    </row>
    <row r="49" spans="1:14" ht="15.75" thickBot="1">
      <c r="B49" s="827" t="s">
        <v>953</v>
      </c>
      <c r="C49" s="828"/>
      <c r="D49" s="828"/>
      <c r="E49" s="828"/>
      <c r="F49" s="828"/>
      <c r="G49" s="828"/>
      <c r="H49" s="828"/>
      <c r="I49" s="828"/>
      <c r="J49" s="828"/>
      <c r="K49" s="828"/>
      <c r="L49" s="828"/>
      <c r="M49" s="829"/>
      <c r="N49" s="394">
        <f>SUM(N36:N48)</f>
        <v>137708.98907844236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2" t="s">
        <v>944</v>
      </c>
      <c r="C53" s="873"/>
      <c r="D53" s="873"/>
      <c r="E53" s="873"/>
      <c r="F53" s="873"/>
      <c r="G53" s="873"/>
      <c r="H53" s="873"/>
      <c r="I53" s="907"/>
      <c r="J53" s="315" t="s">
        <v>945</v>
      </c>
      <c r="K53" s="85" t="s">
        <v>946</v>
      </c>
      <c r="L53" s="908" t="s">
        <v>955</v>
      </c>
      <c r="M53" s="907"/>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18733.483494805074</v>
      </c>
      <c r="N54" s="272">
        <f>K54*M54</f>
        <v>26226.876892727101</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9"/>
      <c r="C58" s="910"/>
      <c r="D58" s="910"/>
      <c r="E58" s="910"/>
      <c r="F58" s="910"/>
      <c r="G58" s="910"/>
      <c r="H58" s="910"/>
      <c r="I58" s="880"/>
      <c r="J58" s="42"/>
      <c r="K58" s="44"/>
      <c r="L58" s="911"/>
      <c r="M58" s="912"/>
      <c r="N58" s="45"/>
    </row>
    <row r="59" spans="1:14" ht="15.75" thickBot="1">
      <c r="B59" s="827" t="s">
        <v>953</v>
      </c>
      <c r="C59" s="828"/>
      <c r="D59" s="828"/>
      <c r="E59" s="828"/>
      <c r="F59" s="828"/>
      <c r="G59" s="828"/>
      <c r="H59" s="828"/>
      <c r="I59" s="828"/>
      <c r="J59" s="828"/>
      <c r="K59" s="828"/>
      <c r="L59" s="828"/>
      <c r="M59" s="829"/>
      <c r="N59" s="394">
        <f>SUM(N54:N58)</f>
        <v>27988.255743566551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3" t="s">
        <v>961</v>
      </c>
      <c r="M63" s="89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4">
        <f>VLOOKUP(A64,TRANSPORTE!A5:D117,4,FALSE)</f>
        <v>1147.8761273174055</v>
      </c>
      <c r="M64" s="915"/>
      <c r="N64" s="287">
        <f>K64*L64</f>
        <v>1607.0265782443676</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14">
        <f>VLOOKUP(A65,TRANSPORTE!A6:D117,4,FALSE)</f>
        <v>1147.8761273174055</v>
      </c>
      <c r="M65" s="915"/>
      <c r="N65" s="287">
        <f>K65*L65</f>
        <v>1434.8451591467569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5"/>
      <c r="M69" s="906"/>
      <c r="N69" s="127"/>
    </row>
    <row r="70" spans="1:15" ht="15.75" thickBot="1">
      <c r="B70" s="916" t="s">
        <v>953</v>
      </c>
      <c r="C70" s="870"/>
      <c r="D70" s="870"/>
      <c r="E70" s="870"/>
      <c r="F70" s="870"/>
      <c r="G70" s="870"/>
      <c r="H70" s="870"/>
      <c r="I70" s="870"/>
      <c r="J70" s="870"/>
      <c r="K70" s="870"/>
      <c r="L70" s="870"/>
      <c r="M70" s="871"/>
      <c r="N70" s="104">
        <f>N64+N65+N66+N67+N68</f>
        <v>3041.8717373911245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6" t="s">
        <v>963</v>
      </c>
      <c r="C74" s="867"/>
      <c r="D74" s="867"/>
      <c r="E74" s="867"/>
      <c r="F74" s="867"/>
      <c r="G74" s="867"/>
      <c r="H74" s="867"/>
      <c r="I74" s="73" t="s">
        <v>964</v>
      </c>
      <c r="J74" s="75" t="s">
        <v>1410</v>
      </c>
      <c r="K74" s="74" t="s">
        <v>966</v>
      </c>
      <c r="L74" s="868" t="s">
        <v>950</v>
      </c>
      <c r="M74" s="869"/>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3"/>
      <c r="C80" s="904"/>
      <c r="D80" s="904"/>
      <c r="E80" s="904"/>
      <c r="F80" s="904"/>
      <c r="G80" s="904"/>
      <c r="H80" s="904"/>
      <c r="I80" s="126"/>
      <c r="J80" s="126"/>
      <c r="K80" s="126"/>
      <c r="L80" s="917"/>
      <c r="M80" s="917"/>
      <c r="N80" s="45"/>
    </row>
    <row r="81" spans="1:14" ht="15.75" thickBot="1">
      <c r="B81" s="916" t="s">
        <v>953</v>
      </c>
      <c r="C81" s="870"/>
      <c r="D81" s="870"/>
      <c r="E81" s="870"/>
      <c r="F81" s="870"/>
      <c r="G81" s="870"/>
      <c r="H81" s="870"/>
      <c r="I81" s="870"/>
      <c r="J81" s="870"/>
      <c r="K81" s="870"/>
      <c r="L81" s="870"/>
      <c r="M81" s="871"/>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177486.16167235031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2" t="s">
        <v>969</v>
      </c>
      <c r="C87" s="873"/>
      <c r="D87" s="873"/>
      <c r="E87" s="873"/>
      <c r="F87" s="873"/>
      <c r="G87" s="873"/>
      <c r="H87" s="873"/>
      <c r="I87" s="314"/>
      <c r="J87" s="334"/>
      <c r="K87" s="302" t="s">
        <v>970</v>
      </c>
      <c r="L87" s="874" t="s">
        <v>971</v>
      </c>
      <c r="M87" s="875"/>
      <c r="N87" s="303"/>
    </row>
    <row r="88" spans="1:14">
      <c r="B88" s="860" t="s">
        <v>972</v>
      </c>
      <c r="C88" s="861"/>
      <c r="D88" s="861"/>
      <c r="E88" s="861"/>
      <c r="F88" s="861"/>
      <c r="G88" s="861"/>
      <c r="H88" s="861"/>
      <c r="I88" s="87"/>
      <c r="J88" s="88"/>
      <c r="K88" s="304">
        <v>0.2</v>
      </c>
      <c r="L88" s="862">
        <f>N83*K88</f>
        <v>35497.232334470064</v>
      </c>
      <c r="M88" s="863"/>
      <c r="N88" s="51"/>
    </row>
    <row r="89" spans="1:14">
      <c r="B89" s="89" t="s">
        <v>973</v>
      </c>
      <c r="C89" s="90"/>
      <c r="D89" s="90"/>
      <c r="E89" s="90"/>
      <c r="F89" s="90"/>
      <c r="G89" s="90"/>
      <c r="H89" s="90"/>
      <c r="I89" s="87"/>
      <c r="J89" s="88"/>
      <c r="K89" s="304">
        <v>0.05</v>
      </c>
      <c r="L89" s="862">
        <f>N83*K89</f>
        <v>8874.3080836175159</v>
      </c>
      <c r="M89" s="863"/>
      <c r="N89" s="51"/>
    </row>
    <row r="90" spans="1:14" ht="15.75" thickBot="1">
      <c r="B90" s="91" t="s">
        <v>974</v>
      </c>
      <c r="C90" s="92"/>
      <c r="D90" s="92"/>
      <c r="E90" s="92"/>
      <c r="F90" s="92"/>
      <c r="G90" s="92"/>
      <c r="H90" s="92"/>
      <c r="I90" s="93"/>
      <c r="J90" s="94"/>
      <c r="K90" s="305">
        <v>0.05</v>
      </c>
      <c r="L90" s="864">
        <f>N83*K90</f>
        <v>8874.3080836175159</v>
      </c>
      <c r="M90" s="865"/>
      <c r="N90" s="51"/>
    </row>
    <row r="91" spans="1:14" ht="15.75" thickBot="1">
      <c r="B91" s="827" t="s">
        <v>953</v>
      </c>
      <c r="C91" s="828"/>
      <c r="D91" s="828"/>
      <c r="E91" s="828"/>
      <c r="F91" s="828"/>
      <c r="G91" s="828"/>
      <c r="H91" s="828"/>
      <c r="I91" s="828"/>
      <c r="J91" s="828"/>
      <c r="K91" s="828"/>
      <c r="L91" s="828"/>
      <c r="M91" s="829"/>
      <c r="N91" s="52">
        <f>L88+L89+L90</f>
        <v>53245.848501705092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230732.01017405541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30" t="s">
        <v>2218</v>
      </c>
      <c r="C110" s="831"/>
      <c r="D110" s="831"/>
      <c r="E110" s="831"/>
      <c r="F110" s="831"/>
      <c r="G110" s="831"/>
      <c r="H110" s="831"/>
      <c r="I110" s="831"/>
      <c r="J110" s="831"/>
      <c r="K110" s="831"/>
      <c r="L110" s="831"/>
      <c r="M110" s="831"/>
      <c r="N110" s="832"/>
    </row>
    <row r="111" spans="2:14" ht="15" customHeight="1">
      <c r="B111" s="830"/>
      <c r="C111" s="831"/>
      <c r="D111" s="831"/>
      <c r="E111" s="831"/>
      <c r="F111" s="831"/>
      <c r="G111" s="831"/>
      <c r="H111" s="831"/>
      <c r="I111" s="831"/>
      <c r="J111" s="831"/>
      <c r="K111" s="831"/>
      <c r="L111" s="831"/>
      <c r="M111" s="831"/>
      <c r="N111" s="832"/>
    </row>
    <row r="112" spans="2:14" ht="30" customHeight="1">
      <c r="B112" s="833" t="s">
        <v>2219</v>
      </c>
      <c r="C112" s="834"/>
      <c r="D112" s="834"/>
      <c r="E112" s="834"/>
      <c r="F112" s="834"/>
      <c r="G112" s="834"/>
      <c r="H112" s="834"/>
      <c r="I112" s="834"/>
      <c r="J112" s="834"/>
      <c r="K112" s="834"/>
      <c r="L112" s="834"/>
      <c r="M112" s="834"/>
      <c r="N112" s="835"/>
    </row>
    <row r="113" spans="2:14">
      <c r="B113" s="833"/>
      <c r="C113" s="834"/>
      <c r="D113" s="834"/>
      <c r="E113" s="834"/>
      <c r="F113" s="834"/>
      <c r="G113" s="834"/>
      <c r="H113" s="834"/>
      <c r="I113" s="834"/>
      <c r="J113" s="834"/>
      <c r="K113" s="834"/>
      <c r="L113" s="834"/>
      <c r="M113" s="834"/>
      <c r="N113" s="835"/>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3"/>
      <c r="K123" s="893"/>
      <c r="L123" s="893"/>
      <c r="M123" s="893"/>
      <c r="N123" s="894"/>
    </row>
    <row r="124" spans="2:14" ht="15.75" thickBot="1">
      <c r="B124" s="261" t="s">
        <v>2221</v>
      </c>
      <c r="C124" s="393"/>
      <c r="D124" s="393"/>
      <c r="E124" s="57"/>
      <c r="F124" s="57"/>
      <c r="G124" s="57"/>
      <c r="H124" s="57"/>
      <c r="I124" s="57"/>
      <c r="J124" s="895"/>
      <c r="K124" s="895"/>
      <c r="L124" s="895"/>
      <c r="M124" s="895"/>
      <c r="N124" s="896"/>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148</v>
      </c>
      <c r="B36" s="876" t="str">
        <f>VLOOKUP(A36,EQUIPOS!A6:D154,3,FALSE)</f>
        <v>Cargador : Potencia en el volante 110 hp, Clasificación de RPM del motor 2300.</v>
      </c>
      <c r="C36" s="877"/>
      <c r="D36" s="877"/>
      <c r="E36" s="877"/>
      <c r="F36" s="877"/>
      <c r="G36" s="877"/>
      <c r="H36" s="878"/>
      <c r="I36" s="267"/>
      <c r="J36" s="268"/>
      <c r="K36" s="269">
        <f>VLOOKUP(A36,EQUIPOS!A6:D163,4,FALSE)</f>
        <v>160606.3759498889</v>
      </c>
      <c r="L36" s="270"/>
      <c r="M36" s="271">
        <v>30</v>
      </c>
      <c r="N36" s="272">
        <f>K36/M36</f>
        <v>5353.5458649962966</v>
      </c>
    </row>
    <row r="37" spans="1:14">
      <c r="A37" s="113" t="s">
        <v>173</v>
      </c>
      <c r="B37" s="876" t="str">
        <f>VLOOKUP(A37,EQUIPOS!A7:D154,3,FALSE)</f>
        <v>Compactador neumático de Potencia 70 HP, peso de 13 ton</v>
      </c>
      <c r="C37" s="877"/>
      <c r="D37" s="877"/>
      <c r="E37" s="877"/>
      <c r="F37" s="877"/>
      <c r="G37" s="877"/>
      <c r="H37" s="878"/>
      <c r="I37" s="267"/>
      <c r="J37" s="268"/>
      <c r="K37" s="269">
        <f>VLOOKUP(A37,EQUIPOS!A7:D164,4,FALSE)</f>
        <v>126984.13933110454</v>
      </c>
      <c r="L37" s="270"/>
      <c r="M37" s="271">
        <v>10</v>
      </c>
      <c r="N37" s="272">
        <f t="shared" ref="N37:N43" si="0">K37/M37</f>
        <v>12698.413933110454</v>
      </c>
    </row>
    <row r="38" spans="1:14">
      <c r="A38" t="s">
        <v>284</v>
      </c>
      <c r="B38" s="876" t="str">
        <f>VLOOKUP(A38,EQUIPOS!A8:D154,3,FALSE)</f>
        <v>Planta de asfalto en caliente</v>
      </c>
      <c r="C38" s="877"/>
      <c r="D38" s="877"/>
      <c r="E38" s="877"/>
      <c r="F38" s="877"/>
      <c r="G38" s="877"/>
      <c r="H38" s="878"/>
      <c r="I38" s="267"/>
      <c r="J38" s="268"/>
      <c r="K38" s="269">
        <f>VLOOKUP(A38,EQUIPOS!A8:D165,4,FALSE)</f>
        <v>578129.78921742656</v>
      </c>
      <c r="L38" s="270"/>
      <c r="M38" s="271">
        <v>10</v>
      </c>
      <c r="N38" s="272">
        <f t="shared" si="0"/>
        <v>57812.978921742659</v>
      </c>
    </row>
    <row r="39" spans="1:14">
      <c r="A39" t="s">
        <v>290</v>
      </c>
      <c r="B39" s="876" t="str">
        <f>VLOOKUP(A39,EQUIPOS!A9:D154,3,FALSE)</f>
        <v>Planta trituradora</v>
      </c>
      <c r="C39" s="877"/>
      <c r="D39" s="877"/>
      <c r="E39" s="877"/>
      <c r="F39" s="877"/>
      <c r="G39" s="877"/>
      <c r="H39" s="878"/>
      <c r="I39" s="267"/>
      <c r="J39" s="268"/>
      <c r="K39" s="269">
        <f>VLOOKUP(A39,EQUIPOS!A9:D166,4,FALSE)</f>
        <v>499168.58522176585</v>
      </c>
      <c r="L39" s="270"/>
      <c r="M39" s="271">
        <v>30</v>
      </c>
      <c r="N39" s="272">
        <f t="shared" si="0"/>
        <v>16638.952840725527</v>
      </c>
    </row>
    <row r="40" spans="1:14">
      <c r="A40" t="s">
        <v>316</v>
      </c>
      <c r="B40" s="876" t="str">
        <f>VLOOKUP(A40,EQUIPOS!A10:D154,3,FALSE)</f>
        <v>Retroexcavadora Tipo E-200 o  Equivalente</v>
      </c>
      <c r="C40" s="877"/>
      <c r="D40" s="877"/>
      <c r="E40" s="877"/>
      <c r="F40" s="877"/>
      <c r="G40" s="877"/>
      <c r="H40" s="878"/>
      <c r="I40" s="267"/>
      <c r="J40" s="268"/>
      <c r="K40" s="269">
        <f>VLOOKUP(A40,EQUIPOS!A10:D167,4,FALSE)</f>
        <v>153616.72580366168</v>
      </c>
      <c r="L40" s="270"/>
      <c r="M40" s="271">
        <v>30</v>
      </c>
      <c r="N40" s="272">
        <f t="shared" si="0"/>
        <v>5120.5575267887225</v>
      </c>
    </row>
    <row r="41" spans="1:14">
      <c r="A41" t="s">
        <v>358</v>
      </c>
      <c r="B41" s="876" t="str">
        <f>VLOOKUP(A41,EQUIPOS!A11:D155,3,FALSE)</f>
        <v xml:space="preserve">Terminadora de asfalto (Finisher), potencia en el volante 174 HP, R=20M3/H, velocidad de desplazamiento 114 m/min
</v>
      </c>
      <c r="C41" s="877"/>
      <c r="D41" s="877"/>
      <c r="E41" s="877"/>
      <c r="F41" s="877"/>
      <c r="G41" s="877"/>
      <c r="H41" s="878"/>
      <c r="I41" s="267"/>
      <c r="J41" s="268"/>
      <c r="K41" s="269">
        <f>VLOOKUP(A41,EQUIPOS!A11:D168,4,FALSE)</f>
        <v>189363.4698813966</v>
      </c>
      <c r="L41" s="270"/>
      <c r="M41" s="271">
        <v>10</v>
      </c>
      <c r="N41" s="272">
        <f t="shared" si="0"/>
        <v>18936.34698813966</v>
      </c>
    </row>
    <row r="42" spans="1:14">
      <c r="A42" t="s">
        <v>166</v>
      </c>
      <c r="B42" s="876" t="str">
        <f>VLOOKUP(A42,EQUIPOS!A12:D156,3,FALSE)</f>
        <v>Compactador de Rodillo POTENCIA: 99HP, PESO: 8 ton</v>
      </c>
      <c r="C42" s="877"/>
      <c r="D42" s="877"/>
      <c r="E42" s="877"/>
      <c r="F42" s="877"/>
      <c r="G42" s="877"/>
      <c r="H42" s="878"/>
      <c r="I42" s="267"/>
      <c r="J42" s="268"/>
      <c r="K42" s="269">
        <f>VLOOKUP(A42,EQUIPOS!A12:D169,4,FALSE)</f>
        <v>121211.29001369429</v>
      </c>
      <c r="L42" s="270"/>
      <c r="M42" s="271">
        <v>10</v>
      </c>
      <c r="N42" s="272">
        <f t="shared" si="0"/>
        <v>12121.129001369429</v>
      </c>
    </row>
    <row r="43" spans="1:14">
      <c r="A43" t="s">
        <v>373</v>
      </c>
      <c r="B43" s="876" t="str">
        <f>VLOOKUP(A43,EQUIPOS!A13:D157,3,FALSE)</f>
        <v>Volqueta 6 m3</v>
      </c>
      <c r="C43" s="877"/>
      <c r="D43" s="877"/>
      <c r="E43" s="877"/>
      <c r="F43" s="877"/>
      <c r="G43" s="877"/>
      <c r="H43" s="878"/>
      <c r="I43" s="267"/>
      <c r="J43" s="268"/>
      <c r="K43" s="269">
        <f>VLOOKUP(A43,EQUIPOS!A13:D170,4,FALSE)</f>
        <v>67596.840624067787</v>
      </c>
      <c r="L43" s="270"/>
      <c r="M43" s="271">
        <v>10</v>
      </c>
      <c r="N43" s="272">
        <f t="shared" si="0"/>
        <v>6759.684062406779</v>
      </c>
    </row>
    <row r="44" spans="1:14">
      <c r="B44" s="876"/>
      <c r="C44" s="877"/>
      <c r="D44" s="877"/>
      <c r="E44" s="877"/>
      <c r="F44" s="877"/>
      <c r="G44" s="877"/>
      <c r="H44" s="878"/>
      <c r="I44" s="879"/>
      <c r="J44" s="880"/>
      <c r="K44" s="269"/>
      <c r="L44" s="881"/>
      <c r="M44" s="882"/>
      <c r="N44" s="272"/>
    </row>
    <row r="45" spans="1:14">
      <c r="B45" s="876"/>
      <c r="C45" s="877"/>
      <c r="D45" s="877"/>
      <c r="E45" s="883"/>
      <c r="F45" s="877"/>
      <c r="G45" s="877"/>
      <c r="H45" s="878"/>
      <c r="I45" s="36"/>
      <c r="J45" s="37"/>
      <c r="K45" s="274"/>
      <c r="L45" s="276"/>
      <c r="M45" s="277"/>
      <c r="N45" s="278"/>
    </row>
    <row r="46" spans="1:14">
      <c r="B46" s="884" t="s">
        <v>952</v>
      </c>
      <c r="C46" s="885"/>
      <c r="D46" s="885"/>
      <c r="E46" s="38"/>
      <c r="F46" s="39"/>
      <c r="G46" s="39"/>
      <c r="H46" s="40"/>
      <c r="I46" s="36"/>
      <c r="J46" s="37"/>
      <c r="K46" s="279"/>
      <c r="L46" s="276"/>
      <c r="M46" s="401">
        <v>0.1</v>
      </c>
      <c r="N46" s="344">
        <f>N80*M46</f>
        <v>1141.4201203310449</v>
      </c>
    </row>
    <row r="47" spans="1:14" ht="15.75" thickBot="1">
      <c r="B47" s="876"/>
      <c r="C47" s="877"/>
      <c r="D47" s="877"/>
      <c r="E47" s="877"/>
      <c r="F47" s="877"/>
      <c r="G47" s="877"/>
      <c r="H47" s="878"/>
      <c r="I47" s="886"/>
      <c r="J47" s="887"/>
      <c r="K47" s="41"/>
      <c r="L47" s="888"/>
      <c r="M47" s="889"/>
      <c r="N47" s="105"/>
    </row>
    <row r="48" spans="1:14" ht="15.75" thickBot="1">
      <c r="B48" s="827" t="s">
        <v>953</v>
      </c>
      <c r="C48" s="828"/>
      <c r="D48" s="828"/>
      <c r="E48" s="828"/>
      <c r="F48" s="828"/>
      <c r="G48" s="828"/>
      <c r="H48" s="828"/>
      <c r="I48" s="828"/>
      <c r="J48" s="828"/>
      <c r="K48" s="828"/>
      <c r="L48" s="828"/>
      <c r="M48" s="829"/>
      <c r="N48" s="394">
        <f>SUM(N36:N47)</f>
        <v>136583.02925961057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2" t="s">
        <v>944</v>
      </c>
      <c r="C52" s="873"/>
      <c r="D52" s="873"/>
      <c r="E52" s="873"/>
      <c r="F52" s="873"/>
      <c r="G52" s="873"/>
      <c r="H52" s="873"/>
      <c r="I52" s="907"/>
      <c r="J52" s="315" t="s">
        <v>945</v>
      </c>
      <c r="K52" s="85" t="s">
        <v>946</v>
      </c>
      <c r="L52" s="908" t="s">
        <v>955</v>
      </c>
      <c r="M52" s="907"/>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18733.483494805074</v>
      </c>
      <c r="N53" s="272">
        <f>K53*M53</f>
        <v>26226.876892727101</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9"/>
      <c r="C57" s="910"/>
      <c r="D57" s="910"/>
      <c r="E57" s="910"/>
      <c r="F57" s="910"/>
      <c r="G57" s="910"/>
      <c r="H57" s="910"/>
      <c r="I57" s="880"/>
      <c r="J57" s="42"/>
      <c r="K57" s="44"/>
      <c r="L57" s="911"/>
      <c r="M57" s="912"/>
      <c r="N57" s="45"/>
    </row>
    <row r="58" spans="1:14" ht="15.75" thickBot="1">
      <c r="B58" s="827" t="s">
        <v>953</v>
      </c>
      <c r="C58" s="828"/>
      <c r="D58" s="828"/>
      <c r="E58" s="828"/>
      <c r="F58" s="828"/>
      <c r="G58" s="828"/>
      <c r="H58" s="828"/>
      <c r="I58" s="828"/>
      <c r="J58" s="828"/>
      <c r="K58" s="828"/>
      <c r="L58" s="828"/>
      <c r="M58" s="829"/>
      <c r="N58" s="394">
        <f>SUM(N53:N57)</f>
        <v>26226.876892727101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3" t="s">
        <v>961</v>
      </c>
      <c r="M62" s="89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4">
        <f>VLOOKUP(A63,TRANSPORTE!A5:D117,4,FALSE)</f>
        <v>1147.8761273174055</v>
      </c>
      <c r="M63" s="915"/>
      <c r="N63" s="287">
        <f>K63*L63</f>
        <v>1607.0265782443676</v>
      </c>
    </row>
    <row r="64" spans="1:14">
      <c r="A64" t="s">
        <v>1293</v>
      </c>
      <c r="B64" s="46" t="str">
        <f>VLOOKUP(A64,TRANSPORTE!A6:D117,3,FALSE)</f>
        <v>Transporte de mezcla</v>
      </c>
      <c r="C64" s="47"/>
      <c r="D64" s="47"/>
      <c r="E64" s="47"/>
      <c r="F64" s="47"/>
      <c r="G64" s="47"/>
      <c r="H64" s="311" t="s">
        <v>1468</v>
      </c>
      <c r="I64" s="279">
        <v>1.25</v>
      </c>
      <c r="J64" s="286">
        <v>1</v>
      </c>
      <c r="K64" s="279">
        <f>I64*J64</f>
        <v>1.25</v>
      </c>
      <c r="L64" s="914">
        <f>VLOOKUP(A64,TRANSPORTE!A6:D117,4,FALSE)</f>
        <v>1147.8761273174055</v>
      </c>
      <c r="M64" s="915"/>
      <c r="N64" s="287">
        <f>K64*L64</f>
        <v>1434.8451591467569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5"/>
      <c r="M68" s="906"/>
      <c r="N68" s="127"/>
    </row>
    <row r="69" spans="1:15" ht="15.75" thickBot="1">
      <c r="B69" s="916" t="s">
        <v>953</v>
      </c>
      <c r="C69" s="870"/>
      <c r="D69" s="870"/>
      <c r="E69" s="870"/>
      <c r="F69" s="870"/>
      <c r="G69" s="870"/>
      <c r="H69" s="870"/>
      <c r="I69" s="870"/>
      <c r="J69" s="870"/>
      <c r="K69" s="870"/>
      <c r="L69" s="870"/>
      <c r="M69" s="871"/>
      <c r="N69" s="104">
        <f>N63+N64+N65+N66+N67</f>
        <v>3041.8717373911245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6" t="s">
        <v>963</v>
      </c>
      <c r="C73" s="867"/>
      <c r="D73" s="867"/>
      <c r="E73" s="867"/>
      <c r="F73" s="867"/>
      <c r="G73" s="867"/>
      <c r="H73" s="867"/>
      <c r="I73" s="73" t="s">
        <v>964</v>
      </c>
      <c r="J73" s="75" t="s">
        <v>1410</v>
      </c>
      <c r="K73" s="74" t="s">
        <v>966</v>
      </c>
      <c r="L73" s="868" t="s">
        <v>950</v>
      </c>
      <c r="M73" s="869"/>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3"/>
      <c r="C79" s="904"/>
      <c r="D79" s="904"/>
      <c r="E79" s="904"/>
      <c r="F79" s="904"/>
      <c r="G79" s="904"/>
      <c r="H79" s="904"/>
      <c r="I79" s="126"/>
      <c r="J79" s="126"/>
      <c r="K79" s="126"/>
      <c r="L79" s="917"/>
      <c r="M79" s="917"/>
      <c r="N79" s="45"/>
    </row>
    <row r="80" spans="1:15" ht="15.75" thickBot="1">
      <c r="B80" s="916" t="s">
        <v>953</v>
      </c>
      <c r="C80" s="870"/>
      <c r="D80" s="870"/>
      <c r="E80" s="870"/>
      <c r="F80" s="870"/>
      <c r="G80" s="870"/>
      <c r="H80" s="870"/>
      <c r="I80" s="870"/>
      <c r="J80" s="870"/>
      <c r="K80" s="870"/>
      <c r="L80" s="870"/>
      <c r="M80" s="871"/>
      <c r="N80" s="301">
        <f>SUM(N74:N79)</f>
        <v>11414.201203310449</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177265.97909303926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2" t="s">
        <v>969</v>
      </c>
      <c r="C86" s="873"/>
      <c r="D86" s="873"/>
      <c r="E86" s="873"/>
      <c r="F86" s="873"/>
      <c r="G86" s="873"/>
      <c r="H86" s="873"/>
      <c r="I86" s="314"/>
      <c r="J86" s="334"/>
      <c r="K86" s="302" t="s">
        <v>970</v>
      </c>
      <c r="L86" s="874" t="s">
        <v>971</v>
      </c>
      <c r="M86" s="875"/>
      <c r="N86" s="303"/>
    </row>
    <row r="87" spans="1:14">
      <c r="B87" s="860" t="s">
        <v>972</v>
      </c>
      <c r="C87" s="861"/>
      <c r="D87" s="861"/>
      <c r="E87" s="861"/>
      <c r="F87" s="861"/>
      <c r="G87" s="861"/>
      <c r="H87" s="861"/>
      <c r="I87" s="87"/>
      <c r="J87" s="88"/>
      <c r="K87" s="304">
        <v>0.2</v>
      </c>
      <c r="L87" s="862">
        <f>N82*K87</f>
        <v>35453.195818607855</v>
      </c>
      <c r="M87" s="863"/>
      <c r="N87" s="51"/>
    </row>
    <row r="88" spans="1:14">
      <c r="B88" s="89" t="s">
        <v>973</v>
      </c>
      <c r="C88" s="90"/>
      <c r="D88" s="90"/>
      <c r="E88" s="90"/>
      <c r="F88" s="90"/>
      <c r="G88" s="90"/>
      <c r="H88" s="90"/>
      <c r="I88" s="87"/>
      <c r="J88" s="88"/>
      <c r="K88" s="304">
        <v>0.05</v>
      </c>
      <c r="L88" s="862">
        <f>N82*K88</f>
        <v>8863.2989546519639</v>
      </c>
      <c r="M88" s="863"/>
      <c r="N88" s="51"/>
    </row>
    <row r="89" spans="1:14" ht="15.75" thickBot="1">
      <c r="B89" s="91" t="s">
        <v>974</v>
      </c>
      <c r="C89" s="92"/>
      <c r="D89" s="92"/>
      <c r="E89" s="92"/>
      <c r="F89" s="92"/>
      <c r="G89" s="92"/>
      <c r="H89" s="92"/>
      <c r="I89" s="93"/>
      <c r="J89" s="94"/>
      <c r="K89" s="305">
        <v>0.05</v>
      </c>
      <c r="L89" s="864">
        <f>N82*K89</f>
        <v>8863.2989546519639</v>
      </c>
      <c r="M89" s="865"/>
      <c r="N89" s="51"/>
    </row>
    <row r="90" spans="1:14" ht="15.75" thickBot="1">
      <c r="B90" s="827" t="s">
        <v>953</v>
      </c>
      <c r="C90" s="828"/>
      <c r="D90" s="828"/>
      <c r="E90" s="828"/>
      <c r="F90" s="828"/>
      <c r="G90" s="828"/>
      <c r="H90" s="828"/>
      <c r="I90" s="828"/>
      <c r="J90" s="828"/>
      <c r="K90" s="828"/>
      <c r="L90" s="828"/>
      <c r="M90" s="829"/>
      <c r="N90" s="52">
        <f>L87+L88+L89</f>
        <v>53179.79372791179</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230445.77282095107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30" t="s">
        <v>2218</v>
      </c>
      <c r="C109" s="831"/>
      <c r="D109" s="831"/>
      <c r="E109" s="831"/>
      <c r="F109" s="831"/>
      <c r="G109" s="831"/>
      <c r="H109" s="831"/>
      <c r="I109" s="831"/>
      <c r="J109" s="831"/>
      <c r="K109" s="831"/>
      <c r="L109" s="831"/>
      <c r="M109" s="831"/>
      <c r="N109" s="832"/>
    </row>
    <row r="110" spans="2:14" ht="15" customHeight="1">
      <c r="B110" s="830"/>
      <c r="C110" s="831"/>
      <c r="D110" s="831"/>
      <c r="E110" s="831"/>
      <c r="F110" s="831"/>
      <c r="G110" s="831"/>
      <c r="H110" s="831"/>
      <c r="I110" s="831"/>
      <c r="J110" s="831"/>
      <c r="K110" s="831"/>
      <c r="L110" s="831"/>
      <c r="M110" s="831"/>
      <c r="N110" s="832"/>
    </row>
    <row r="111" spans="2:14" ht="30" customHeight="1">
      <c r="B111" s="833" t="s">
        <v>2219</v>
      </c>
      <c r="C111" s="834"/>
      <c r="D111" s="834"/>
      <c r="E111" s="834"/>
      <c r="F111" s="834"/>
      <c r="G111" s="834"/>
      <c r="H111" s="834"/>
      <c r="I111" s="834"/>
      <c r="J111" s="834"/>
      <c r="K111" s="834"/>
      <c r="L111" s="834"/>
      <c r="M111" s="834"/>
      <c r="N111" s="835"/>
    </row>
    <row r="112" spans="2:14">
      <c r="B112" s="833"/>
      <c r="C112" s="834"/>
      <c r="D112" s="834"/>
      <c r="E112" s="834"/>
      <c r="F112" s="834"/>
      <c r="G112" s="834"/>
      <c r="H112" s="834"/>
      <c r="I112" s="834"/>
      <c r="J112" s="834"/>
      <c r="K112" s="834"/>
      <c r="L112" s="834"/>
      <c r="M112" s="834"/>
      <c r="N112" s="835"/>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3"/>
      <c r="K122" s="893"/>
      <c r="L122" s="893"/>
      <c r="M122" s="893"/>
      <c r="N122" s="894"/>
    </row>
    <row r="123" spans="2:14" ht="15.75" thickBot="1">
      <c r="B123" s="261" t="s">
        <v>2221</v>
      </c>
      <c r="C123" s="393"/>
      <c r="D123" s="393"/>
      <c r="E123" s="57"/>
      <c r="F123" s="57"/>
      <c r="G123" s="57"/>
      <c r="H123" s="57"/>
      <c r="I123" s="57"/>
      <c r="J123" s="895"/>
      <c r="K123" s="895"/>
      <c r="L123" s="895"/>
      <c r="M123" s="895"/>
      <c r="N123" s="896"/>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117</v>
      </c>
      <c r="B36" s="876" t="str">
        <f>VLOOKUP(A36,EQUIPOS!A6:D154,3,FALSE)</f>
        <v xml:space="preserve">Barredora mecánica de cepillo de 3658 mm ; 6 m3 </v>
      </c>
      <c r="C36" s="877"/>
      <c r="D36" s="877"/>
      <c r="E36" s="877"/>
      <c r="F36" s="877"/>
      <c r="G36" s="877"/>
      <c r="H36" s="878"/>
      <c r="I36" s="267"/>
      <c r="J36" s="268"/>
      <c r="K36" s="269">
        <f>VLOOKUP(A36,EQUIPOS!A6:D163,4,FALSE)</f>
        <v>81977.963374810657</v>
      </c>
      <c r="L36" s="270"/>
      <c r="M36" s="271">
        <v>150</v>
      </c>
      <c r="N36" s="272">
        <f>K36/M36</f>
        <v>546.51975583207104</v>
      </c>
    </row>
    <row r="37" spans="1:14">
      <c r="A37" s="113" t="s">
        <v>148</v>
      </c>
      <c r="B37" s="876" t="str">
        <f>VLOOKUP(A37,EQUIPOS!A7:D154,3,FALSE)</f>
        <v>Cargador : Potencia en el volante 110 hp, Clasificación de RPM del motor 2300.</v>
      </c>
      <c r="C37" s="877"/>
      <c r="D37" s="877"/>
      <c r="E37" s="877"/>
      <c r="F37" s="877"/>
      <c r="G37" s="877"/>
      <c r="H37" s="878"/>
      <c r="I37" s="267"/>
      <c r="J37" s="268"/>
      <c r="K37" s="269">
        <f>VLOOKUP(A37,EQUIPOS!A7:D164,4,FALSE)</f>
        <v>160606.3759498889</v>
      </c>
      <c r="L37" s="270"/>
      <c r="M37" s="271">
        <v>150</v>
      </c>
      <c r="N37" s="272">
        <f>K37/M37</f>
        <v>1070.7091729992594</v>
      </c>
    </row>
    <row r="38" spans="1:14">
      <c r="A38" t="s">
        <v>236</v>
      </c>
      <c r="B38" s="876" t="str">
        <f>VLOOKUP(A38,EQUIPOS!A8:D154,3,FALSE)</f>
        <v>Fresadora de pavimento, potencia 255 HP, peso 19 Ton, PROFUNDIDAD DE CORTE 305 mm</v>
      </c>
      <c r="C38" s="877"/>
      <c r="D38" s="877"/>
      <c r="E38" s="877"/>
      <c r="F38" s="877"/>
      <c r="G38" s="877"/>
      <c r="H38" s="878"/>
      <c r="I38" s="267"/>
      <c r="J38" s="268"/>
      <c r="K38" s="269">
        <f>VLOOKUP(A38,EQUIPOS!A8:D165,4,FALSE)</f>
        <v>375661.75562584953</v>
      </c>
      <c r="L38" s="270"/>
      <c r="M38" s="271">
        <v>150</v>
      </c>
      <c r="N38" s="272">
        <f>K38/M38</f>
        <v>2504.4117041723302</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N75*M41</f>
        <v>1.8043666666666667</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4123.444999670327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9"/>
      <c r="C52" s="910"/>
      <c r="D52" s="910"/>
      <c r="E52" s="910"/>
      <c r="F52" s="910"/>
      <c r="G52" s="910"/>
      <c r="H52" s="910"/>
      <c r="I52" s="880"/>
      <c r="J52" s="42"/>
      <c r="K52" s="44"/>
      <c r="L52" s="911"/>
      <c r="M52" s="912"/>
      <c r="N52" s="45"/>
    </row>
    <row r="53" spans="1:14" ht="15.75" thickBot="1">
      <c r="B53" s="827" t="s">
        <v>953</v>
      </c>
      <c r="C53" s="828"/>
      <c r="D53" s="828"/>
      <c r="E53" s="828"/>
      <c r="F53" s="828"/>
      <c r="G53" s="828"/>
      <c r="H53" s="828"/>
      <c r="I53" s="828"/>
      <c r="J53" s="828"/>
      <c r="K53" s="828"/>
      <c r="L53" s="828"/>
      <c r="M53" s="829"/>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14">
        <f>VLOOKUP(A58,TRANSPORTE!A5:D117,4,FALSE)</f>
        <v>1147.8761273174055</v>
      </c>
      <c r="M58" s="915"/>
      <c r="N58" s="287">
        <f>K58*L58</f>
        <v>149.22389655126273</v>
      </c>
    </row>
    <row r="59" spans="1:14">
      <c r="B59" s="46"/>
      <c r="C59" s="47"/>
      <c r="D59" s="47"/>
      <c r="E59" s="47"/>
      <c r="F59" s="47"/>
      <c r="G59" s="47"/>
      <c r="H59" s="311"/>
      <c r="I59" s="279"/>
      <c r="J59" s="286"/>
      <c r="K59" s="279"/>
      <c r="L59" s="914"/>
      <c r="M59" s="915"/>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149.22389655126273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127"/>
    </row>
    <row r="75" spans="1:15" ht="15.75" thickBot="1">
      <c r="B75" s="916" t="s">
        <v>953</v>
      </c>
      <c r="C75" s="870"/>
      <c r="D75" s="870"/>
      <c r="E75" s="870"/>
      <c r="F75" s="870"/>
      <c r="G75" s="870"/>
      <c r="H75" s="870"/>
      <c r="I75" s="870"/>
      <c r="J75" s="870"/>
      <c r="K75" s="870"/>
      <c r="L75" s="870"/>
      <c r="M75" s="871"/>
      <c r="N75" s="460">
        <f>SUM(N69:N74)</f>
        <v>180.43666666666667</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4453.1055628882559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890.62111257765127</v>
      </c>
      <c r="M82" s="863"/>
      <c r="N82" s="51"/>
    </row>
    <row r="83" spans="1:14">
      <c r="B83" s="89" t="s">
        <v>973</v>
      </c>
      <c r="C83" s="90"/>
      <c r="D83" s="90"/>
      <c r="E83" s="90"/>
      <c r="F83" s="90"/>
      <c r="G83" s="90"/>
      <c r="H83" s="90"/>
      <c r="I83" s="87"/>
      <c r="J83" s="88"/>
      <c r="K83" s="304">
        <v>0.05</v>
      </c>
      <c r="L83" s="862">
        <f>N77*K83</f>
        <v>222.65527814441282</v>
      </c>
      <c r="M83" s="863"/>
      <c r="N83" s="51"/>
    </row>
    <row r="84" spans="1:14" ht="15.75" thickBot="1">
      <c r="B84" s="91" t="s">
        <v>974</v>
      </c>
      <c r="C84" s="92"/>
      <c r="D84" s="92"/>
      <c r="E84" s="92"/>
      <c r="F84" s="92"/>
      <c r="G84" s="92"/>
      <c r="H84" s="92"/>
      <c r="I84" s="93"/>
      <c r="J84" s="94"/>
      <c r="K84" s="305">
        <v>0.05</v>
      </c>
      <c r="L84" s="864">
        <f>N77*K84</f>
        <v>222.65527814441282</v>
      </c>
      <c r="M84" s="865"/>
      <c r="N84" s="51"/>
    </row>
    <row r="85" spans="1:14" ht="15.75" thickBot="1">
      <c r="B85" s="827" t="s">
        <v>953</v>
      </c>
      <c r="C85" s="828"/>
      <c r="D85" s="828"/>
      <c r="E85" s="828"/>
      <c r="F85" s="828"/>
      <c r="G85" s="828"/>
      <c r="H85" s="828"/>
      <c r="I85" s="828"/>
      <c r="J85" s="828"/>
      <c r="K85" s="828"/>
      <c r="L85" s="828"/>
      <c r="M85" s="829"/>
      <c r="N85" s="52">
        <f>L82+L83+L84</f>
        <v>1335.9316688664771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5789.0372317547335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30" t="s">
        <v>2218</v>
      </c>
      <c r="C104" s="831"/>
      <c r="D104" s="831"/>
      <c r="E104" s="831"/>
      <c r="F104" s="831"/>
      <c r="G104" s="831"/>
      <c r="H104" s="831"/>
      <c r="I104" s="831"/>
      <c r="J104" s="831"/>
      <c r="K104" s="831"/>
      <c r="L104" s="831"/>
      <c r="M104" s="831"/>
      <c r="N104" s="832"/>
    </row>
    <row r="105" spans="2:14" ht="15" customHeight="1">
      <c r="B105" s="830"/>
      <c r="C105" s="831"/>
      <c r="D105" s="831"/>
      <c r="E105" s="831"/>
      <c r="F105" s="831"/>
      <c r="G105" s="831"/>
      <c r="H105" s="831"/>
      <c r="I105" s="831"/>
      <c r="J105" s="831"/>
      <c r="K105" s="831"/>
      <c r="L105" s="831"/>
      <c r="M105" s="831"/>
      <c r="N105" s="832"/>
    </row>
    <row r="106" spans="2:14" ht="30" customHeight="1">
      <c r="B106" s="833" t="s">
        <v>2219</v>
      </c>
      <c r="C106" s="834"/>
      <c r="D106" s="834"/>
      <c r="E106" s="834"/>
      <c r="F106" s="834"/>
      <c r="G106" s="834"/>
      <c r="H106" s="834"/>
      <c r="I106" s="834"/>
      <c r="J106" s="834"/>
      <c r="K106" s="834"/>
      <c r="L106" s="834"/>
      <c r="M106" s="834"/>
      <c r="N106" s="835"/>
    </row>
    <row r="107" spans="2:14">
      <c r="B107" s="833"/>
      <c r="C107" s="834"/>
      <c r="D107" s="834"/>
      <c r="E107" s="834"/>
      <c r="F107" s="834"/>
      <c r="G107" s="834"/>
      <c r="H107" s="834"/>
      <c r="I107" s="834"/>
      <c r="J107" s="834"/>
      <c r="K107" s="834"/>
      <c r="L107" s="834"/>
      <c r="M107" s="834"/>
      <c r="N107" s="835"/>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3"/>
      <c r="K117" s="893"/>
      <c r="L117" s="893"/>
      <c r="M117" s="893"/>
      <c r="N117" s="894"/>
    </row>
    <row r="118" spans="2:14" ht="15.75" thickBot="1">
      <c r="B118" s="261" t="s">
        <v>2221</v>
      </c>
      <c r="C118" s="393"/>
      <c r="D118" s="393"/>
      <c r="E118" s="57"/>
      <c r="F118" s="57"/>
      <c r="G118" s="57"/>
      <c r="H118" s="57"/>
      <c r="I118" s="57"/>
      <c r="J118" s="895"/>
      <c r="K118" s="895"/>
      <c r="L118" s="895"/>
      <c r="M118" s="895"/>
      <c r="N118" s="896"/>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117</v>
      </c>
      <c r="B36" s="876" t="str">
        <f>VLOOKUP(A36,EQUIPOS!A6:D154,3,FALSE)</f>
        <v xml:space="preserve">Barredora mecánica de cepillo de 3658 mm ; 6 m3 </v>
      </c>
      <c r="C36" s="877"/>
      <c r="D36" s="877"/>
      <c r="E36" s="877"/>
      <c r="F36" s="877"/>
      <c r="G36" s="877"/>
      <c r="H36" s="878"/>
      <c r="I36" s="267"/>
      <c r="J36" s="268"/>
      <c r="K36" s="269">
        <f>VLOOKUP(A36,EQUIPOS!A6:D163,4,FALSE)</f>
        <v>81977.963374810657</v>
      </c>
      <c r="L36" s="270"/>
      <c r="M36" s="271">
        <v>300</v>
      </c>
      <c r="N36" s="272">
        <f>K36/M36</f>
        <v>273.25987791603552</v>
      </c>
    </row>
    <row r="37" spans="1:14">
      <c r="A37" s="113" t="s">
        <v>148</v>
      </c>
      <c r="B37" s="876" t="str">
        <f>VLOOKUP(A37,EQUIPOS!A7:D154,3,FALSE)</f>
        <v>Cargador : Potencia en el volante 110 hp, Clasificación de RPM del motor 2300.</v>
      </c>
      <c r="C37" s="877"/>
      <c r="D37" s="877"/>
      <c r="E37" s="877"/>
      <c r="F37" s="877"/>
      <c r="G37" s="877"/>
      <c r="H37" s="878"/>
      <c r="I37" s="267"/>
      <c r="J37" s="268"/>
      <c r="K37" s="269">
        <f>VLOOKUP(A37,EQUIPOS!A7:D164,4,FALSE)</f>
        <v>160606.3759498889</v>
      </c>
      <c r="L37" s="270"/>
      <c r="M37" s="271">
        <v>300</v>
      </c>
      <c r="N37" s="272">
        <f>K37/M37</f>
        <v>535.3545864996297</v>
      </c>
    </row>
    <row r="38" spans="1:14">
      <c r="A38" t="s">
        <v>236</v>
      </c>
      <c r="B38" s="876" t="str">
        <f>VLOOKUP(A38,EQUIPOS!A8:D154,3,FALSE)</f>
        <v>Fresadora de pavimento, potencia 255 HP, peso 19 Ton, PROFUNDIDAD DE CORTE 305 mm</v>
      </c>
      <c r="C38" s="877"/>
      <c r="D38" s="877"/>
      <c r="E38" s="877"/>
      <c r="F38" s="877"/>
      <c r="G38" s="877"/>
      <c r="H38" s="878"/>
      <c r="I38" s="267"/>
      <c r="J38" s="268"/>
      <c r="K38" s="269">
        <f>VLOOKUP(A38,EQUIPOS!A8:D165,4,FALSE)</f>
        <v>375661.75562584953</v>
      </c>
      <c r="L38" s="270"/>
      <c r="M38" s="271">
        <v>300</v>
      </c>
      <c r="N38" s="272">
        <f>K38/M38</f>
        <v>1252.2058520861651</v>
      </c>
    </row>
    <row r="39" spans="1:14">
      <c r="B39" s="876"/>
      <c r="C39" s="877"/>
      <c r="D39" s="877"/>
      <c r="E39" s="877"/>
      <c r="F39" s="877"/>
      <c r="G39" s="877"/>
      <c r="H39" s="878"/>
      <c r="I39" s="879"/>
      <c r="J39" s="880"/>
      <c r="K39" s="269"/>
      <c r="L39" s="881"/>
      <c r="M39" s="882"/>
      <c r="N39" s="272"/>
    </row>
    <row r="40" spans="1:14">
      <c r="B40" s="876"/>
      <c r="C40" s="877"/>
      <c r="D40" s="877"/>
      <c r="E40" s="883"/>
      <c r="F40" s="877"/>
      <c r="G40" s="877"/>
      <c r="H40" s="878"/>
      <c r="I40" s="36"/>
      <c r="J40" s="37"/>
      <c r="K40" s="274"/>
      <c r="L40" s="276"/>
      <c r="M40" s="277"/>
      <c r="N40" s="278"/>
    </row>
    <row r="41" spans="1:14">
      <c r="B41" s="884" t="s">
        <v>952</v>
      </c>
      <c r="C41" s="885"/>
      <c r="D41" s="885"/>
      <c r="E41" s="38"/>
      <c r="F41" s="39"/>
      <c r="G41" s="39"/>
      <c r="H41" s="40"/>
      <c r="I41" s="36"/>
      <c r="J41" s="37"/>
      <c r="K41" s="279"/>
      <c r="L41" s="276"/>
      <c r="M41" s="401">
        <v>0.01</v>
      </c>
      <c r="N41" s="344">
        <f>N75*M41</f>
        <v>0.90218333333333334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2061.7224998351635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9"/>
      <c r="C52" s="910"/>
      <c r="D52" s="910"/>
      <c r="E52" s="910"/>
      <c r="F52" s="910"/>
      <c r="G52" s="910"/>
      <c r="H52" s="910"/>
      <c r="I52" s="880"/>
      <c r="J52" s="42"/>
      <c r="K52" s="44"/>
      <c r="L52" s="911"/>
      <c r="M52" s="912"/>
      <c r="N52" s="45"/>
    </row>
    <row r="53" spans="1:14" ht="15.75" thickBot="1">
      <c r="B53" s="827" t="s">
        <v>953</v>
      </c>
      <c r="C53" s="828"/>
      <c r="D53" s="828"/>
      <c r="E53" s="828"/>
      <c r="F53" s="828"/>
      <c r="G53" s="828"/>
      <c r="H53" s="828"/>
      <c r="I53" s="828"/>
      <c r="J53" s="828"/>
      <c r="K53" s="828"/>
      <c r="L53" s="828"/>
      <c r="M53" s="829"/>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14">
        <f>VLOOKUP(A58,TRANSPORTE!A5:D117,4,FALSE)</f>
        <v>1147.8761273174055</v>
      </c>
      <c r="M58" s="915"/>
      <c r="N58" s="287">
        <f>K58*L58</f>
        <v>74.611948275631363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74.611948275631363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45"/>
    </row>
    <row r="75" spans="1:15" ht="15.75" thickBot="1">
      <c r="B75" s="916" t="s">
        <v>953</v>
      </c>
      <c r="C75" s="870"/>
      <c r="D75" s="870"/>
      <c r="E75" s="870"/>
      <c r="F75" s="870"/>
      <c r="G75" s="870"/>
      <c r="H75" s="870"/>
      <c r="I75" s="870"/>
      <c r="J75" s="870"/>
      <c r="K75" s="870"/>
      <c r="L75" s="870"/>
      <c r="M75" s="871"/>
      <c r="N75" s="301">
        <f>SUM(N69:N74)</f>
        <v>90.218333333333334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2226.552781444128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445.31055628882564</v>
      </c>
      <c r="M82" s="863"/>
      <c r="N82" s="51"/>
    </row>
    <row r="83" spans="1:14">
      <c r="B83" s="89" t="s">
        <v>973</v>
      </c>
      <c r="C83" s="90"/>
      <c r="D83" s="90"/>
      <c r="E83" s="90"/>
      <c r="F83" s="90"/>
      <c r="G83" s="90"/>
      <c r="H83" s="90"/>
      <c r="I83" s="87"/>
      <c r="J83" s="88"/>
      <c r="K83" s="304">
        <v>0.05</v>
      </c>
      <c r="L83" s="862">
        <f>N77*K83</f>
        <v>111.32763907220641</v>
      </c>
      <c r="M83" s="863"/>
      <c r="N83" s="51"/>
    </row>
    <row r="84" spans="1:14" ht="15.75" thickBot="1">
      <c r="B84" s="91" t="s">
        <v>974</v>
      </c>
      <c r="C84" s="92"/>
      <c r="D84" s="92"/>
      <c r="E84" s="92"/>
      <c r="F84" s="92"/>
      <c r="G84" s="92"/>
      <c r="H84" s="92"/>
      <c r="I84" s="93"/>
      <c r="J84" s="94"/>
      <c r="K84" s="305">
        <v>0.05</v>
      </c>
      <c r="L84" s="864">
        <f>N77*K84</f>
        <v>111.32763907220641</v>
      </c>
      <c r="M84" s="865"/>
      <c r="N84" s="51"/>
    </row>
    <row r="85" spans="1:14" ht="15.75" thickBot="1">
      <c r="B85" s="827" t="s">
        <v>953</v>
      </c>
      <c r="C85" s="828"/>
      <c r="D85" s="828"/>
      <c r="E85" s="828"/>
      <c r="F85" s="828"/>
      <c r="G85" s="828"/>
      <c r="H85" s="828"/>
      <c r="I85" s="828"/>
      <c r="J85" s="828"/>
      <c r="K85" s="828"/>
      <c r="L85" s="828"/>
      <c r="M85" s="829"/>
      <c r="N85" s="52">
        <f>L82+L83+L84</f>
        <v>667.96583443323857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2894.5186158773668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30" t="s">
        <v>2218</v>
      </c>
      <c r="C104" s="831"/>
      <c r="D104" s="831"/>
      <c r="E104" s="831"/>
      <c r="F104" s="831"/>
      <c r="G104" s="831"/>
      <c r="H104" s="831"/>
      <c r="I104" s="831"/>
      <c r="J104" s="831"/>
      <c r="K104" s="831"/>
      <c r="L104" s="831"/>
      <c r="M104" s="831"/>
      <c r="N104" s="832"/>
    </row>
    <row r="105" spans="2:14" ht="15" customHeight="1">
      <c r="B105" s="830"/>
      <c r="C105" s="831"/>
      <c r="D105" s="831"/>
      <c r="E105" s="831"/>
      <c r="F105" s="831"/>
      <c r="G105" s="831"/>
      <c r="H105" s="831"/>
      <c r="I105" s="831"/>
      <c r="J105" s="831"/>
      <c r="K105" s="831"/>
      <c r="L105" s="831"/>
      <c r="M105" s="831"/>
      <c r="N105" s="832"/>
    </row>
    <row r="106" spans="2:14" ht="30" customHeight="1">
      <c r="B106" s="833" t="s">
        <v>2219</v>
      </c>
      <c r="C106" s="834"/>
      <c r="D106" s="834"/>
      <c r="E106" s="834"/>
      <c r="F106" s="834"/>
      <c r="G106" s="834"/>
      <c r="H106" s="834"/>
      <c r="I106" s="834"/>
      <c r="J106" s="834"/>
      <c r="K106" s="834"/>
      <c r="L106" s="834"/>
      <c r="M106" s="834"/>
      <c r="N106" s="835"/>
    </row>
    <row r="107" spans="2:14">
      <c r="B107" s="833"/>
      <c r="C107" s="834"/>
      <c r="D107" s="834"/>
      <c r="E107" s="834"/>
      <c r="F107" s="834"/>
      <c r="G107" s="834"/>
      <c r="H107" s="834"/>
      <c r="I107" s="834"/>
      <c r="J107" s="834"/>
      <c r="K107" s="834"/>
      <c r="L107" s="834"/>
      <c r="M107" s="834"/>
      <c r="N107" s="835"/>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3"/>
      <c r="K117" s="893"/>
      <c r="L117" s="893"/>
      <c r="M117" s="893"/>
      <c r="N117" s="894"/>
    </row>
    <row r="118" spans="2:14" ht="15.75" thickBot="1">
      <c r="B118" s="261" t="s">
        <v>2221</v>
      </c>
      <c r="C118" s="393"/>
      <c r="D118" s="393"/>
      <c r="E118" s="57"/>
      <c r="F118" s="57"/>
      <c r="G118" s="57"/>
      <c r="H118" s="57"/>
      <c r="I118" s="57"/>
      <c r="J118" s="895"/>
      <c r="K118" s="895"/>
      <c r="L118" s="895"/>
      <c r="M118" s="895"/>
      <c r="N118" s="896"/>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18</v>
      </c>
      <c r="N36" s="272">
        <f>K36/M36</f>
        <v>3842.8422449645495</v>
      </c>
    </row>
    <row r="37" spans="1:14">
      <c r="A37" s="113" t="s">
        <v>154</v>
      </c>
      <c r="B37" s="876" t="str">
        <f>VLOOKUP(A37,EQUIPOS!A7:D154,3,FALSE)</f>
        <v>Carrotanque Irrigador de asfalto, 1000 GALONES DE CAPACIDAD</v>
      </c>
      <c r="C37" s="877"/>
      <c r="D37" s="877"/>
      <c r="E37" s="877"/>
      <c r="F37" s="877"/>
      <c r="G37" s="877"/>
      <c r="H37" s="878"/>
      <c r="I37" s="267"/>
      <c r="J37" s="268"/>
      <c r="K37" s="269">
        <f>VLOOKUP(A37,EQUIPOS!A7:D164,4,FALSE)</f>
        <v>88104.210392715599</v>
      </c>
      <c r="L37" s="270"/>
      <c r="M37" s="271">
        <v>18</v>
      </c>
      <c r="N37" s="272">
        <f>K37/M37</f>
        <v>4894.678355150867</v>
      </c>
    </row>
    <row r="38" spans="1:14">
      <c r="A38" t="s">
        <v>269</v>
      </c>
      <c r="B38" s="876" t="str">
        <f>VLOOKUP(A38,EQUIPOS!A8:D154,3,FALSE)</f>
        <v>Motoniveladora  potencia 215 HP, ancho de cuchilla 4,27 m, peso 18 ton.</v>
      </c>
      <c r="C38" s="877"/>
      <c r="D38" s="877"/>
      <c r="E38" s="877"/>
      <c r="F38" s="877"/>
      <c r="G38" s="877"/>
      <c r="H38" s="878"/>
      <c r="I38" s="267"/>
      <c r="J38" s="268"/>
      <c r="K38" s="269">
        <f>VLOOKUP(A38,EQUIPOS!A8:D165,4,FALSE)</f>
        <v>194288.37078041871</v>
      </c>
      <c r="L38" s="270"/>
      <c r="M38" s="271">
        <v>18</v>
      </c>
      <c r="N38" s="272">
        <f>K38/M38</f>
        <v>10793.798376689929</v>
      </c>
    </row>
    <row r="39" spans="1:14">
      <c r="A39" t="s">
        <v>299</v>
      </c>
      <c r="B39" s="876" t="str">
        <f>VLOOKUP(A39,EQUIPOS!A9:D154,3,FALSE)</f>
        <v xml:space="preserve">Recicladora, potencia 430HP </v>
      </c>
      <c r="C39" s="877"/>
      <c r="D39" s="877"/>
      <c r="E39" s="877"/>
      <c r="F39" s="877"/>
      <c r="G39" s="877"/>
      <c r="H39" s="878"/>
      <c r="I39" s="879"/>
      <c r="J39" s="880"/>
      <c r="K39" s="269">
        <f>VLOOKUP(A39,EQUIPOS!A9:D166,4,FALSE)</f>
        <v>342181.70233845949</v>
      </c>
      <c r="L39" s="881">
        <v>18</v>
      </c>
      <c r="M39" s="882"/>
      <c r="N39" s="272">
        <f>K39/L39</f>
        <v>19010.09457435886</v>
      </c>
    </row>
    <row r="40" spans="1:14">
      <c r="A40" t="s">
        <v>365</v>
      </c>
      <c r="B40" s="876" t="str">
        <f>VLOOKUP(A40,EQUIPOS!A10:D154,3,FALSE)</f>
        <v xml:space="preserve">Vibrocompatador, potencia 153 HP, peso 10 Ton. </v>
      </c>
      <c r="C40" s="877"/>
      <c r="D40" s="877"/>
      <c r="E40" s="877"/>
      <c r="F40" s="877"/>
      <c r="G40" s="877"/>
      <c r="H40" s="878"/>
      <c r="I40" s="36"/>
      <c r="J40" s="37"/>
      <c r="K40" s="269">
        <f>VLOOKUP(A40,EQUIPOS!A10:D167,4,FALSE)</f>
        <v>126033.1595131553</v>
      </c>
      <c r="L40" s="276"/>
      <c r="M40" s="277">
        <v>18</v>
      </c>
      <c r="N40" s="272">
        <f>K40/M40</f>
        <v>7001.8421951752944</v>
      </c>
    </row>
    <row r="41" spans="1:14">
      <c r="B41" s="884" t="s">
        <v>952</v>
      </c>
      <c r="C41" s="885"/>
      <c r="D41" s="885"/>
      <c r="E41" s="38"/>
      <c r="F41" s="39"/>
      <c r="G41" s="39"/>
      <c r="H41" s="40"/>
      <c r="I41" s="36"/>
      <c r="J41" s="37"/>
      <c r="K41" s="279"/>
      <c r="L41" s="276"/>
      <c r="M41" s="401">
        <v>0.01</v>
      </c>
      <c r="N41" s="344">
        <f>N75*M41</f>
        <v>29.963350251000556</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45573.21909659051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802</v>
      </c>
      <c r="B48" s="43" t="str">
        <f>VLOOKUP(A48,MATERIALES!A5:D372,3,FALSE)</f>
        <v>Arena lavada</v>
      </c>
      <c r="C48" s="281"/>
      <c r="D48" s="281"/>
      <c r="E48" s="281"/>
      <c r="F48" s="281"/>
      <c r="G48" s="281"/>
      <c r="H48" s="281"/>
      <c r="I48" s="268"/>
      <c r="J48" s="224" t="str">
        <f>VLOOKUP(A48,MATERIALES!A4:D639,2,FALSE)</f>
        <v>m3</v>
      </c>
      <c r="K48" s="282">
        <v>3.5000000000000003E-2</v>
      </c>
      <c r="L48" s="267"/>
      <c r="M48" s="402">
        <f>VLOOKUP(A48,MATERIALES!A5:D395,4,FALSE)</f>
        <v>49829.795585661617</v>
      </c>
      <c r="N48" s="272">
        <f>K48*M48</f>
        <v>1744.0428454981568</v>
      </c>
    </row>
    <row r="49" spans="1:14">
      <c r="A49" s="108" t="s">
        <v>763</v>
      </c>
      <c r="B49" s="43" t="str">
        <f>VLOOKUP(A49,MATERIALES!A6:D372,3,FALSE)</f>
        <v>Agregado petreo para mezclas asfálticas</v>
      </c>
      <c r="C49" s="281"/>
      <c r="D49" s="281"/>
      <c r="E49" s="281"/>
      <c r="F49" s="281"/>
      <c r="G49" s="281"/>
      <c r="H49" s="281"/>
      <c r="I49" s="268"/>
      <c r="J49" s="224" t="str">
        <f>VLOOKUP(A49,MATERIALES!A5:D640,2,FALSE)</f>
        <v>m3</v>
      </c>
      <c r="K49" s="282">
        <v>0.25</v>
      </c>
      <c r="L49" s="267"/>
      <c r="M49" s="402">
        <f>VLOOKUP(A49,MATERIALES!A6:D396,4,FALSE)</f>
        <v>60992.484884145211</v>
      </c>
      <c r="N49" s="272">
        <f>K49*M49</f>
        <v>15248.121221036303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9"/>
      <c r="C52" s="910"/>
      <c r="D52" s="910"/>
      <c r="E52" s="910"/>
      <c r="F52" s="910"/>
      <c r="G52" s="910"/>
      <c r="H52" s="910"/>
      <c r="I52" s="880"/>
      <c r="J52" s="42"/>
      <c r="K52" s="44"/>
      <c r="L52" s="911"/>
      <c r="M52" s="912"/>
      <c r="N52" s="45"/>
    </row>
    <row r="53" spans="1:14" ht="15.75" thickBot="1">
      <c r="B53" s="827" t="s">
        <v>953</v>
      </c>
      <c r="C53" s="828"/>
      <c r="D53" s="828"/>
      <c r="E53" s="828"/>
      <c r="F53" s="828"/>
      <c r="G53" s="828"/>
      <c r="H53" s="828"/>
      <c r="I53" s="828"/>
      <c r="J53" s="828"/>
      <c r="K53" s="828"/>
      <c r="L53" s="828"/>
      <c r="M53" s="829"/>
      <c r="N53" s="394">
        <f>SUM(N48:N52)</f>
        <v>16992.16406653446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14">
        <f>VLOOKUP(A58,TRANSPORTE!A5:D117,4,FALSE)</f>
        <v>1147.8761273174055</v>
      </c>
      <c r="M58" s="915"/>
      <c r="N58" s="287">
        <f>K58*L58</f>
        <v>327.14469628546061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327.14469628546061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45"/>
    </row>
    <row r="75" spans="1:15" ht="15.75" thickBot="1">
      <c r="B75" s="916" t="s">
        <v>953</v>
      </c>
      <c r="C75" s="870"/>
      <c r="D75" s="870"/>
      <c r="E75" s="870"/>
      <c r="F75" s="870"/>
      <c r="G75" s="870"/>
      <c r="H75" s="870"/>
      <c r="I75" s="870"/>
      <c r="J75" s="870"/>
      <c r="K75" s="870"/>
      <c r="L75" s="870"/>
      <c r="M75" s="871"/>
      <c r="N75" s="301">
        <f>SUM(N69:N74)</f>
        <v>2996.3350251000556</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65888.862884510483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13177.772576902098</v>
      </c>
      <c r="M82" s="863"/>
      <c r="N82" s="51"/>
    </row>
    <row r="83" spans="1:14">
      <c r="B83" s="89" t="s">
        <v>973</v>
      </c>
      <c r="C83" s="90"/>
      <c r="D83" s="90"/>
      <c r="E83" s="90"/>
      <c r="F83" s="90"/>
      <c r="G83" s="90"/>
      <c r="H83" s="90"/>
      <c r="I83" s="87"/>
      <c r="J83" s="88"/>
      <c r="K83" s="304">
        <v>0.05</v>
      </c>
      <c r="L83" s="862">
        <f>N77*K83</f>
        <v>3294.4431442255245</v>
      </c>
      <c r="M83" s="863"/>
      <c r="N83" s="51"/>
    </row>
    <row r="84" spans="1:14" ht="15.75" thickBot="1">
      <c r="B84" s="91" t="s">
        <v>974</v>
      </c>
      <c r="C84" s="92"/>
      <c r="D84" s="92"/>
      <c r="E84" s="92"/>
      <c r="F84" s="92"/>
      <c r="G84" s="92"/>
      <c r="H84" s="92"/>
      <c r="I84" s="93"/>
      <c r="J84" s="94"/>
      <c r="K84" s="305">
        <v>0.05</v>
      </c>
      <c r="L84" s="864">
        <f>N77*K84</f>
        <v>3294.4431442255245</v>
      </c>
      <c r="M84" s="865"/>
      <c r="N84" s="51"/>
    </row>
    <row r="85" spans="1:14" ht="15.75" thickBot="1">
      <c r="B85" s="827" t="s">
        <v>953</v>
      </c>
      <c r="C85" s="828"/>
      <c r="D85" s="828"/>
      <c r="E85" s="828"/>
      <c r="F85" s="828"/>
      <c r="G85" s="828"/>
      <c r="H85" s="828"/>
      <c r="I85" s="828"/>
      <c r="J85" s="828"/>
      <c r="K85" s="828"/>
      <c r="L85" s="828"/>
      <c r="M85" s="829"/>
      <c r="N85" s="52">
        <f>L82+L83+L84</f>
        <v>19766.658865353143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85655.521749863634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30" t="s">
        <v>2218</v>
      </c>
      <c r="C104" s="831"/>
      <c r="D104" s="831"/>
      <c r="E104" s="831"/>
      <c r="F104" s="831"/>
      <c r="G104" s="831"/>
      <c r="H104" s="831"/>
      <c r="I104" s="831"/>
      <c r="J104" s="831"/>
      <c r="K104" s="831"/>
      <c r="L104" s="831"/>
      <c r="M104" s="831"/>
      <c r="N104" s="832"/>
    </row>
    <row r="105" spans="2:14" ht="15" customHeight="1">
      <c r="B105" s="830"/>
      <c r="C105" s="831"/>
      <c r="D105" s="831"/>
      <c r="E105" s="831"/>
      <c r="F105" s="831"/>
      <c r="G105" s="831"/>
      <c r="H105" s="831"/>
      <c r="I105" s="831"/>
      <c r="J105" s="831"/>
      <c r="K105" s="831"/>
      <c r="L105" s="831"/>
      <c r="M105" s="831"/>
      <c r="N105" s="832"/>
    </row>
    <row r="106" spans="2:14" ht="30" customHeight="1">
      <c r="B106" s="833" t="s">
        <v>2219</v>
      </c>
      <c r="C106" s="834"/>
      <c r="D106" s="834"/>
      <c r="E106" s="834"/>
      <c r="F106" s="834"/>
      <c r="G106" s="834"/>
      <c r="H106" s="834"/>
      <c r="I106" s="834"/>
      <c r="J106" s="834"/>
      <c r="K106" s="834"/>
      <c r="L106" s="834"/>
      <c r="M106" s="834"/>
      <c r="N106" s="835"/>
    </row>
    <row r="107" spans="2:14">
      <c r="B107" s="833"/>
      <c r="C107" s="834"/>
      <c r="D107" s="834"/>
      <c r="E107" s="834"/>
      <c r="F107" s="834"/>
      <c r="G107" s="834"/>
      <c r="H107" s="834"/>
      <c r="I107" s="834"/>
      <c r="J107" s="834"/>
      <c r="K107" s="834"/>
      <c r="L107" s="834"/>
      <c r="M107" s="834"/>
      <c r="N107" s="835"/>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3"/>
      <c r="K117" s="893"/>
      <c r="L117" s="893"/>
      <c r="M117" s="893"/>
      <c r="N117" s="894"/>
    </row>
    <row r="118" spans="2:14" ht="15.75" thickBot="1">
      <c r="B118" s="261" t="s">
        <v>2221</v>
      </c>
      <c r="C118" s="393"/>
      <c r="D118" s="393"/>
      <c r="E118" s="57"/>
      <c r="F118" s="57"/>
      <c r="G118" s="57"/>
      <c r="H118" s="57"/>
      <c r="I118" s="57"/>
      <c r="J118" s="895"/>
      <c r="K118" s="895"/>
      <c r="L118" s="895"/>
      <c r="M118" s="895"/>
      <c r="N118" s="896"/>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12</v>
      </c>
      <c r="N36" s="272">
        <f>K36/M36</f>
        <v>5764.2633674468243</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88104.210392715599</v>
      </c>
      <c r="L37" s="270"/>
      <c r="M37" s="271">
        <v>12</v>
      </c>
      <c r="N37" s="272">
        <f>K37/M37</f>
        <v>7342.0175327262996</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194288.37078041871</v>
      </c>
      <c r="L38" s="270"/>
      <c r="M38" s="271">
        <v>12</v>
      </c>
      <c r="N38" s="272">
        <f>K38/M38</f>
        <v>16190.697565034892</v>
      </c>
    </row>
    <row r="39" spans="1:14">
      <c r="A39" s="113" t="s">
        <v>299</v>
      </c>
      <c r="B39" s="876" t="str">
        <f>VLOOKUP(A39,EQUIPOS!A7:D154,3,FALSE)</f>
        <v xml:space="preserve">Recicladora, potencia 430HP </v>
      </c>
      <c r="C39" s="877"/>
      <c r="D39" s="877"/>
      <c r="E39" s="877"/>
      <c r="F39" s="877"/>
      <c r="G39" s="877"/>
      <c r="H39" s="878"/>
      <c r="I39" s="267"/>
      <c r="J39" s="268"/>
      <c r="K39" s="269">
        <f>VLOOKUP(A39,EQUIPOS!A7:D164,4,FALSE)</f>
        <v>342181.70233845949</v>
      </c>
      <c r="L39" s="270"/>
      <c r="M39" s="271">
        <v>12</v>
      </c>
      <c r="N39" s="272">
        <f>K39/M39</f>
        <v>28515.14186153829</v>
      </c>
    </row>
    <row r="40" spans="1:14">
      <c r="A40" t="s">
        <v>365</v>
      </c>
      <c r="B40" s="876" t="str">
        <f>VLOOKUP(A40,EQUIPOS!A8:D154,3,FALSE)</f>
        <v xml:space="preserve">Vibrocompatador, potencia 153 HP, peso 10 Ton. </v>
      </c>
      <c r="C40" s="877"/>
      <c r="D40" s="877"/>
      <c r="E40" s="877"/>
      <c r="F40" s="877"/>
      <c r="G40" s="877"/>
      <c r="H40" s="878"/>
      <c r="I40" s="267"/>
      <c r="J40" s="268"/>
      <c r="K40" s="269">
        <f>VLOOKUP(A40,EQUIPOS!A8:D165,4,FALSE)</f>
        <v>126033.1595131553</v>
      </c>
      <c r="L40" s="270"/>
      <c r="M40" s="271">
        <v>12</v>
      </c>
      <c r="N40" s="272">
        <f>K40/M40</f>
        <v>10502.763292762942</v>
      </c>
    </row>
    <row r="41" spans="1:14">
      <c r="B41" s="876"/>
      <c r="C41" s="877"/>
      <c r="D41" s="877"/>
      <c r="E41" s="877"/>
      <c r="F41" s="877"/>
      <c r="G41" s="877"/>
      <c r="H41" s="878"/>
      <c r="I41" s="879"/>
      <c r="J41" s="880"/>
      <c r="K41" s="269"/>
      <c r="L41" s="881"/>
      <c r="M41" s="882"/>
      <c r="N41" s="272"/>
    </row>
    <row r="42" spans="1:14">
      <c r="B42" s="876"/>
      <c r="C42" s="877"/>
      <c r="D42" s="877"/>
      <c r="E42" s="883"/>
      <c r="F42" s="877"/>
      <c r="G42" s="877"/>
      <c r="H42" s="878"/>
      <c r="I42" s="36"/>
      <c r="J42" s="37"/>
      <c r="K42" s="274"/>
      <c r="L42" s="276"/>
      <c r="M42" s="277"/>
      <c r="N42" s="278"/>
    </row>
    <row r="43" spans="1:14">
      <c r="B43" s="884" t="s">
        <v>952</v>
      </c>
      <c r="C43" s="962"/>
      <c r="D43" s="962"/>
      <c r="E43" s="38"/>
      <c r="F43" s="39"/>
      <c r="G43" s="39"/>
      <c r="H43" s="40"/>
      <c r="I43" s="36"/>
      <c r="J43" s="37"/>
      <c r="K43" s="279"/>
      <c r="L43" s="276"/>
      <c r="M43" s="401">
        <v>0.1</v>
      </c>
      <c r="N43" s="344">
        <f>N77*M43</f>
        <v>449.45025376500837</v>
      </c>
    </row>
    <row r="44" spans="1:14" ht="15.75" thickBot="1">
      <c r="B44" s="876"/>
      <c r="C44" s="877"/>
      <c r="D44" s="877"/>
      <c r="E44" s="877"/>
      <c r="F44" s="877"/>
      <c r="G44" s="877"/>
      <c r="H44" s="878"/>
      <c r="I44" s="886"/>
      <c r="J44" s="887"/>
      <c r="K44" s="41"/>
      <c r="L44" s="888"/>
      <c r="M44" s="889"/>
      <c r="N44" s="105"/>
    </row>
    <row r="45" spans="1:14" ht="15.75" thickBot="1">
      <c r="B45" s="827" t="s">
        <v>953</v>
      </c>
      <c r="C45" s="828"/>
      <c r="D45" s="828"/>
      <c r="E45" s="828"/>
      <c r="F45" s="828"/>
      <c r="G45" s="828"/>
      <c r="H45" s="828"/>
      <c r="I45" s="828"/>
      <c r="J45" s="828"/>
      <c r="K45" s="828"/>
      <c r="L45" s="828"/>
      <c r="M45" s="829"/>
      <c r="N45" s="394">
        <f>SUM(N36:N44)</f>
        <v>68764.333873274256</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2" t="s">
        <v>944</v>
      </c>
      <c r="C49" s="873"/>
      <c r="D49" s="873"/>
      <c r="E49" s="873"/>
      <c r="F49" s="873"/>
      <c r="G49" s="873"/>
      <c r="H49" s="873"/>
      <c r="I49" s="907"/>
      <c r="J49" s="315" t="s">
        <v>945</v>
      </c>
      <c r="K49" s="85" t="s">
        <v>946</v>
      </c>
      <c r="L49" s="908" t="s">
        <v>955</v>
      </c>
      <c r="M49" s="907"/>
      <c r="N49" s="86" t="s">
        <v>951</v>
      </c>
    </row>
    <row r="50" spans="1:14">
      <c r="A50" t="s">
        <v>774</v>
      </c>
      <c r="B50" s="43" t="str">
        <f>VLOOKUP(A50,MATERIALES!A5:D372,3,FALSE)</f>
        <v>Agua</v>
      </c>
      <c r="C50" s="281"/>
      <c r="D50" s="281"/>
      <c r="E50" s="281"/>
      <c r="F50" s="281"/>
      <c r="G50" s="281"/>
      <c r="H50" s="281"/>
      <c r="I50" s="268"/>
      <c r="J50" s="224" t="str">
        <f>VLOOKUP(A50,MATERIALES!A4:D639,2,FALSE)</f>
        <v>lt</v>
      </c>
      <c r="K50" s="282">
        <v>75</v>
      </c>
      <c r="L50" s="267"/>
      <c r="M50" s="402">
        <f>VLOOKUP(A50,MATERIALES!A5:D395,4,FALSE)</f>
        <v>70.455154033578054</v>
      </c>
      <c r="N50" s="272">
        <f>K50*M50</f>
        <v>5284.1365525183537</v>
      </c>
    </row>
    <row r="51" spans="1:14">
      <c r="A51" t="s">
        <v>807</v>
      </c>
      <c r="B51" s="43" t="str">
        <f>VLOOKUP(A51,MATERIALES!A5:D372,3,FALSE)</f>
        <v xml:space="preserve">Cemento Asfáltico </v>
      </c>
      <c r="C51" s="281"/>
      <c r="D51" s="281"/>
      <c r="E51" s="281"/>
      <c r="F51" s="281"/>
      <c r="G51" s="281"/>
      <c r="H51" s="281"/>
      <c r="I51" s="268"/>
      <c r="J51" s="224" t="str">
        <f>VLOOKUP(A51,MATERIALES!A4:D639,2,FALSE)</f>
        <v>kg</v>
      </c>
      <c r="K51" s="282">
        <v>1.3</v>
      </c>
      <c r="L51" s="267"/>
      <c r="M51" s="402">
        <f>VLOOKUP(A51,MATERIALES!A5:D395,4,FALSE)</f>
        <v>1486.061787385162</v>
      </c>
      <c r="N51" s="272">
        <f>K51*M51</f>
        <v>1931.8803236007107</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9"/>
      <c r="C54" s="910"/>
      <c r="D54" s="910"/>
      <c r="E54" s="910"/>
      <c r="F54" s="910"/>
      <c r="G54" s="910"/>
      <c r="H54" s="910"/>
      <c r="I54" s="880"/>
      <c r="J54" s="42"/>
      <c r="K54" s="44"/>
      <c r="L54" s="911"/>
      <c r="M54" s="912"/>
      <c r="N54" s="45"/>
    </row>
    <row r="55" spans="1:14" ht="15.75" thickBot="1">
      <c r="B55" s="827" t="s">
        <v>953</v>
      </c>
      <c r="C55" s="828"/>
      <c r="D55" s="828"/>
      <c r="E55" s="828"/>
      <c r="F55" s="828"/>
      <c r="G55" s="828"/>
      <c r="H55" s="828"/>
      <c r="I55" s="828"/>
      <c r="J55" s="828"/>
      <c r="K55" s="828"/>
      <c r="L55" s="828"/>
      <c r="M55" s="829"/>
      <c r="N55" s="394">
        <f>SUM(N50:N54)</f>
        <v>7216.0168761190644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4494.5025376500835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N45+N55+N66+N77</f>
        <v>80474.853287043399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16094.970657408681</v>
      </c>
      <c r="M84" s="863"/>
      <c r="N84" s="51"/>
    </row>
    <row r="85" spans="1:14">
      <c r="B85" s="89" t="s">
        <v>973</v>
      </c>
      <c r="C85" s="90"/>
      <c r="D85" s="90"/>
      <c r="E85" s="90"/>
      <c r="F85" s="90"/>
      <c r="G85" s="90"/>
      <c r="H85" s="90"/>
      <c r="I85" s="87"/>
      <c r="J85" s="88"/>
      <c r="K85" s="304">
        <v>0.05</v>
      </c>
      <c r="L85" s="862">
        <f>N79*K85</f>
        <v>4023.7426643521703</v>
      </c>
      <c r="M85" s="863"/>
      <c r="N85" s="51"/>
    </row>
    <row r="86" spans="1:14" ht="15.75" thickBot="1">
      <c r="B86" s="91" t="s">
        <v>974</v>
      </c>
      <c r="C86" s="92"/>
      <c r="D86" s="92"/>
      <c r="E86" s="92"/>
      <c r="F86" s="92"/>
      <c r="G86" s="92"/>
      <c r="H86" s="92"/>
      <c r="I86" s="93"/>
      <c r="J86" s="94"/>
      <c r="K86" s="305">
        <v>0.05</v>
      </c>
      <c r="L86" s="864">
        <f>N79*K86</f>
        <v>4023.7426643521703</v>
      </c>
      <c r="M86" s="865"/>
      <c r="N86" s="51"/>
    </row>
    <row r="87" spans="1:14" ht="15.75" thickBot="1">
      <c r="B87" s="827" t="s">
        <v>953</v>
      </c>
      <c r="C87" s="828"/>
      <c r="D87" s="828"/>
      <c r="E87" s="828"/>
      <c r="F87" s="828"/>
      <c r="G87" s="828"/>
      <c r="H87" s="828"/>
      <c r="I87" s="828"/>
      <c r="J87" s="828"/>
      <c r="K87" s="828"/>
      <c r="L87" s="828"/>
      <c r="M87" s="829"/>
      <c r="N87" s="52">
        <f>L84+L85+L86</f>
        <v>24142.455986113018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104617.30927315642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30" t="s">
        <v>2218</v>
      </c>
      <c r="C106" s="831"/>
      <c r="D106" s="831"/>
      <c r="E106" s="831"/>
      <c r="F106" s="831"/>
      <c r="G106" s="831"/>
      <c r="H106" s="831"/>
      <c r="I106" s="831"/>
      <c r="J106" s="831"/>
      <c r="K106" s="831"/>
      <c r="L106" s="831"/>
      <c r="M106" s="831"/>
      <c r="N106" s="832"/>
    </row>
    <row r="107" spans="2:14" ht="15" customHeight="1">
      <c r="B107" s="830"/>
      <c r="C107" s="831"/>
      <c r="D107" s="831"/>
      <c r="E107" s="831"/>
      <c r="F107" s="831"/>
      <c r="G107" s="831"/>
      <c r="H107" s="831"/>
      <c r="I107" s="831"/>
      <c r="J107" s="831"/>
      <c r="K107" s="831"/>
      <c r="L107" s="831"/>
      <c r="M107" s="831"/>
      <c r="N107" s="832"/>
    </row>
    <row r="108" spans="2:14" ht="30" customHeight="1">
      <c r="B108" s="833" t="s">
        <v>2219</v>
      </c>
      <c r="C108" s="834"/>
      <c r="D108" s="834"/>
      <c r="E108" s="834"/>
      <c r="F108" s="834"/>
      <c r="G108" s="834"/>
      <c r="H108" s="834"/>
      <c r="I108" s="834"/>
      <c r="J108" s="834"/>
      <c r="K108" s="834"/>
      <c r="L108" s="834"/>
      <c r="M108" s="834"/>
      <c r="N108" s="835"/>
    </row>
    <row r="109" spans="2:14">
      <c r="B109" s="833"/>
      <c r="C109" s="834"/>
      <c r="D109" s="834"/>
      <c r="E109" s="834"/>
      <c r="F109" s="834"/>
      <c r="G109" s="834"/>
      <c r="H109" s="834"/>
      <c r="I109" s="834"/>
      <c r="J109" s="834"/>
      <c r="K109" s="834"/>
      <c r="L109" s="834"/>
      <c r="M109" s="834"/>
      <c r="N109" s="835"/>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3"/>
      <c r="K119" s="893"/>
      <c r="L119" s="893"/>
      <c r="M119" s="893"/>
      <c r="N119" s="894"/>
    </row>
    <row r="120" spans="2:14" ht="15.75" thickBot="1">
      <c r="B120" s="261" t="s">
        <v>2221</v>
      </c>
      <c r="C120" s="393"/>
      <c r="D120" s="393"/>
      <c r="E120" s="57"/>
      <c r="F120" s="57"/>
      <c r="G120" s="57"/>
      <c r="H120" s="57"/>
      <c r="I120" s="57"/>
      <c r="J120" s="895"/>
      <c r="K120" s="895"/>
      <c r="L120" s="895"/>
      <c r="M120" s="895"/>
      <c r="N120" s="896"/>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18</v>
      </c>
      <c r="N36" s="272">
        <f>K36/M36</f>
        <v>3842.8422449645495</v>
      </c>
    </row>
    <row r="37" spans="1:14">
      <c r="A37" s="113" t="s">
        <v>154</v>
      </c>
      <c r="B37" s="876" t="str">
        <f>VLOOKUP(A37,EQUIPOS!A7:D154,3,FALSE)</f>
        <v>Carrotanque Irrigador de asfalto, 1000 GALONES DE CAPACIDAD</v>
      </c>
      <c r="C37" s="877"/>
      <c r="D37" s="877"/>
      <c r="E37" s="877"/>
      <c r="F37" s="877"/>
      <c r="G37" s="877"/>
      <c r="H37" s="878"/>
      <c r="I37" s="267"/>
      <c r="J37" s="268"/>
      <c r="K37" s="269">
        <f>VLOOKUP(A37,EQUIPOS!A7:D164,4,FALSE)</f>
        <v>88104.210392715599</v>
      </c>
      <c r="L37" s="270"/>
      <c r="M37" s="271">
        <v>18</v>
      </c>
      <c r="N37" s="272">
        <f>K37/M37</f>
        <v>4894.678355150867</v>
      </c>
    </row>
    <row r="38" spans="1:14">
      <c r="A38" t="s">
        <v>269</v>
      </c>
      <c r="B38" s="876" t="str">
        <f>VLOOKUP(A38,EQUIPOS!A8:D154,3,FALSE)</f>
        <v>Motoniveladora  potencia 215 HP, ancho de cuchilla 4,27 m, peso 18 ton.</v>
      </c>
      <c r="C38" s="877"/>
      <c r="D38" s="877"/>
      <c r="E38" s="877"/>
      <c r="F38" s="877"/>
      <c r="G38" s="877"/>
      <c r="H38" s="878"/>
      <c r="I38" s="267"/>
      <c r="J38" s="268"/>
      <c r="K38" s="269">
        <f>VLOOKUP(A38,EQUIPOS!A8:D165,4,FALSE)</f>
        <v>194288.37078041871</v>
      </c>
      <c r="L38" s="270"/>
      <c r="M38" s="271">
        <v>18</v>
      </c>
      <c r="N38" s="272">
        <f>K38/M38</f>
        <v>10793.798376689929</v>
      </c>
    </row>
    <row r="39" spans="1:14">
      <c r="A39" t="s">
        <v>299</v>
      </c>
      <c r="B39" s="876" t="str">
        <f>VLOOKUP(A39,EQUIPOS!A9:D154,3,FALSE)</f>
        <v xml:space="preserve">Recicladora, potencia 430HP </v>
      </c>
      <c r="C39" s="877"/>
      <c r="D39" s="877"/>
      <c r="E39" s="877"/>
      <c r="F39" s="877"/>
      <c r="G39" s="877"/>
      <c r="H39" s="878"/>
      <c r="I39" s="879"/>
      <c r="J39" s="880"/>
      <c r="K39" s="269">
        <f>VLOOKUP(A39,EQUIPOS!A9:D166,4,FALSE)</f>
        <v>342181.70233845949</v>
      </c>
      <c r="L39" s="881">
        <v>18</v>
      </c>
      <c r="M39" s="882"/>
      <c r="N39" s="272">
        <f>K39/L39</f>
        <v>19010.09457435886</v>
      </c>
    </row>
    <row r="40" spans="1:14">
      <c r="A40" t="s">
        <v>365</v>
      </c>
      <c r="B40" s="876" t="str">
        <f>VLOOKUP(A40,EQUIPOS!A10:D154,3,FALSE)</f>
        <v xml:space="preserve">Vibrocompatador, potencia 153 HP, peso 10 Ton. </v>
      </c>
      <c r="C40" s="877"/>
      <c r="D40" s="877"/>
      <c r="E40" s="877"/>
      <c r="F40" s="877"/>
      <c r="G40" s="877"/>
      <c r="H40" s="878"/>
      <c r="I40" s="36"/>
      <c r="J40" s="37"/>
      <c r="K40" s="269">
        <f>VLOOKUP(A40,EQUIPOS!A10:D167,4,FALSE)</f>
        <v>126033.1595131553</v>
      </c>
      <c r="L40" s="276"/>
      <c r="M40" s="277">
        <v>18</v>
      </c>
      <c r="N40" s="272">
        <f>K40/M40</f>
        <v>7001.8421951752944</v>
      </c>
    </row>
    <row r="41" spans="1:14">
      <c r="B41" s="320"/>
      <c r="C41" s="321"/>
      <c r="D41" s="321"/>
      <c r="E41" s="321"/>
      <c r="F41" s="323"/>
      <c r="G41" s="323"/>
      <c r="H41" s="125"/>
      <c r="I41" s="36"/>
      <c r="J41" s="37"/>
      <c r="K41" s="274"/>
      <c r="L41" s="276"/>
      <c r="M41" s="277"/>
      <c r="N41" s="272"/>
    </row>
    <row r="42" spans="1:14">
      <c r="B42" s="884" t="s">
        <v>952</v>
      </c>
      <c r="C42" s="885"/>
      <c r="D42" s="885"/>
      <c r="E42" s="38"/>
      <c r="F42" s="39"/>
      <c r="G42" s="39"/>
      <c r="H42" s="40"/>
      <c r="I42" s="36"/>
      <c r="J42" s="37"/>
      <c r="K42" s="279"/>
      <c r="L42" s="276"/>
      <c r="M42" s="401">
        <v>0.01</v>
      </c>
      <c r="N42" s="344">
        <f>N76*M42</f>
        <v>29.963350251000556</v>
      </c>
    </row>
    <row r="43" spans="1:14" ht="15.75" thickBot="1">
      <c r="B43" s="876"/>
      <c r="C43" s="877"/>
      <c r="D43" s="877"/>
      <c r="E43" s="877"/>
      <c r="F43" s="877"/>
      <c r="G43" s="877"/>
      <c r="H43" s="878"/>
      <c r="I43" s="886"/>
      <c r="J43" s="887"/>
      <c r="K43" s="41"/>
      <c r="L43" s="888"/>
      <c r="M43" s="889"/>
      <c r="N43" s="105"/>
    </row>
    <row r="44" spans="1:14" ht="15.75" thickBot="1">
      <c r="B44" s="827" t="s">
        <v>953</v>
      </c>
      <c r="C44" s="828"/>
      <c r="D44" s="828"/>
      <c r="E44" s="828"/>
      <c r="F44" s="828"/>
      <c r="G44" s="828"/>
      <c r="H44" s="828"/>
      <c r="I44" s="828"/>
      <c r="J44" s="828"/>
      <c r="K44" s="828"/>
      <c r="L44" s="828"/>
      <c r="M44" s="829"/>
      <c r="N44" s="394">
        <f>SUM(N36:N43)</f>
        <v>45573.21909659051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2" t="s">
        <v>944</v>
      </c>
      <c r="C48" s="873"/>
      <c r="D48" s="873"/>
      <c r="E48" s="873"/>
      <c r="F48" s="873"/>
      <c r="G48" s="873"/>
      <c r="H48" s="873"/>
      <c r="I48" s="907"/>
      <c r="J48" s="315" t="s">
        <v>945</v>
      </c>
      <c r="K48" s="85" t="s">
        <v>946</v>
      </c>
      <c r="L48" s="908" t="s">
        <v>955</v>
      </c>
      <c r="M48" s="907"/>
      <c r="N48" s="86" t="s">
        <v>951</v>
      </c>
    </row>
    <row r="49" spans="1:14">
      <c r="A49" t="s">
        <v>565</v>
      </c>
      <c r="B49" s="43" t="str">
        <f>VLOOKUP(A49,MATERIALES!A5:D372,3,FALSE)</f>
        <v>Mezcla densa en Caliente MDC-25</v>
      </c>
      <c r="C49" s="281"/>
      <c r="D49" s="281"/>
      <c r="E49" s="281"/>
      <c r="F49" s="281"/>
      <c r="G49" s="281"/>
      <c r="H49" s="281"/>
      <c r="I49" s="268"/>
      <c r="J49" s="224" t="str">
        <f>VLOOKUP(A49,MATERIALES!A5:D640,2,FALSE)</f>
        <v>m3</v>
      </c>
      <c r="K49" s="282">
        <v>0.153</v>
      </c>
      <c r="L49" s="267"/>
      <c r="M49" s="402">
        <f>VLOOKUP(A49,MATERIALES!A5:D395,4,FALSE)</f>
        <v>325810.20190624899</v>
      </c>
      <c r="N49" s="272">
        <f>K49*M49</f>
        <v>49848.960891656097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SUM(N49:N53)</f>
        <v>49848.960891656097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4">
        <f>VLOOKUP(A59,TRANSPORTE!A5:D117,4,FALSE)</f>
        <v>1147.8761273174055</v>
      </c>
      <c r="M59" s="915"/>
      <c r="N59" s="287">
        <f>K59*L59</f>
        <v>175.62504747956302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175.62504747956302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SUM(N70:N75)</f>
        <v>2996.3350251000556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98594.140060826234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19718.82801216525</v>
      </c>
      <c r="M83" s="863"/>
      <c r="N83" s="51"/>
    </row>
    <row r="84" spans="1:14">
      <c r="B84" s="89" t="s">
        <v>973</v>
      </c>
      <c r="C84" s="90"/>
      <c r="D84" s="90"/>
      <c r="E84" s="90"/>
      <c r="F84" s="90"/>
      <c r="G84" s="90"/>
      <c r="H84" s="90"/>
      <c r="I84" s="87"/>
      <c r="J84" s="88"/>
      <c r="K84" s="304">
        <v>0.05</v>
      </c>
      <c r="L84" s="862">
        <f>N78*K84</f>
        <v>4929.7070030413124</v>
      </c>
      <c r="M84" s="863"/>
      <c r="N84" s="51"/>
    </row>
    <row r="85" spans="1:14" ht="15.75" thickBot="1">
      <c r="B85" s="91" t="s">
        <v>974</v>
      </c>
      <c r="C85" s="92"/>
      <c r="D85" s="92"/>
      <c r="E85" s="92"/>
      <c r="F85" s="92"/>
      <c r="G85" s="92"/>
      <c r="H85" s="92"/>
      <c r="I85" s="93"/>
      <c r="J85" s="94"/>
      <c r="K85" s="305">
        <v>0.05</v>
      </c>
      <c r="L85" s="864">
        <f>N78*K85</f>
        <v>4929.7070030413124</v>
      </c>
      <c r="M85" s="865"/>
      <c r="N85" s="51"/>
    </row>
    <row r="86" spans="1:14" ht="15.75" thickBot="1">
      <c r="B86" s="827" t="s">
        <v>953</v>
      </c>
      <c r="C86" s="828"/>
      <c r="D86" s="828"/>
      <c r="E86" s="828"/>
      <c r="F86" s="828"/>
      <c r="G86" s="828"/>
      <c r="H86" s="828"/>
      <c r="I86" s="828"/>
      <c r="J86" s="828"/>
      <c r="K86" s="828"/>
      <c r="L86" s="828"/>
      <c r="M86" s="829"/>
      <c r="N86" s="52">
        <f>L83+L84+L85</f>
        <v>29578.242018247875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128172.3820790741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18</v>
      </c>
      <c r="N36" s="272">
        <f>K36/M36</f>
        <v>3842.8422449645495</v>
      </c>
    </row>
    <row r="37" spans="1:14">
      <c r="A37" s="113" t="s">
        <v>154</v>
      </c>
      <c r="B37" s="876" t="str">
        <f>VLOOKUP(A37,EQUIPOS!A7:D154,3,FALSE)</f>
        <v>Carrotanque Irrigador de asfalto, 1000 GALONES DE CAPACIDAD</v>
      </c>
      <c r="C37" s="877"/>
      <c r="D37" s="877"/>
      <c r="E37" s="877"/>
      <c r="F37" s="877"/>
      <c r="G37" s="877"/>
      <c r="H37" s="878"/>
      <c r="I37" s="267"/>
      <c r="J37" s="268"/>
      <c r="K37" s="269">
        <f>VLOOKUP(A37,EQUIPOS!A7:D164,4,FALSE)</f>
        <v>88104.210392715599</v>
      </c>
      <c r="L37" s="270"/>
      <c r="M37" s="271">
        <v>18</v>
      </c>
      <c r="N37" s="272">
        <f>K37/M37</f>
        <v>4894.678355150867</v>
      </c>
    </row>
    <row r="38" spans="1:14">
      <c r="A38" t="s">
        <v>269</v>
      </c>
      <c r="B38" s="876" t="str">
        <f>VLOOKUP(A38,EQUIPOS!A8:D154,3,FALSE)</f>
        <v>Motoniveladora  potencia 215 HP, ancho de cuchilla 4,27 m, peso 18 ton.</v>
      </c>
      <c r="C38" s="877"/>
      <c r="D38" s="877"/>
      <c r="E38" s="877"/>
      <c r="F38" s="877"/>
      <c r="G38" s="877"/>
      <c r="H38" s="878"/>
      <c r="I38" s="267"/>
      <c r="J38" s="268"/>
      <c r="K38" s="269">
        <f>VLOOKUP(A38,EQUIPOS!A8:D165,4,FALSE)</f>
        <v>194288.37078041871</v>
      </c>
      <c r="L38" s="270"/>
      <c r="M38" s="271">
        <v>18</v>
      </c>
      <c r="N38" s="272">
        <f>K38/M38</f>
        <v>10793.798376689929</v>
      </c>
    </row>
    <row r="39" spans="1:14">
      <c r="A39" t="s">
        <v>299</v>
      </c>
      <c r="B39" s="876" t="str">
        <f>VLOOKUP(A39,EQUIPOS!A9:D154,3,FALSE)</f>
        <v xml:space="preserve">Recicladora, potencia 430HP </v>
      </c>
      <c r="C39" s="877"/>
      <c r="D39" s="877"/>
      <c r="E39" s="877"/>
      <c r="F39" s="877"/>
      <c r="G39" s="877"/>
      <c r="H39" s="878"/>
      <c r="I39" s="879"/>
      <c r="J39" s="880"/>
      <c r="K39" s="269">
        <f>VLOOKUP(A39,EQUIPOS!A9:D166,4,FALSE)</f>
        <v>342181.70233845949</v>
      </c>
      <c r="L39" s="881">
        <v>18</v>
      </c>
      <c r="M39" s="882"/>
      <c r="N39" s="272">
        <f>K39/L39</f>
        <v>19010.09457435886</v>
      </c>
    </row>
    <row r="40" spans="1:14">
      <c r="A40" t="s">
        <v>365</v>
      </c>
      <c r="B40" s="876" t="str">
        <f>VLOOKUP(A40,EQUIPOS!A10:D154,3,FALSE)</f>
        <v xml:space="preserve">Vibrocompatador, potencia 153 HP, peso 10 Ton. </v>
      </c>
      <c r="C40" s="877"/>
      <c r="D40" s="877"/>
      <c r="E40" s="877"/>
      <c r="F40" s="877"/>
      <c r="G40" s="877"/>
      <c r="H40" s="878"/>
      <c r="I40" s="36"/>
      <c r="J40" s="37"/>
      <c r="K40" s="269">
        <f>VLOOKUP(A40,EQUIPOS!A10:D167,4,FALSE)</f>
        <v>126033.1595131553</v>
      </c>
      <c r="L40" s="276"/>
      <c r="M40" s="277">
        <v>18</v>
      </c>
      <c r="N40" s="272">
        <f>K40/M40</f>
        <v>7001.8421951752944</v>
      </c>
    </row>
    <row r="41" spans="1:14">
      <c r="B41" s="320"/>
      <c r="C41" s="321"/>
      <c r="D41" s="321"/>
      <c r="E41" s="321"/>
      <c r="F41" s="323"/>
      <c r="G41" s="323"/>
      <c r="H41" s="125"/>
      <c r="I41" s="36"/>
      <c r="J41" s="37"/>
      <c r="K41" s="274"/>
      <c r="L41" s="276"/>
      <c r="M41" s="277"/>
      <c r="N41" s="278"/>
    </row>
    <row r="42" spans="1:14">
      <c r="B42" s="884" t="s">
        <v>952</v>
      </c>
      <c r="C42" s="885"/>
      <c r="D42" s="885"/>
      <c r="E42" s="38"/>
      <c r="F42" s="39"/>
      <c r="G42" s="39"/>
      <c r="H42" s="40"/>
      <c r="I42" s="36"/>
      <c r="J42" s="37"/>
      <c r="K42" s="279"/>
      <c r="L42" s="276"/>
      <c r="M42" s="401">
        <v>0.01</v>
      </c>
      <c r="N42" s="344">
        <f>N76*M42</f>
        <v>29.963350251000556</v>
      </c>
    </row>
    <row r="43" spans="1:14" ht="15.75" thickBot="1">
      <c r="B43" s="876"/>
      <c r="C43" s="877"/>
      <c r="D43" s="877"/>
      <c r="E43" s="877"/>
      <c r="F43" s="877"/>
      <c r="G43" s="877"/>
      <c r="H43" s="878"/>
      <c r="I43" s="886"/>
      <c r="J43" s="887"/>
      <c r="K43" s="41"/>
      <c r="L43" s="888"/>
      <c r="M43" s="889"/>
      <c r="N43" s="105"/>
    </row>
    <row r="44" spans="1:14" ht="15.75" thickBot="1">
      <c r="B44" s="827" t="s">
        <v>953</v>
      </c>
      <c r="C44" s="828"/>
      <c r="D44" s="828"/>
      <c r="E44" s="828"/>
      <c r="F44" s="828"/>
      <c r="G44" s="828"/>
      <c r="H44" s="828"/>
      <c r="I44" s="828"/>
      <c r="J44" s="828"/>
      <c r="K44" s="828"/>
      <c r="L44" s="828"/>
      <c r="M44" s="829"/>
      <c r="N44" s="394">
        <f>SUM(N36:N43)</f>
        <v>45573.21909659051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2" t="s">
        <v>944</v>
      </c>
      <c r="C48" s="873"/>
      <c r="D48" s="873"/>
      <c r="E48" s="873"/>
      <c r="F48" s="873"/>
      <c r="G48" s="873"/>
      <c r="H48" s="873"/>
      <c r="I48" s="907"/>
      <c r="J48" s="315" t="s">
        <v>945</v>
      </c>
      <c r="K48" s="85" t="s">
        <v>946</v>
      </c>
      <c r="L48" s="908" t="s">
        <v>955</v>
      </c>
      <c r="M48" s="907"/>
      <c r="N48" s="86" t="s">
        <v>951</v>
      </c>
    </row>
    <row r="49" spans="1:14">
      <c r="A49" t="s">
        <v>563</v>
      </c>
      <c r="B49" s="43" t="str">
        <f>VLOOKUP(A49,MATERIALES!A4:D372,3,FALSE)</f>
        <v>Mezcla densa en Caliente MDC-19</v>
      </c>
      <c r="C49" s="281"/>
      <c r="D49" s="281"/>
      <c r="E49" s="281"/>
      <c r="F49" s="281"/>
      <c r="G49" s="281"/>
      <c r="H49" s="281"/>
      <c r="I49" s="268"/>
      <c r="J49" s="224" t="str">
        <f>VLOOKUP(A49,MATERIALES!A5:D640,2,FALSE)</f>
        <v>m3</v>
      </c>
      <c r="K49" s="282">
        <v>0.153</v>
      </c>
      <c r="L49" s="267"/>
      <c r="M49" s="402">
        <f>VLOOKUP(A49,MATERIALES!A5:D395,4,FALSE)</f>
        <v>333263.37645965995</v>
      </c>
      <c r="N49" s="272">
        <f>K49*M49</f>
        <v>50989.296598327972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SUM(N49:N53)</f>
        <v>50989.296598327972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4">
        <f>VLOOKUP(A59,TRANSPORTE!A5:D117,4,FALSE)</f>
        <v>1147.8761273174055</v>
      </c>
      <c r="M59" s="915"/>
      <c r="N59" s="287">
        <f>K59*L59</f>
        <v>175.62504747956302</v>
      </c>
    </row>
    <row r="60" spans="1:14">
      <c r="B60" s="46"/>
      <c r="C60" s="47"/>
      <c r="D60" s="47"/>
      <c r="E60" s="47"/>
      <c r="F60" s="47"/>
      <c r="G60" s="47"/>
      <c r="H60" s="311"/>
      <c r="I60" s="279"/>
      <c r="J60" s="286"/>
      <c r="K60" s="279"/>
      <c r="L60" s="914"/>
      <c r="M60" s="915"/>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175.62504747956302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SUM(N70:N75)</f>
        <v>2996.3350251000556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99734.475767498108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19946.895153499623</v>
      </c>
      <c r="M83" s="863"/>
      <c r="N83" s="51"/>
    </row>
    <row r="84" spans="1:14">
      <c r="B84" s="89" t="s">
        <v>973</v>
      </c>
      <c r="C84" s="90"/>
      <c r="D84" s="90"/>
      <c r="E84" s="90"/>
      <c r="F84" s="90"/>
      <c r="G84" s="90"/>
      <c r="H84" s="90"/>
      <c r="I84" s="87"/>
      <c r="J84" s="88"/>
      <c r="K84" s="304">
        <v>0.05</v>
      </c>
      <c r="L84" s="862">
        <f>N78*K84</f>
        <v>4986.7237883749058</v>
      </c>
      <c r="M84" s="863"/>
      <c r="N84" s="51"/>
    </row>
    <row r="85" spans="1:14" ht="15.75" thickBot="1">
      <c r="B85" s="91" t="s">
        <v>974</v>
      </c>
      <c r="C85" s="92"/>
      <c r="D85" s="92"/>
      <c r="E85" s="92"/>
      <c r="F85" s="92"/>
      <c r="G85" s="92"/>
      <c r="H85" s="92"/>
      <c r="I85" s="93"/>
      <c r="J85" s="94"/>
      <c r="K85" s="305">
        <v>0.05</v>
      </c>
      <c r="L85" s="864">
        <f>N78*K85</f>
        <v>4986.7237883749058</v>
      </c>
      <c r="M85" s="865"/>
      <c r="N85" s="51"/>
    </row>
    <row r="86" spans="1:14" ht="15.75" thickBot="1">
      <c r="B86" s="827" t="s">
        <v>953</v>
      </c>
      <c r="C86" s="828"/>
      <c r="D86" s="828"/>
      <c r="E86" s="828"/>
      <c r="F86" s="828"/>
      <c r="G86" s="828"/>
      <c r="H86" s="828"/>
      <c r="I86" s="828"/>
      <c r="J86" s="828"/>
      <c r="K86" s="828"/>
      <c r="L86" s="828"/>
      <c r="M86" s="829"/>
      <c r="N86" s="52">
        <f>L83+L84+L85</f>
        <v>29920.342730249431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129654.81849774753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15</v>
      </c>
      <c r="N36" s="272">
        <f>K36/M36</f>
        <v>4611.4106939574594</v>
      </c>
    </row>
    <row r="37" spans="1:14">
      <c r="A37" s="113" t="s">
        <v>154</v>
      </c>
      <c r="B37" s="876" t="str">
        <f>VLOOKUP(A37,EQUIPOS!A7:D154,3,FALSE)</f>
        <v>Carrotanque Irrigador de asfalto, 1000 GALONES DE CAPACIDAD</v>
      </c>
      <c r="C37" s="877"/>
      <c r="D37" s="877"/>
      <c r="E37" s="877"/>
      <c r="F37" s="877"/>
      <c r="G37" s="877"/>
      <c r="H37" s="878"/>
      <c r="I37" s="267"/>
      <c r="J37" s="268"/>
      <c r="K37" s="269">
        <f>VLOOKUP(A37,EQUIPOS!A7:D164,4,FALSE)</f>
        <v>88104.210392715599</v>
      </c>
      <c r="L37" s="270"/>
      <c r="M37" s="271">
        <v>15</v>
      </c>
      <c r="N37" s="272">
        <f>K37/M37</f>
        <v>5873.6140261810397</v>
      </c>
    </row>
    <row r="38" spans="1:14">
      <c r="A38" t="s">
        <v>269</v>
      </c>
      <c r="B38" s="876" t="str">
        <f>VLOOKUP(A38,EQUIPOS!A8:D154,3,FALSE)</f>
        <v>Motoniveladora  potencia 215 HP, ancho de cuchilla 4,27 m, peso 18 ton.</v>
      </c>
      <c r="C38" s="877"/>
      <c r="D38" s="877"/>
      <c r="E38" s="877"/>
      <c r="F38" s="877"/>
      <c r="G38" s="877"/>
      <c r="H38" s="878"/>
      <c r="I38" s="267"/>
      <c r="J38" s="268"/>
      <c r="K38" s="269">
        <f>VLOOKUP(A38,EQUIPOS!A8:D165,4,FALSE)</f>
        <v>194288.37078041871</v>
      </c>
      <c r="L38" s="270"/>
      <c r="M38" s="271">
        <v>15</v>
      </c>
      <c r="N38" s="272">
        <f>K38/M38</f>
        <v>12952.558052027915</v>
      </c>
    </row>
    <row r="39" spans="1:14">
      <c r="A39" t="s">
        <v>299</v>
      </c>
      <c r="B39" s="876" t="str">
        <f>VLOOKUP(A39,EQUIPOS!A9:D154,3,FALSE)</f>
        <v xml:space="preserve">Recicladora, potencia 430HP </v>
      </c>
      <c r="C39" s="877"/>
      <c r="D39" s="877"/>
      <c r="E39" s="877"/>
      <c r="F39" s="877"/>
      <c r="G39" s="877"/>
      <c r="H39" s="878"/>
      <c r="I39" s="879"/>
      <c r="J39" s="880"/>
      <c r="K39" s="269">
        <f>VLOOKUP(A39,EQUIPOS!A9:D166,4,FALSE)</f>
        <v>342181.70233845949</v>
      </c>
      <c r="L39" s="881">
        <v>15</v>
      </c>
      <c r="M39" s="882"/>
      <c r="N39" s="272">
        <f>K39/L39</f>
        <v>22812.113489230633</v>
      </c>
    </row>
    <row r="40" spans="1:14">
      <c r="A40" t="s">
        <v>365</v>
      </c>
      <c r="B40" s="876" t="str">
        <f>VLOOKUP(A40,EQUIPOS!A10:D154,3,FALSE)</f>
        <v xml:space="preserve">Vibrocompatador, potencia 153 HP, peso 10 Ton. </v>
      </c>
      <c r="C40" s="877"/>
      <c r="D40" s="877"/>
      <c r="E40" s="877"/>
      <c r="F40" s="877"/>
      <c r="G40" s="877"/>
      <c r="H40" s="878"/>
      <c r="I40" s="36"/>
      <c r="J40" s="37"/>
      <c r="K40" s="269">
        <f>VLOOKUP(A40,EQUIPOS!A10:D167,4,FALSE)</f>
        <v>126033.1595131553</v>
      </c>
      <c r="L40" s="276"/>
      <c r="M40" s="277">
        <v>15</v>
      </c>
      <c r="N40" s="272">
        <f>K40/M40</f>
        <v>8402.2106342103543</v>
      </c>
    </row>
    <row r="41" spans="1:14">
      <c r="B41" s="320"/>
      <c r="C41" s="321"/>
      <c r="D41" s="321"/>
      <c r="E41" s="321"/>
      <c r="F41" s="323"/>
      <c r="G41" s="323"/>
      <c r="H41" s="125"/>
      <c r="I41" s="36"/>
      <c r="J41" s="37"/>
      <c r="K41" s="274"/>
      <c r="L41" s="276"/>
      <c r="M41" s="277"/>
      <c r="N41" s="278"/>
    </row>
    <row r="42" spans="1:14">
      <c r="B42" s="884" t="s">
        <v>952</v>
      </c>
      <c r="C42" s="885"/>
      <c r="D42" s="885"/>
      <c r="E42" s="38"/>
      <c r="F42" s="39"/>
      <c r="G42" s="39"/>
      <c r="H42" s="40"/>
      <c r="I42" s="36"/>
      <c r="J42" s="37"/>
      <c r="K42" s="279"/>
      <c r="L42" s="276"/>
      <c r="M42" s="401">
        <v>0.01</v>
      </c>
      <c r="N42" s="344">
        <f>N76*M42</f>
        <v>35.956020301200674</v>
      </c>
    </row>
    <row r="43" spans="1:14" ht="15.75" thickBot="1">
      <c r="B43" s="876"/>
      <c r="C43" s="877"/>
      <c r="D43" s="877"/>
      <c r="E43" s="877"/>
      <c r="F43" s="877"/>
      <c r="G43" s="877"/>
      <c r="H43" s="878"/>
      <c r="I43" s="886"/>
      <c r="J43" s="887"/>
      <c r="K43" s="41"/>
      <c r="L43" s="888"/>
      <c r="M43" s="889"/>
      <c r="N43" s="105"/>
    </row>
    <row r="44" spans="1:14" ht="15.75" thickBot="1">
      <c r="B44" s="827" t="s">
        <v>953</v>
      </c>
      <c r="C44" s="828"/>
      <c r="D44" s="828"/>
      <c r="E44" s="828"/>
      <c r="F44" s="828"/>
      <c r="G44" s="828"/>
      <c r="H44" s="828"/>
      <c r="I44" s="828"/>
      <c r="J44" s="828"/>
      <c r="K44" s="828"/>
      <c r="L44" s="828"/>
      <c r="M44" s="829"/>
      <c r="N44" s="394">
        <f>SUM(N36:N43)</f>
        <v>54687.862915908605</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2" t="s">
        <v>944</v>
      </c>
      <c r="C48" s="873"/>
      <c r="D48" s="873"/>
      <c r="E48" s="873"/>
      <c r="F48" s="873"/>
      <c r="G48" s="873"/>
      <c r="H48" s="873"/>
      <c r="I48" s="907"/>
      <c r="J48" s="315" t="s">
        <v>945</v>
      </c>
      <c r="K48" s="85" t="s">
        <v>946</v>
      </c>
      <c r="L48" s="908" t="s">
        <v>955</v>
      </c>
      <c r="M48" s="907"/>
      <c r="N48" s="86" t="s">
        <v>951</v>
      </c>
    </row>
    <row r="49" spans="1:14">
      <c r="A49" t="s">
        <v>565</v>
      </c>
      <c r="B49" s="43" t="str">
        <f>VLOOKUP(A49,MATERIALES!A4:D372,3,FALSE)</f>
        <v>Mezcla densa en Caliente MDC-25</v>
      </c>
      <c r="C49" s="281"/>
      <c r="D49" s="281"/>
      <c r="E49" s="281"/>
      <c r="F49" s="281"/>
      <c r="G49" s="281"/>
      <c r="H49" s="281"/>
      <c r="I49" s="268"/>
      <c r="J49" s="224" t="str">
        <f>VLOOKUP(A49,MATERIALES!A5:D640,2,FALSE)</f>
        <v>m3</v>
      </c>
      <c r="K49" s="282">
        <v>0.153</v>
      </c>
      <c r="L49" s="267"/>
      <c r="M49" s="402">
        <f>VLOOKUP(A49,MATERIALES!A5:D395,4,FALSE)</f>
        <v>325810.20190624899</v>
      </c>
      <c r="N49" s="272">
        <f>K49*M49</f>
        <v>49848.960891656097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SUM(N49:N53)</f>
        <v>49848.960891656097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4">
        <f>VLOOKUP(A59,TRANSPORTE!A5:D117,4,FALSE)</f>
        <v>1147.8761273174055</v>
      </c>
      <c r="M59" s="915"/>
      <c r="N59" s="287">
        <f>K59*L59</f>
        <v>175.62504747956302</v>
      </c>
    </row>
    <row r="60" spans="1:14">
      <c r="B60" s="46"/>
      <c r="C60" s="47"/>
      <c r="D60" s="47"/>
      <c r="E60" s="47"/>
      <c r="F60" s="47"/>
      <c r="G60" s="47"/>
      <c r="H60" s="311"/>
      <c r="I60" s="279"/>
      <c r="J60" s="286"/>
      <c r="K60" s="279"/>
      <c r="L60" s="914"/>
      <c r="M60" s="915"/>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175.62504747956302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SUM(N70:N75)</f>
        <v>3595.602030120067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108308.05088516434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21661.610177032868</v>
      </c>
      <c r="M83" s="863"/>
      <c r="N83" s="51"/>
    </row>
    <row r="84" spans="1:14">
      <c r="B84" s="89" t="s">
        <v>973</v>
      </c>
      <c r="C84" s="90"/>
      <c r="D84" s="90"/>
      <c r="E84" s="90"/>
      <c r="F84" s="90"/>
      <c r="G84" s="90"/>
      <c r="H84" s="90"/>
      <c r="I84" s="87"/>
      <c r="J84" s="88"/>
      <c r="K84" s="304">
        <v>0.05</v>
      </c>
      <c r="L84" s="862">
        <f>N78*K84</f>
        <v>5415.4025442582169</v>
      </c>
      <c r="M84" s="863"/>
      <c r="N84" s="51"/>
    </row>
    <row r="85" spans="1:14" ht="15.75" thickBot="1">
      <c r="B85" s="91" t="s">
        <v>974</v>
      </c>
      <c r="C85" s="92"/>
      <c r="D85" s="92"/>
      <c r="E85" s="92"/>
      <c r="F85" s="92"/>
      <c r="G85" s="92"/>
      <c r="H85" s="92"/>
      <c r="I85" s="93"/>
      <c r="J85" s="94"/>
      <c r="K85" s="305">
        <v>0.05</v>
      </c>
      <c r="L85" s="864">
        <f>N78*K85</f>
        <v>5415.4025442582169</v>
      </c>
      <c r="M85" s="865"/>
      <c r="N85" s="51"/>
    </row>
    <row r="86" spans="1:14" ht="15.75" thickBot="1">
      <c r="B86" s="827" t="s">
        <v>953</v>
      </c>
      <c r="C86" s="828"/>
      <c r="D86" s="828"/>
      <c r="E86" s="828"/>
      <c r="F86" s="828"/>
      <c r="G86" s="828"/>
      <c r="H86" s="828"/>
      <c r="I86" s="828"/>
      <c r="J86" s="828"/>
      <c r="K86" s="828"/>
      <c r="L86" s="828"/>
      <c r="M86" s="829"/>
      <c r="N86" s="52">
        <f>L83+L84+L85</f>
        <v>32492.415265549302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140800.46615071365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271">
        <v>15</v>
      </c>
      <c r="N36" s="272">
        <f>K36/M36</f>
        <v>4611.4106939574594</v>
      </c>
    </row>
    <row r="37" spans="1:14">
      <c r="A37" s="113" t="s">
        <v>154</v>
      </c>
      <c r="B37" s="876" t="str">
        <f>VLOOKUP(A37,EQUIPOS!A7:D154,3,FALSE)</f>
        <v>Carrotanque Irrigador de asfalto, 1000 GALONES DE CAPACIDAD</v>
      </c>
      <c r="C37" s="877"/>
      <c r="D37" s="877"/>
      <c r="E37" s="877"/>
      <c r="F37" s="877"/>
      <c r="G37" s="877"/>
      <c r="H37" s="878"/>
      <c r="I37" s="267"/>
      <c r="J37" s="268"/>
      <c r="K37" s="269">
        <f>VLOOKUP(A37,EQUIPOS!A7:D164,4,FALSE)</f>
        <v>88104.210392715599</v>
      </c>
      <c r="L37" s="270"/>
      <c r="M37" s="271">
        <v>15</v>
      </c>
      <c r="N37" s="272">
        <f>K37/M37</f>
        <v>5873.6140261810397</v>
      </c>
    </row>
    <row r="38" spans="1:14">
      <c r="A38" t="s">
        <v>269</v>
      </c>
      <c r="B38" s="876" t="str">
        <f>VLOOKUP(A38,EQUIPOS!A8:D154,3,FALSE)</f>
        <v>Motoniveladora  potencia 215 HP, ancho de cuchilla 4,27 m, peso 18 ton.</v>
      </c>
      <c r="C38" s="877"/>
      <c r="D38" s="877"/>
      <c r="E38" s="877"/>
      <c r="F38" s="877"/>
      <c r="G38" s="877"/>
      <c r="H38" s="878"/>
      <c r="I38" s="267"/>
      <c r="J38" s="268"/>
      <c r="K38" s="269">
        <f>VLOOKUP(A38,EQUIPOS!A8:D165,4,FALSE)</f>
        <v>194288.37078041871</v>
      </c>
      <c r="L38" s="270"/>
      <c r="M38" s="271">
        <v>15</v>
      </c>
      <c r="N38" s="272">
        <f>K38/M38</f>
        <v>12952.558052027915</v>
      </c>
    </row>
    <row r="39" spans="1:14">
      <c r="A39" t="s">
        <v>299</v>
      </c>
      <c r="B39" s="876" t="str">
        <f>VLOOKUP(A39,EQUIPOS!A9:D154,3,FALSE)</f>
        <v xml:space="preserve">Recicladora, potencia 430HP </v>
      </c>
      <c r="C39" s="877"/>
      <c r="D39" s="877"/>
      <c r="E39" s="877"/>
      <c r="F39" s="877"/>
      <c r="G39" s="877"/>
      <c r="H39" s="878"/>
      <c r="I39" s="879"/>
      <c r="J39" s="880"/>
      <c r="K39" s="269">
        <f>VLOOKUP(A39,EQUIPOS!A9:D166,4,FALSE)</f>
        <v>342181.70233845949</v>
      </c>
      <c r="L39" s="881">
        <v>15</v>
      </c>
      <c r="M39" s="882"/>
      <c r="N39" s="272">
        <f>K39/L39</f>
        <v>22812.113489230633</v>
      </c>
    </row>
    <row r="40" spans="1:14">
      <c r="A40" t="s">
        <v>365</v>
      </c>
      <c r="B40" s="876" t="str">
        <f>VLOOKUP(A40,EQUIPOS!A10:D154,3,FALSE)</f>
        <v xml:space="preserve">Vibrocompatador, potencia 153 HP, peso 10 Ton. </v>
      </c>
      <c r="C40" s="877"/>
      <c r="D40" s="877"/>
      <c r="E40" s="877"/>
      <c r="F40" s="877"/>
      <c r="G40" s="877"/>
      <c r="H40" s="878"/>
      <c r="I40" s="36"/>
      <c r="J40" s="37"/>
      <c r="K40" s="269">
        <f>VLOOKUP(A40,EQUIPOS!A10:D167,4,FALSE)</f>
        <v>126033.1595131553</v>
      </c>
      <c r="L40" s="276"/>
      <c r="M40" s="277">
        <v>15</v>
      </c>
      <c r="N40" s="272">
        <f>K40/M40</f>
        <v>8402.2106342103543</v>
      </c>
    </row>
    <row r="41" spans="1:14">
      <c r="B41" s="320"/>
      <c r="C41" s="321"/>
      <c r="D41" s="321"/>
      <c r="E41" s="321"/>
      <c r="F41" s="323"/>
      <c r="G41" s="323"/>
      <c r="H41" s="125"/>
      <c r="I41" s="36"/>
      <c r="J41" s="37"/>
      <c r="K41" s="274"/>
      <c r="L41" s="276"/>
      <c r="M41" s="277"/>
      <c r="N41" s="278"/>
    </row>
    <row r="42" spans="1:14">
      <c r="B42" s="884" t="s">
        <v>952</v>
      </c>
      <c r="C42" s="885"/>
      <c r="D42" s="885"/>
      <c r="E42" s="38"/>
      <c r="F42" s="39"/>
      <c r="G42" s="39"/>
      <c r="H42" s="40"/>
      <c r="I42" s="36"/>
      <c r="J42" s="37"/>
      <c r="K42" s="279"/>
      <c r="L42" s="276"/>
      <c r="M42" s="401">
        <v>0.01</v>
      </c>
      <c r="N42" s="344">
        <f>N76*M42</f>
        <v>35.956020301200674</v>
      </c>
    </row>
    <row r="43" spans="1:14" ht="15.75" thickBot="1">
      <c r="B43" s="876"/>
      <c r="C43" s="877"/>
      <c r="D43" s="877"/>
      <c r="E43" s="877"/>
      <c r="F43" s="877"/>
      <c r="G43" s="877"/>
      <c r="H43" s="878"/>
      <c r="I43" s="886"/>
      <c r="J43" s="887"/>
      <c r="K43" s="41"/>
      <c r="L43" s="888"/>
      <c r="M43" s="889"/>
      <c r="N43" s="105"/>
    </row>
    <row r="44" spans="1:14" ht="15.75" thickBot="1">
      <c r="B44" s="827" t="s">
        <v>953</v>
      </c>
      <c r="C44" s="828"/>
      <c r="D44" s="828"/>
      <c r="E44" s="828"/>
      <c r="F44" s="828"/>
      <c r="G44" s="828"/>
      <c r="H44" s="828"/>
      <c r="I44" s="828"/>
      <c r="J44" s="828"/>
      <c r="K44" s="828"/>
      <c r="L44" s="828"/>
      <c r="M44" s="829"/>
      <c r="N44" s="394">
        <f>SUM(N36:N43)</f>
        <v>54687.862915908605</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2" t="s">
        <v>944</v>
      </c>
      <c r="C48" s="873"/>
      <c r="D48" s="873"/>
      <c r="E48" s="873"/>
      <c r="F48" s="873"/>
      <c r="G48" s="873"/>
      <c r="H48" s="873"/>
      <c r="I48" s="907"/>
      <c r="J48" s="315" t="s">
        <v>945</v>
      </c>
      <c r="K48" s="85" t="s">
        <v>946</v>
      </c>
      <c r="L48" s="908" t="s">
        <v>955</v>
      </c>
      <c r="M48" s="907"/>
      <c r="N48" s="86" t="s">
        <v>951</v>
      </c>
    </row>
    <row r="49" spans="1:14">
      <c r="A49" t="s">
        <v>563</v>
      </c>
      <c r="B49" s="43" t="str">
        <f>VLOOKUP(A49,MATERIALES!A4:D372,3,FALSE)</f>
        <v>Mezcla densa en Caliente MDC-19</v>
      </c>
      <c r="C49" s="281"/>
      <c r="D49" s="281"/>
      <c r="E49" s="281"/>
      <c r="F49" s="281"/>
      <c r="G49" s="281"/>
      <c r="H49" s="281"/>
      <c r="I49" s="268"/>
      <c r="J49" s="224" t="str">
        <f>VLOOKUP(A49,MATERIALES!A5:D640,2,FALSE)</f>
        <v>m3</v>
      </c>
      <c r="K49" s="282">
        <v>0.153</v>
      </c>
      <c r="L49" s="267"/>
      <c r="M49" s="402">
        <f>VLOOKUP(A49,MATERIALES!A5:D395,4,FALSE)</f>
        <v>333263.37645965995</v>
      </c>
      <c r="N49" s="272">
        <f>K49*M49</f>
        <v>50989.296598327972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SUM(N49:N53)</f>
        <v>50989.296598327972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4">
        <f>VLOOKUP(A59,TRANSPORTE!A5:D117,4,FALSE)</f>
        <v>1147.8761273174055</v>
      </c>
      <c r="M59" s="915"/>
      <c r="N59" s="287">
        <f>K59*L59</f>
        <v>175.62504747956302</v>
      </c>
    </row>
    <row r="60" spans="1:14">
      <c r="B60" s="46"/>
      <c r="C60" s="47"/>
      <c r="D60" s="47"/>
      <c r="E60" s="47"/>
      <c r="F60" s="47"/>
      <c r="G60" s="47"/>
      <c r="H60" s="311"/>
      <c r="I60" s="279"/>
      <c r="J60" s="286"/>
      <c r="K60" s="279"/>
      <c r="L60" s="914"/>
      <c r="M60" s="915"/>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175.62504747956302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SUM(N70:N75)</f>
        <v>3595.602030120067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109448.38659183621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21889.677318367245</v>
      </c>
      <c r="M83" s="863"/>
      <c r="N83" s="51"/>
    </row>
    <row r="84" spans="1:14">
      <c r="B84" s="89" t="s">
        <v>973</v>
      </c>
      <c r="C84" s="90"/>
      <c r="D84" s="90"/>
      <c r="E84" s="90"/>
      <c r="F84" s="90"/>
      <c r="G84" s="90"/>
      <c r="H84" s="90"/>
      <c r="I84" s="87"/>
      <c r="J84" s="88"/>
      <c r="K84" s="304">
        <v>0.05</v>
      </c>
      <c r="L84" s="862">
        <f>N78*K84</f>
        <v>5472.4193295918112</v>
      </c>
      <c r="M84" s="863"/>
      <c r="N84" s="51"/>
    </row>
    <row r="85" spans="1:14" ht="15.75" thickBot="1">
      <c r="B85" s="91" t="s">
        <v>974</v>
      </c>
      <c r="C85" s="92"/>
      <c r="D85" s="92"/>
      <c r="E85" s="92"/>
      <c r="F85" s="92"/>
      <c r="G85" s="92"/>
      <c r="H85" s="92"/>
      <c r="I85" s="93"/>
      <c r="J85" s="94"/>
      <c r="K85" s="305">
        <v>0.05</v>
      </c>
      <c r="L85" s="864">
        <f>N78*K85</f>
        <v>5472.4193295918112</v>
      </c>
      <c r="M85" s="865"/>
      <c r="N85" s="51"/>
    </row>
    <row r="86" spans="1:14" ht="15.75" thickBot="1">
      <c r="B86" s="827" t="s">
        <v>953</v>
      </c>
      <c r="C86" s="828"/>
      <c r="D86" s="828"/>
      <c r="E86" s="828"/>
      <c r="F86" s="828"/>
      <c r="G86" s="828"/>
      <c r="H86" s="828"/>
      <c r="I86" s="828"/>
      <c r="J86" s="828"/>
      <c r="K86" s="828"/>
      <c r="L86" s="828"/>
      <c r="M86" s="829"/>
      <c r="N86" s="52">
        <f>L83+L84+L85</f>
        <v>32834.515977550866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142282.90256938708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77"/>
      <c r="F40" s="877"/>
      <c r="G40" s="877"/>
      <c r="H40" s="878"/>
      <c r="I40" s="36"/>
      <c r="J40" s="37"/>
      <c r="K40" s="269"/>
      <c r="L40" s="276"/>
      <c r="M40" s="277"/>
      <c r="N40" s="272"/>
    </row>
    <row r="41" spans="1:14">
      <c r="B41" s="320"/>
      <c r="C41" s="321"/>
      <c r="D41" s="321"/>
      <c r="E41" s="321"/>
      <c r="F41" s="323"/>
      <c r="G41" s="323"/>
      <c r="H41" s="125"/>
      <c r="I41" s="36"/>
      <c r="J41" s="37"/>
      <c r="K41" s="274"/>
      <c r="L41" s="276"/>
      <c r="M41" s="277"/>
      <c r="N41" s="278"/>
    </row>
    <row r="42" spans="1:14">
      <c r="B42" s="884" t="s">
        <v>952</v>
      </c>
      <c r="C42" s="885"/>
      <c r="D42" s="885"/>
      <c r="E42" s="38"/>
      <c r="F42" s="39"/>
      <c r="G42" s="39"/>
      <c r="H42" s="40"/>
      <c r="I42" s="36"/>
      <c r="J42" s="37"/>
      <c r="K42" s="279"/>
      <c r="L42" s="276"/>
      <c r="M42" s="401">
        <v>0.01</v>
      </c>
      <c r="N42" s="344">
        <f>N76*M42</f>
        <v>4.3147224361440797</v>
      </c>
    </row>
    <row r="43" spans="1:14" ht="15.75" thickBot="1">
      <c r="B43" s="876"/>
      <c r="C43" s="877"/>
      <c r="D43" s="877"/>
      <c r="E43" s="877"/>
      <c r="F43" s="877"/>
      <c r="G43" s="877"/>
      <c r="H43" s="878"/>
      <c r="I43" s="886"/>
      <c r="J43" s="887"/>
      <c r="K43" s="41"/>
      <c r="L43" s="888"/>
      <c r="M43" s="889"/>
      <c r="N43" s="105"/>
    </row>
    <row r="44" spans="1:14" ht="15.75" thickBot="1">
      <c r="B44" s="827" t="s">
        <v>953</v>
      </c>
      <c r="C44" s="828"/>
      <c r="D44" s="828"/>
      <c r="E44" s="828"/>
      <c r="F44" s="828"/>
      <c r="G44" s="828"/>
      <c r="H44" s="828"/>
      <c r="I44" s="828"/>
      <c r="J44" s="828"/>
      <c r="K44" s="828"/>
      <c r="L44" s="828"/>
      <c r="M44" s="829"/>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2" t="s">
        <v>944</v>
      </c>
      <c r="C48" s="873"/>
      <c r="D48" s="873"/>
      <c r="E48" s="873"/>
      <c r="F48" s="873"/>
      <c r="G48" s="873"/>
      <c r="H48" s="873"/>
      <c r="I48" s="907"/>
      <c r="J48" s="315" t="s">
        <v>945</v>
      </c>
      <c r="K48" s="85" t="s">
        <v>946</v>
      </c>
      <c r="L48" s="908" t="s">
        <v>955</v>
      </c>
      <c r="M48" s="907"/>
      <c r="N48" s="86" t="s">
        <v>951</v>
      </c>
    </row>
    <row r="49" spans="1:14">
      <c r="A49" t="s">
        <v>887</v>
      </c>
      <c r="B49" s="43" t="str">
        <f>VLOOKUP(A49,MATERIALES!A4:D372,3,FALSE)</f>
        <v>Geotextil Nt Repav 450 O Similar (Proveedores Pavco, Lafayet, Geomatrix, Tensar, Omnes U Otros)</v>
      </c>
      <c r="C49" s="281"/>
      <c r="D49" s="281"/>
      <c r="E49" s="281"/>
      <c r="F49" s="281"/>
      <c r="G49" s="281"/>
      <c r="H49" s="281"/>
      <c r="I49" s="268"/>
      <c r="J49" s="224" t="str">
        <f>VLOOKUP(A49,MATERIALES!A5:D640,2,FALSE)</f>
        <v>m2</v>
      </c>
      <c r="K49" s="282">
        <v>1.0549999999999999</v>
      </c>
      <c r="L49" s="267"/>
      <c r="M49" s="402">
        <f>VLOOKUP(A49,MATERIALES!A5:D395,4,FALSE)</f>
        <v>4915.6019006504084</v>
      </c>
      <c r="N49" s="272">
        <f>K49*M49</f>
        <v>5185.9600051861808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SUM(N49:N53)</f>
        <v>5185.9600051861808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311"/>
      <c r="I60" s="279"/>
      <c r="J60" s="286"/>
      <c r="K60" s="279"/>
      <c r="L60" s="914"/>
      <c r="M60" s="915"/>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SUM(N70:N75)</f>
        <v>431.472243614408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5621.7469712367329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1124.3493942473467</v>
      </c>
      <c r="M83" s="863"/>
      <c r="N83" s="51"/>
    </row>
    <row r="84" spans="1:14">
      <c r="B84" s="89" t="s">
        <v>973</v>
      </c>
      <c r="C84" s="90"/>
      <c r="D84" s="90"/>
      <c r="E84" s="90"/>
      <c r="F84" s="90"/>
      <c r="G84" s="90"/>
      <c r="H84" s="90"/>
      <c r="I84" s="87"/>
      <c r="J84" s="88"/>
      <c r="K84" s="304">
        <v>0.05</v>
      </c>
      <c r="L84" s="862">
        <f>N78*K84</f>
        <v>281.08734856183668</v>
      </c>
      <c r="M84" s="863"/>
      <c r="N84" s="51"/>
    </row>
    <row r="85" spans="1:14" ht="15.75" thickBot="1">
      <c r="B85" s="91" t="s">
        <v>974</v>
      </c>
      <c r="C85" s="92"/>
      <c r="D85" s="92"/>
      <c r="E85" s="92"/>
      <c r="F85" s="92"/>
      <c r="G85" s="92"/>
      <c r="H85" s="92"/>
      <c r="I85" s="93"/>
      <c r="J85" s="94"/>
      <c r="K85" s="305">
        <v>0.05</v>
      </c>
      <c r="L85" s="864">
        <f>N78*K85</f>
        <v>281.08734856183668</v>
      </c>
      <c r="M85" s="865"/>
      <c r="N85" s="51"/>
    </row>
    <row r="86" spans="1:14" ht="15.75" thickBot="1">
      <c r="B86" s="827" t="s">
        <v>953</v>
      </c>
      <c r="C86" s="828"/>
      <c r="D86" s="828"/>
      <c r="E86" s="828"/>
      <c r="F86" s="828"/>
      <c r="G86" s="828"/>
      <c r="H86" s="828"/>
      <c r="I86" s="828"/>
      <c r="J86" s="828"/>
      <c r="K86" s="828"/>
      <c r="L86" s="828"/>
      <c r="M86" s="829"/>
      <c r="N86" s="52">
        <f>L83+L84+L85</f>
        <v>1686.5240913710202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7308.2710626077533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30"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3"/>
      <c r="K118" s="893"/>
      <c r="L118" s="893"/>
      <c r="M118" s="893"/>
      <c r="N118" s="894"/>
    </row>
    <row r="119" spans="2:14" ht="15.75" thickBot="1">
      <c r="B119" s="261" t="s">
        <v>2221</v>
      </c>
      <c r="C119" s="393"/>
      <c r="D119" s="393"/>
      <c r="E119" s="57"/>
      <c r="F119" s="57"/>
      <c r="G119" s="57"/>
      <c r="H119" s="57"/>
      <c r="I119" s="57"/>
      <c r="J119" s="895"/>
      <c r="K119" s="895"/>
      <c r="L119" s="895"/>
      <c r="M119" s="895"/>
      <c r="N119" s="896"/>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164</v>
      </c>
      <c r="B36" s="876" t="str">
        <f>VLOOKUP(A36,EQUIPOS!A6:D154,3,FALSE)</f>
        <v>Compactador manual de rodillo</v>
      </c>
      <c r="C36" s="877"/>
      <c r="D36" s="877"/>
      <c r="E36" s="877"/>
      <c r="F36" s="877"/>
      <c r="G36" s="877"/>
      <c r="H36" s="878"/>
      <c r="I36" s="267"/>
      <c r="J36" s="268"/>
      <c r="K36" s="269">
        <f>VLOOKUP(A36,EQUIPOS!A6:D163,4,FALSE)</f>
        <v>20140.577986210177</v>
      </c>
      <c r="L36" s="270"/>
      <c r="M36" s="271">
        <v>2</v>
      </c>
      <c r="N36" s="272">
        <f>K36/M36</f>
        <v>10070.288993105089</v>
      </c>
    </row>
    <row r="37" spans="1:14">
      <c r="A37" s="113" t="s">
        <v>180</v>
      </c>
      <c r="B37" s="876" t="str">
        <f>VLOOKUP(A37,EQUIPOS!A7:D154,3,FALSE)</f>
        <v>Compresor 120 HP, con martillo.</v>
      </c>
      <c r="C37" s="877"/>
      <c r="D37" s="877"/>
      <c r="E37" s="877"/>
      <c r="F37" s="877"/>
      <c r="G37" s="877"/>
      <c r="H37" s="878"/>
      <c r="I37" s="267"/>
      <c r="J37" s="268"/>
      <c r="K37" s="269">
        <f>VLOOKUP(A37,EQUIPOS!A7:D164,4,FALSE)</f>
        <v>96884.546263315322</v>
      </c>
      <c r="L37" s="270"/>
      <c r="M37" s="271">
        <v>4</v>
      </c>
      <c r="N37" s="272">
        <f>K37/M37</f>
        <v>24221.13656582883</v>
      </c>
    </row>
    <row r="38" spans="1:14">
      <c r="A38" t="s">
        <v>184</v>
      </c>
      <c r="B38" s="876" t="str">
        <f>VLOOKUP(A38,EQUIPOS!A8:D154,3,FALSE)</f>
        <v>Cortadora de pavimento, Máxima profundidad de corte: 160 mm. Capacidad de disco: desde 12´´ hasta 18´´ de diámetro. Peso operacional: 135 kg, 13.5 hp de potencia</v>
      </c>
      <c r="C38" s="877"/>
      <c r="D38" s="877"/>
      <c r="E38" s="877"/>
      <c r="F38" s="877"/>
      <c r="G38" s="877"/>
      <c r="H38" s="878"/>
      <c r="I38" s="267"/>
      <c r="J38" s="268"/>
      <c r="K38" s="269">
        <f>VLOOKUP(A38,EQUIPOS!A8:D165,4,FALSE)</f>
        <v>22699.87795130871</v>
      </c>
      <c r="L38" s="270"/>
      <c r="M38" s="271">
        <v>10</v>
      </c>
      <c r="N38" s="272">
        <f>K38/M38</f>
        <v>2269.9877951308708</v>
      </c>
    </row>
    <row r="39" spans="1:14">
      <c r="A39" t="s">
        <v>303</v>
      </c>
      <c r="B39" s="876" t="str">
        <f>VLOOKUP(A39,EQUIPOS!A9:D154,3,FALSE)</f>
        <v>Retrocargador, pala de 1,1 m3 de capacidad, profundidad de excavación de 4.400 mm y una altura de 5.680 mm</v>
      </c>
      <c r="C39" s="877"/>
      <c r="D39" s="877"/>
      <c r="E39" s="877"/>
      <c r="F39" s="877"/>
      <c r="G39" s="877"/>
      <c r="H39" s="878"/>
      <c r="I39" s="267"/>
      <c r="J39" s="268"/>
      <c r="K39" s="269">
        <f>VLOOKUP(A39,EQUIPOS!A9:D166,4,FALSE)</f>
        <v>105884.33901498024</v>
      </c>
      <c r="L39" s="270"/>
      <c r="M39" s="271">
        <v>10</v>
      </c>
      <c r="N39" s="272">
        <f>K39/M39</f>
        <v>10588.433901498025</v>
      </c>
    </row>
    <row r="40" spans="1:14">
      <c r="A40" t="s">
        <v>129</v>
      </c>
      <c r="B40" s="876" t="str">
        <f>VLOOKUP(A40,EQUIPOS!A10:D154,3,FALSE)</f>
        <v xml:space="preserve">Buldozer, Potencia al volante de 140 HP, motor de 2200 RPM, longitud de hoja 4,80m. </v>
      </c>
      <c r="C40" s="877"/>
      <c r="D40" s="877"/>
      <c r="E40" s="877"/>
      <c r="F40" s="877"/>
      <c r="G40" s="877"/>
      <c r="H40" s="878"/>
      <c r="I40" s="267"/>
      <c r="J40" s="268"/>
      <c r="K40" s="269">
        <f>VLOOKUP(A40,EQUIPOS!A10:D167,4,FALSE)</f>
        <v>141200.41184254963</v>
      </c>
      <c r="L40" s="270"/>
      <c r="M40" s="271">
        <v>100</v>
      </c>
      <c r="N40" s="272">
        <f>K40/M40</f>
        <v>1412.0041184254962</v>
      </c>
    </row>
    <row r="41" spans="1:14">
      <c r="B41" s="876"/>
      <c r="C41" s="877"/>
      <c r="D41" s="877"/>
      <c r="E41" s="877"/>
      <c r="F41" s="877"/>
      <c r="G41" s="877"/>
      <c r="H41" s="878"/>
      <c r="I41" s="267"/>
      <c r="J41" s="268"/>
      <c r="K41" s="269"/>
      <c r="L41" s="270"/>
      <c r="M41" s="271"/>
      <c r="N41" s="272"/>
    </row>
    <row r="42" spans="1:14">
      <c r="B42" s="876"/>
      <c r="C42" s="877"/>
      <c r="D42" s="877"/>
      <c r="E42" s="877"/>
      <c r="F42" s="877"/>
      <c r="G42" s="877"/>
      <c r="H42" s="878"/>
      <c r="I42" s="267"/>
      <c r="J42" s="268"/>
      <c r="K42" s="269"/>
      <c r="L42" s="270"/>
      <c r="M42" s="271"/>
      <c r="N42" s="272"/>
    </row>
    <row r="43" spans="1:14">
      <c r="B43" s="876"/>
      <c r="C43" s="877"/>
      <c r="D43" s="877"/>
      <c r="E43" s="877"/>
      <c r="F43" s="877"/>
      <c r="G43" s="877"/>
      <c r="H43" s="878"/>
      <c r="I43" s="267"/>
      <c r="J43" s="268"/>
      <c r="K43" s="269"/>
      <c r="L43" s="270"/>
      <c r="M43" s="271"/>
      <c r="N43" s="272"/>
    </row>
    <row r="44" spans="1:14">
      <c r="B44" s="876"/>
      <c r="C44" s="877"/>
      <c r="D44" s="877"/>
      <c r="E44" s="877"/>
      <c r="F44" s="877"/>
      <c r="G44" s="877"/>
      <c r="H44" s="878"/>
      <c r="I44" s="879"/>
      <c r="J44" s="880"/>
      <c r="K44" s="269"/>
      <c r="L44" s="881"/>
      <c r="M44" s="882"/>
      <c r="N44" s="272"/>
    </row>
    <row r="45" spans="1:14">
      <c r="B45" s="876"/>
      <c r="C45" s="877"/>
      <c r="D45" s="877"/>
      <c r="E45" s="883"/>
      <c r="F45" s="877"/>
      <c r="G45" s="877"/>
      <c r="H45" s="878"/>
      <c r="I45" s="36"/>
      <c r="J45" s="37"/>
      <c r="K45" s="274"/>
      <c r="L45" s="276"/>
      <c r="M45" s="277"/>
      <c r="N45" s="278"/>
    </row>
    <row r="46" spans="1:14">
      <c r="B46" s="884" t="s">
        <v>952</v>
      </c>
      <c r="C46" s="885"/>
      <c r="D46" s="885"/>
      <c r="E46" s="38"/>
      <c r="F46" s="39"/>
      <c r="G46" s="39"/>
      <c r="H46" s="40"/>
      <c r="I46" s="36"/>
      <c r="J46" s="37"/>
      <c r="K46" s="279"/>
      <c r="L46" s="276"/>
      <c r="M46" s="401">
        <v>0.1</v>
      </c>
      <c r="N46" s="344">
        <f>N80*M46</f>
        <v>1348.350761295025</v>
      </c>
    </row>
    <row r="47" spans="1:14" ht="15.75" thickBot="1">
      <c r="B47" s="876"/>
      <c r="C47" s="877"/>
      <c r="D47" s="877"/>
      <c r="E47" s="877"/>
      <c r="F47" s="877"/>
      <c r="G47" s="877"/>
      <c r="H47" s="878"/>
      <c r="I47" s="886"/>
      <c r="J47" s="887"/>
      <c r="K47" s="41"/>
      <c r="L47" s="888"/>
      <c r="M47" s="889"/>
      <c r="N47" s="105"/>
    </row>
    <row r="48" spans="1:14" ht="15.75" thickBot="1">
      <c r="B48" s="827" t="s">
        <v>953</v>
      </c>
      <c r="C48" s="828"/>
      <c r="D48" s="828"/>
      <c r="E48" s="828"/>
      <c r="F48" s="828"/>
      <c r="G48" s="828"/>
      <c r="H48" s="828"/>
      <c r="I48" s="828"/>
      <c r="J48" s="828"/>
      <c r="K48" s="828"/>
      <c r="L48" s="828"/>
      <c r="M48" s="829"/>
      <c r="N48" s="394">
        <f>SUM(N36:N47)</f>
        <v>49910.202135283333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2" t="s">
        <v>944</v>
      </c>
      <c r="C52" s="873"/>
      <c r="D52" s="873"/>
      <c r="E52" s="873"/>
      <c r="F52" s="873"/>
      <c r="G52" s="873"/>
      <c r="H52" s="873"/>
      <c r="I52" s="907"/>
      <c r="J52" s="315" t="s">
        <v>945</v>
      </c>
      <c r="K52" s="85" t="s">
        <v>946</v>
      </c>
      <c r="L52" s="908" t="s">
        <v>955</v>
      </c>
      <c r="M52" s="907"/>
      <c r="N52" s="86" t="s">
        <v>951</v>
      </c>
    </row>
    <row r="53" spans="1:14">
      <c r="A53" t="s">
        <v>442</v>
      </c>
      <c r="B53" s="43" t="str">
        <f>VLOOKUP(A53,MATERIALES!A5:D372,3,FALSE)</f>
        <v>Derechos de explotación y/o disposición de materiales</v>
      </c>
      <c r="C53" s="281"/>
      <c r="D53" s="281"/>
      <c r="E53" s="281"/>
      <c r="F53" s="281"/>
      <c r="G53" s="281"/>
      <c r="H53" s="281"/>
      <c r="I53" s="268"/>
      <c r="J53" s="224" t="str">
        <f>VLOOKUP(A53,MATERIALES!A7:D644,2,FALSE)</f>
        <v>m3</v>
      </c>
      <c r="K53" s="282">
        <v>1</v>
      </c>
      <c r="L53" s="267"/>
      <c r="M53" s="402">
        <f>VLOOKUP(A53,MATERIALES!A5:D395,4,FALSE)</f>
        <v>3945.4886258803722</v>
      </c>
      <c r="N53" s="272">
        <f>K53*M53</f>
        <v>3945.4886258803722</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9"/>
      <c r="C57" s="910"/>
      <c r="D57" s="910"/>
      <c r="E57" s="910"/>
      <c r="F57" s="910"/>
      <c r="G57" s="910"/>
      <c r="H57" s="910"/>
      <c r="I57" s="880"/>
      <c r="J57" s="42"/>
      <c r="K57" s="44"/>
      <c r="L57" s="911"/>
      <c r="M57" s="912"/>
      <c r="N57" s="45"/>
    </row>
    <row r="58" spans="1:14" ht="15.75" thickBot="1">
      <c r="B58" s="827" t="s">
        <v>953</v>
      </c>
      <c r="C58" s="828"/>
      <c r="D58" s="828"/>
      <c r="E58" s="828"/>
      <c r="F58" s="828"/>
      <c r="G58" s="828"/>
      <c r="H58" s="828"/>
      <c r="I58" s="828"/>
      <c r="J58" s="828"/>
      <c r="K58" s="828"/>
      <c r="L58" s="828"/>
      <c r="M58" s="829"/>
      <c r="N58" s="394">
        <f>SUM(N53:N57)</f>
        <v>3945.4886258803722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3" t="s">
        <v>961</v>
      </c>
      <c r="M62" s="892"/>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914">
        <f>VLOOKUP(A63,TRANSPORTE!A5:D117,4,FALSE)</f>
        <v>1147.8761273174055</v>
      </c>
      <c r="M63" s="915"/>
      <c r="N63" s="287">
        <f>K63*L63</f>
        <v>1492.2389655126271</v>
      </c>
    </row>
    <row r="64" spans="1:14">
      <c r="B64" s="46"/>
      <c r="C64" s="47"/>
      <c r="D64" s="47"/>
      <c r="E64" s="47"/>
      <c r="F64" s="47"/>
      <c r="G64" s="47"/>
      <c r="H64" s="311"/>
      <c r="I64" s="279"/>
      <c r="J64" s="286"/>
      <c r="K64" s="279"/>
      <c r="L64" s="914"/>
      <c r="M64" s="915"/>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5"/>
      <c r="M68" s="906"/>
      <c r="N68" s="127"/>
    </row>
    <row r="69" spans="1:15" ht="15.75" thickBot="1">
      <c r="B69" s="916" t="s">
        <v>953</v>
      </c>
      <c r="C69" s="870"/>
      <c r="D69" s="870"/>
      <c r="E69" s="870"/>
      <c r="F69" s="870"/>
      <c r="G69" s="870"/>
      <c r="H69" s="870"/>
      <c r="I69" s="870"/>
      <c r="J69" s="870"/>
      <c r="K69" s="870"/>
      <c r="L69" s="870"/>
      <c r="M69" s="871"/>
      <c r="N69" s="104">
        <f>N63+N64+N65+N66+N67</f>
        <v>1492.2389655126271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6" t="s">
        <v>963</v>
      </c>
      <c r="C73" s="867"/>
      <c r="D73" s="867"/>
      <c r="E73" s="867"/>
      <c r="F73" s="867"/>
      <c r="G73" s="867"/>
      <c r="H73" s="867"/>
      <c r="I73" s="73" t="s">
        <v>964</v>
      </c>
      <c r="J73" s="75" t="s">
        <v>1410</v>
      </c>
      <c r="K73" s="74" t="s">
        <v>966</v>
      </c>
      <c r="L73" s="868" t="s">
        <v>950</v>
      </c>
      <c r="M73" s="869"/>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3"/>
      <c r="C79" s="904"/>
      <c r="D79" s="904"/>
      <c r="E79" s="904"/>
      <c r="F79" s="904"/>
      <c r="G79" s="904"/>
      <c r="H79" s="904"/>
      <c r="I79" s="126"/>
      <c r="J79" s="126"/>
      <c r="K79" s="126"/>
      <c r="L79" s="917"/>
      <c r="M79" s="917"/>
      <c r="N79" s="127"/>
    </row>
    <row r="80" spans="1:15" ht="15.75" thickBot="1">
      <c r="B80" s="916" t="s">
        <v>953</v>
      </c>
      <c r="C80" s="870"/>
      <c r="D80" s="870"/>
      <c r="E80" s="870"/>
      <c r="F80" s="870"/>
      <c r="G80" s="870"/>
      <c r="H80" s="870"/>
      <c r="I80" s="870"/>
      <c r="J80" s="870"/>
      <c r="K80" s="870"/>
      <c r="L80" s="870"/>
      <c r="M80" s="871"/>
      <c r="N80" s="460">
        <f>SUM(N74:N79)</f>
        <v>13483.507612950249</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68831.437339626573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2" t="s">
        <v>969</v>
      </c>
      <c r="C86" s="873"/>
      <c r="D86" s="873"/>
      <c r="E86" s="873"/>
      <c r="F86" s="873"/>
      <c r="G86" s="873"/>
      <c r="H86" s="873"/>
      <c r="I86" s="314"/>
      <c r="J86" s="334"/>
      <c r="K86" s="302" t="s">
        <v>970</v>
      </c>
      <c r="L86" s="874" t="s">
        <v>971</v>
      </c>
      <c r="M86" s="875"/>
      <c r="N86" s="303"/>
    </row>
    <row r="87" spans="1:14">
      <c r="B87" s="860" t="s">
        <v>972</v>
      </c>
      <c r="C87" s="861"/>
      <c r="D87" s="861"/>
      <c r="E87" s="861"/>
      <c r="F87" s="861"/>
      <c r="G87" s="861"/>
      <c r="H87" s="861"/>
      <c r="I87" s="87"/>
      <c r="J87" s="88"/>
      <c r="K87" s="304">
        <v>0.2</v>
      </c>
      <c r="L87" s="862">
        <f>N82*K87</f>
        <v>13766.287467925315</v>
      </c>
      <c r="M87" s="863"/>
      <c r="N87" s="51"/>
    </row>
    <row r="88" spans="1:14">
      <c r="B88" s="89" t="s">
        <v>973</v>
      </c>
      <c r="C88" s="90"/>
      <c r="D88" s="90"/>
      <c r="E88" s="90"/>
      <c r="F88" s="90"/>
      <c r="G88" s="90"/>
      <c r="H88" s="90"/>
      <c r="I88" s="87"/>
      <c r="J88" s="88"/>
      <c r="K88" s="304">
        <v>0.05</v>
      </c>
      <c r="L88" s="862">
        <f>N82*K88</f>
        <v>3441.5718669813286</v>
      </c>
      <c r="M88" s="863"/>
      <c r="N88" s="51"/>
    </row>
    <row r="89" spans="1:14" ht="15.75" thickBot="1">
      <c r="B89" s="91" t="s">
        <v>974</v>
      </c>
      <c r="C89" s="92"/>
      <c r="D89" s="92"/>
      <c r="E89" s="92"/>
      <c r="F89" s="92"/>
      <c r="G89" s="92"/>
      <c r="H89" s="92"/>
      <c r="I89" s="93"/>
      <c r="J89" s="94"/>
      <c r="K89" s="305">
        <v>0.05</v>
      </c>
      <c r="L89" s="864">
        <f>N82*K89</f>
        <v>3441.5718669813286</v>
      </c>
      <c r="M89" s="865"/>
      <c r="N89" s="51"/>
    </row>
    <row r="90" spans="1:14" ht="15.75" thickBot="1">
      <c r="B90" s="827" t="s">
        <v>953</v>
      </c>
      <c r="C90" s="828"/>
      <c r="D90" s="828"/>
      <c r="E90" s="828"/>
      <c r="F90" s="828"/>
      <c r="G90" s="828"/>
      <c r="H90" s="828"/>
      <c r="I90" s="828"/>
      <c r="J90" s="828"/>
      <c r="K90" s="828"/>
      <c r="L90" s="828"/>
      <c r="M90" s="829"/>
      <c r="N90" s="52">
        <f>L87+L88+L89</f>
        <v>20649.431201887972</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89480.868541514545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30" t="s">
        <v>2218</v>
      </c>
      <c r="C109" s="831"/>
      <c r="D109" s="831"/>
      <c r="E109" s="831"/>
      <c r="F109" s="831"/>
      <c r="G109" s="831"/>
      <c r="H109" s="831"/>
      <c r="I109" s="831"/>
      <c r="J109" s="831"/>
      <c r="K109" s="831"/>
      <c r="L109" s="831"/>
      <c r="M109" s="831"/>
      <c r="N109" s="832"/>
    </row>
    <row r="110" spans="2:14" ht="15" customHeight="1">
      <c r="B110" s="830"/>
      <c r="C110" s="831"/>
      <c r="D110" s="831"/>
      <c r="E110" s="831"/>
      <c r="F110" s="831"/>
      <c r="G110" s="831"/>
      <c r="H110" s="831"/>
      <c r="I110" s="831"/>
      <c r="J110" s="831"/>
      <c r="K110" s="831"/>
      <c r="L110" s="831"/>
      <c r="M110" s="831"/>
      <c r="N110" s="832"/>
    </row>
    <row r="111" spans="2:14" ht="30" customHeight="1">
      <c r="B111" s="833" t="s">
        <v>2219</v>
      </c>
      <c r="C111" s="834"/>
      <c r="D111" s="834"/>
      <c r="E111" s="834"/>
      <c r="F111" s="834"/>
      <c r="G111" s="834"/>
      <c r="H111" s="834"/>
      <c r="I111" s="834"/>
      <c r="J111" s="834"/>
      <c r="K111" s="834"/>
      <c r="L111" s="834"/>
      <c r="M111" s="834"/>
      <c r="N111" s="835"/>
    </row>
    <row r="112" spans="2:14">
      <c r="B112" s="833"/>
      <c r="C112" s="834"/>
      <c r="D112" s="834"/>
      <c r="E112" s="834"/>
      <c r="F112" s="834"/>
      <c r="G112" s="834"/>
      <c r="H112" s="834"/>
      <c r="I112" s="834"/>
      <c r="J112" s="834"/>
      <c r="K112" s="834"/>
      <c r="L112" s="834"/>
      <c r="M112" s="834"/>
      <c r="N112" s="835"/>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3"/>
      <c r="K122" s="893"/>
      <c r="L122" s="893"/>
      <c r="M122" s="893"/>
      <c r="N122" s="894"/>
    </row>
    <row r="123" spans="2:14" ht="15.75" thickBot="1">
      <c r="B123" s="261" t="s">
        <v>2221</v>
      </c>
      <c r="C123" s="393"/>
      <c r="D123" s="393"/>
      <c r="E123" s="57"/>
      <c r="F123" s="57"/>
      <c r="G123" s="57"/>
      <c r="H123" s="57"/>
      <c r="I123" s="57"/>
      <c r="J123" s="895"/>
      <c r="K123" s="895"/>
      <c r="L123" s="895"/>
      <c r="M123" s="895"/>
      <c r="N123" s="89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160</v>
      </c>
      <c r="B36" s="876" t="str">
        <f>VLOOKUP(A36,EQUIPOS!A6:D154,3,FALSE)</f>
        <v>COMPACTADOR MANUAL VIBRATORIO (RANA) con motor de 6 HP</v>
      </c>
      <c r="C36" s="877"/>
      <c r="D36" s="877"/>
      <c r="E36" s="877"/>
      <c r="F36" s="877"/>
      <c r="G36" s="877"/>
      <c r="H36" s="878"/>
      <c r="I36" s="267"/>
      <c r="J36" s="268"/>
      <c r="K36" s="269">
        <f>VLOOKUP(A36,EQUIPOS!A6:D163,4,FALSE)</f>
        <v>8555.7274195564405</v>
      </c>
      <c r="L36" s="270"/>
      <c r="M36" s="271">
        <v>2</v>
      </c>
      <c r="N36" s="272">
        <f>K36/M36</f>
        <v>4277.8637097782203</v>
      </c>
    </row>
    <row r="37" spans="1:14">
      <c r="A37" s="113" t="s">
        <v>303</v>
      </c>
      <c r="B37" s="876" t="str">
        <f>VLOOKUP(A37,EQUIPOS!A7:D154,3,FALSE)</f>
        <v>Retrocargador, pala de 1,1 m3 de capacidad, profundidad de excavación de 4.400 mm y una altura de 5.680 mm</v>
      </c>
      <c r="C37" s="877"/>
      <c r="D37" s="877"/>
      <c r="E37" s="877"/>
      <c r="F37" s="877"/>
      <c r="G37" s="877"/>
      <c r="H37" s="878"/>
      <c r="I37" s="267"/>
      <c r="J37" s="268"/>
      <c r="K37" s="269">
        <f>VLOOKUP(A37,EQUIPOS!A7:D164,4,FALSE)</f>
        <v>105884.33901498024</v>
      </c>
      <c r="L37" s="270"/>
      <c r="M37" s="271">
        <v>10</v>
      </c>
      <c r="N37" s="272">
        <f>K37/M37</f>
        <v>10588.433901498025</v>
      </c>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267"/>
      <c r="J39" s="268"/>
      <c r="K39" s="269"/>
      <c r="L39" s="270"/>
      <c r="M39" s="271"/>
      <c r="N39" s="272"/>
    </row>
    <row r="40" spans="1:14">
      <c r="B40" s="876"/>
      <c r="C40" s="877"/>
      <c r="D40" s="877"/>
      <c r="E40" s="877"/>
      <c r="F40" s="877"/>
      <c r="G40" s="877"/>
      <c r="H40" s="878"/>
      <c r="I40" s="267"/>
      <c r="J40" s="268"/>
      <c r="K40" s="269"/>
      <c r="L40" s="270"/>
      <c r="M40" s="271"/>
      <c r="N40" s="272"/>
    </row>
    <row r="41" spans="1:14">
      <c r="B41" s="876"/>
      <c r="C41" s="877"/>
      <c r="D41" s="877"/>
      <c r="E41" s="877"/>
      <c r="F41" s="877"/>
      <c r="G41" s="877"/>
      <c r="H41" s="878"/>
      <c r="I41" s="267"/>
      <c r="J41" s="268"/>
      <c r="K41" s="269"/>
      <c r="L41" s="270"/>
      <c r="M41" s="271"/>
      <c r="N41" s="272"/>
    </row>
    <row r="42" spans="1:14">
      <c r="B42" s="876"/>
      <c r="C42" s="877"/>
      <c r="D42" s="877"/>
      <c r="E42" s="877"/>
      <c r="F42" s="877"/>
      <c r="G42" s="877"/>
      <c r="H42" s="878"/>
      <c r="I42" s="267"/>
      <c r="J42" s="268"/>
      <c r="K42" s="269"/>
      <c r="L42" s="270"/>
      <c r="M42" s="271"/>
      <c r="N42" s="272"/>
    </row>
    <row r="43" spans="1:14">
      <c r="B43" s="876"/>
      <c r="C43" s="877"/>
      <c r="D43" s="877"/>
      <c r="E43" s="877"/>
      <c r="F43" s="877"/>
      <c r="G43" s="877"/>
      <c r="H43" s="878"/>
      <c r="I43" s="267"/>
      <c r="J43" s="268"/>
      <c r="K43" s="269"/>
      <c r="L43" s="270"/>
      <c r="M43" s="271"/>
      <c r="N43" s="272"/>
    </row>
    <row r="44" spans="1:14">
      <c r="B44" s="876"/>
      <c r="C44" s="877"/>
      <c r="D44" s="877"/>
      <c r="E44" s="877"/>
      <c r="F44" s="877"/>
      <c r="G44" s="877"/>
      <c r="H44" s="878"/>
      <c r="I44" s="879"/>
      <c r="J44" s="880"/>
      <c r="K44" s="269"/>
      <c r="L44" s="881"/>
      <c r="M44" s="882"/>
      <c r="N44" s="272"/>
    </row>
    <row r="45" spans="1:14">
      <c r="B45" s="876"/>
      <c r="C45" s="877"/>
      <c r="D45" s="877"/>
      <c r="E45" s="883"/>
      <c r="F45" s="877"/>
      <c r="G45" s="877"/>
      <c r="H45" s="878"/>
      <c r="I45" s="36"/>
      <c r="J45" s="37"/>
      <c r="K45" s="274"/>
      <c r="L45" s="276"/>
      <c r="M45" s="277"/>
      <c r="N45" s="278"/>
    </row>
    <row r="46" spans="1:14">
      <c r="B46" s="884" t="s">
        <v>952</v>
      </c>
      <c r="C46" s="885"/>
      <c r="D46" s="885"/>
      <c r="E46" s="38"/>
      <c r="F46" s="39"/>
      <c r="G46" s="39"/>
      <c r="H46" s="40"/>
      <c r="I46" s="36"/>
      <c r="J46" s="37"/>
      <c r="K46" s="279"/>
      <c r="L46" s="276"/>
      <c r="M46" s="401">
        <v>0.05</v>
      </c>
      <c r="N46" s="344">
        <f>N80*M46</f>
        <v>269.67015225900496</v>
      </c>
    </row>
    <row r="47" spans="1:14" ht="15.75" thickBot="1">
      <c r="B47" s="876"/>
      <c r="C47" s="877"/>
      <c r="D47" s="877"/>
      <c r="E47" s="877"/>
      <c r="F47" s="877"/>
      <c r="G47" s="877"/>
      <c r="H47" s="878"/>
      <c r="I47" s="886"/>
      <c r="J47" s="887"/>
      <c r="K47" s="41"/>
      <c r="L47" s="888"/>
      <c r="M47" s="889"/>
      <c r="N47" s="105"/>
    </row>
    <row r="48" spans="1:14" ht="15.75" thickBot="1">
      <c r="B48" s="827" t="s">
        <v>953</v>
      </c>
      <c r="C48" s="828"/>
      <c r="D48" s="828"/>
      <c r="E48" s="828"/>
      <c r="F48" s="828"/>
      <c r="G48" s="828"/>
      <c r="H48" s="828"/>
      <c r="I48" s="828"/>
      <c r="J48" s="828"/>
      <c r="K48" s="828"/>
      <c r="L48" s="828"/>
      <c r="M48" s="829"/>
      <c r="N48" s="394">
        <f>SUM(N36:N47)</f>
        <v>15135.967763535249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2" t="s">
        <v>944</v>
      </c>
      <c r="C52" s="873"/>
      <c r="D52" s="873"/>
      <c r="E52" s="873"/>
      <c r="F52" s="873"/>
      <c r="G52" s="873"/>
      <c r="H52" s="873"/>
      <c r="I52" s="907"/>
      <c r="J52" s="315" t="s">
        <v>945</v>
      </c>
      <c r="K52" s="85" t="s">
        <v>946</v>
      </c>
      <c r="L52" s="908" t="s">
        <v>955</v>
      </c>
      <c r="M52" s="907"/>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9"/>
      <c r="C57" s="910"/>
      <c r="D57" s="910"/>
      <c r="E57" s="910"/>
      <c r="F57" s="910"/>
      <c r="G57" s="910"/>
      <c r="H57" s="910"/>
      <c r="I57" s="880"/>
      <c r="J57" s="42"/>
      <c r="K57" s="44"/>
      <c r="L57" s="911"/>
      <c r="M57" s="912"/>
      <c r="N57" s="45"/>
    </row>
    <row r="58" spans="1:14" ht="15.75" thickBot="1">
      <c r="B58" s="827" t="s">
        <v>953</v>
      </c>
      <c r="C58" s="828"/>
      <c r="D58" s="828"/>
      <c r="E58" s="828"/>
      <c r="F58" s="828"/>
      <c r="G58" s="828"/>
      <c r="H58" s="828"/>
      <c r="I58" s="828"/>
      <c r="J58" s="828"/>
      <c r="K58" s="828"/>
      <c r="L58" s="828"/>
      <c r="M58" s="829"/>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3" t="s">
        <v>961</v>
      </c>
      <c r="M62" s="892"/>
      <c r="N62" s="76" t="s">
        <v>951</v>
      </c>
    </row>
    <row r="63" spans="1:14">
      <c r="B63" s="46"/>
      <c r="C63" s="317"/>
      <c r="D63" s="317"/>
      <c r="E63" s="317"/>
      <c r="F63" s="317"/>
      <c r="G63" s="317"/>
      <c r="H63" s="311"/>
      <c r="I63" s="279"/>
      <c r="J63" s="286"/>
      <c r="K63" s="279"/>
      <c r="L63" s="914"/>
      <c r="M63" s="915"/>
      <c r="N63" s="287"/>
    </row>
    <row r="64" spans="1:14">
      <c r="B64" s="46"/>
      <c r="C64" s="47"/>
      <c r="D64" s="47"/>
      <c r="E64" s="47"/>
      <c r="F64" s="47"/>
      <c r="G64" s="47"/>
      <c r="H64" s="311"/>
      <c r="I64" s="279"/>
      <c r="J64" s="286"/>
      <c r="K64" s="279"/>
      <c r="L64" s="914"/>
      <c r="M64" s="915"/>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5"/>
      <c r="M68" s="906"/>
      <c r="N68" s="127"/>
    </row>
    <row r="69" spans="1:15" ht="15.75" thickBot="1">
      <c r="B69" s="916" t="s">
        <v>953</v>
      </c>
      <c r="C69" s="870"/>
      <c r="D69" s="870"/>
      <c r="E69" s="870"/>
      <c r="F69" s="870"/>
      <c r="G69" s="870"/>
      <c r="H69" s="870"/>
      <c r="I69" s="870"/>
      <c r="J69" s="870"/>
      <c r="K69" s="870"/>
      <c r="L69" s="870"/>
      <c r="M69" s="871"/>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6" t="s">
        <v>963</v>
      </c>
      <c r="C73" s="867"/>
      <c r="D73" s="867"/>
      <c r="E73" s="867"/>
      <c r="F73" s="867"/>
      <c r="G73" s="867"/>
      <c r="H73" s="867"/>
      <c r="I73" s="73" t="s">
        <v>964</v>
      </c>
      <c r="J73" s="75" t="s">
        <v>1410</v>
      </c>
      <c r="K73" s="74" t="s">
        <v>966</v>
      </c>
      <c r="L73" s="868" t="s">
        <v>950</v>
      </c>
      <c r="M73" s="869"/>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3"/>
      <c r="C79" s="904"/>
      <c r="D79" s="904"/>
      <c r="E79" s="904"/>
      <c r="F79" s="904"/>
      <c r="G79" s="904"/>
      <c r="H79" s="904"/>
      <c r="I79" s="126"/>
      <c r="J79" s="126"/>
      <c r="K79" s="126"/>
      <c r="L79" s="917"/>
      <c r="M79" s="917"/>
      <c r="N79" s="45"/>
    </row>
    <row r="80" spans="1:15" ht="15.75" thickBot="1">
      <c r="B80" s="916" t="s">
        <v>953</v>
      </c>
      <c r="C80" s="870"/>
      <c r="D80" s="870"/>
      <c r="E80" s="870"/>
      <c r="F80" s="870"/>
      <c r="G80" s="870"/>
      <c r="H80" s="870"/>
      <c r="I80" s="870"/>
      <c r="J80" s="870"/>
      <c r="K80" s="870"/>
      <c r="L80" s="870"/>
      <c r="M80" s="871"/>
      <c r="N80" s="301">
        <f>SUM(N74:N79)</f>
        <v>5393.4030451800991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20529.37080871535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2" t="s">
        <v>969</v>
      </c>
      <c r="C86" s="873"/>
      <c r="D86" s="873"/>
      <c r="E86" s="873"/>
      <c r="F86" s="873"/>
      <c r="G86" s="873"/>
      <c r="H86" s="873"/>
      <c r="I86" s="314"/>
      <c r="J86" s="334"/>
      <c r="K86" s="302" t="s">
        <v>970</v>
      </c>
      <c r="L86" s="874" t="s">
        <v>971</v>
      </c>
      <c r="M86" s="875"/>
      <c r="N86" s="303"/>
    </row>
    <row r="87" spans="1:14">
      <c r="B87" s="860" t="s">
        <v>972</v>
      </c>
      <c r="C87" s="861"/>
      <c r="D87" s="861"/>
      <c r="E87" s="861"/>
      <c r="F87" s="861"/>
      <c r="G87" s="861"/>
      <c r="H87" s="861"/>
      <c r="I87" s="87"/>
      <c r="J87" s="88"/>
      <c r="K87" s="304">
        <v>0.2</v>
      </c>
      <c r="L87" s="862">
        <f>N82*K87</f>
        <v>4105.8741617430705</v>
      </c>
      <c r="M87" s="863"/>
      <c r="N87" s="51"/>
    </row>
    <row r="88" spans="1:14">
      <c r="B88" s="89" t="s">
        <v>973</v>
      </c>
      <c r="C88" s="90"/>
      <c r="D88" s="90"/>
      <c r="E88" s="90"/>
      <c r="F88" s="90"/>
      <c r="G88" s="90"/>
      <c r="H88" s="90"/>
      <c r="I88" s="87"/>
      <c r="J88" s="88"/>
      <c r="K88" s="304">
        <v>0.05</v>
      </c>
      <c r="L88" s="862">
        <f>N82*K88</f>
        <v>1026.4685404357676</v>
      </c>
      <c r="M88" s="863"/>
      <c r="N88" s="51"/>
    </row>
    <row r="89" spans="1:14" ht="15.75" thickBot="1">
      <c r="B89" s="91" t="s">
        <v>974</v>
      </c>
      <c r="C89" s="92"/>
      <c r="D89" s="92"/>
      <c r="E89" s="92"/>
      <c r="F89" s="92"/>
      <c r="G89" s="92"/>
      <c r="H89" s="92"/>
      <c r="I89" s="93"/>
      <c r="J89" s="94"/>
      <c r="K89" s="305">
        <v>0.05</v>
      </c>
      <c r="L89" s="864">
        <f>N82*K89</f>
        <v>1026.4685404357676</v>
      </c>
      <c r="M89" s="865"/>
      <c r="N89" s="51"/>
    </row>
    <row r="90" spans="1:14" ht="15.75" thickBot="1">
      <c r="B90" s="827" t="s">
        <v>953</v>
      </c>
      <c r="C90" s="828"/>
      <c r="D90" s="828"/>
      <c r="E90" s="828"/>
      <c r="F90" s="828"/>
      <c r="G90" s="828"/>
      <c r="H90" s="828"/>
      <c r="I90" s="828"/>
      <c r="J90" s="828"/>
      <c r="K90" s="828"/>
      <c r="L90" s="828"/>
      <c r="M90" s="829"/>
      <c r="N90" s="52">
        <f>L87+L88+L89</f>
        <v>6158.8112426146063</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26688.182051329957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30" t="s">
        <v>2218</v>
      </c>
      <c r="C109" s="831"/>
      <c r="D109" s="831"/>
      <c r="E109" s="831"/>
      <c r="F109" s="831"/>
      <c r="G109" s="831"/>
      <c r="H109" s="831"/>
      <c r="I109" s="831"/>
      <c r="J109" s="831"/>
      <c r="K109" s="831"/>
      <c r="L109" s="831"/>
      <c r="M109" s="831"/>
      <c r="N109" s="832"/>
    </row>
    <row r="110" spans="2:14" ht="15" customHeight="1">
      <c r="B110" s="830"/>
      <c r="C110" s="831"/>
      <c r="D110" s="831"/>
      <c r="E110" s="831"/>
      <c r="F110" s="831"/>
      <c r="G110" s="831"/>
      <c r="H110" s="831"/>
      <c r="I110" s="831"/>
      <c r="J110" s="831"/>
      <c r="K110" s="831"/>
      <c r="L110" s="831"/>
      <c r="M110" s="831"/>
      <c r="N110" s="832"/>
    </row>
    <row r="111" spans="2:14" ht="30" customHeight="1">
      <c r="B111" s="833" t="s">
        <v>2219</v>
      </c>
      <c r="C111" s="834"/>
      <c r="D111" s="834"/>
      <c r="E111" s="834"/>
      <c r="F111" s="834"/>
      <c r="G111" s="834"/>
      <c r="H111" s="834"/>
      <c r="I111" s="834"/>
      <c r="J111" s="834"/>
      <c r="K111" s="834"/>
      <c r="L111" s="834"/>
      <c r="M111" s="834"/>
      <c r="N111" s="835"/>
    </row>
    <row r="112" spans="2:14">
      <c r="B112" s="833"/>
      <c r="C112" s="834"/>
      <c r="D112" s="834"/>
      <c r="E112" s="834"/>
      <c r="F112" s="834"/>
      <c r="G112" s="834"/>
      <c r="H112" s="834"/>
      <c r="I112" s="834"/>
      <c r="J112" s="834"/>
      <c r="K112" s="834"/>
      <c r="L112" s="834"/>
      <c r="M112" s="834"/>
      <c r="N112" s="835"/>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3"/>
      <c r="K122" s="893"/>
      <c r="L122" s="893"/>
      <c r="M122" s="893"/>
      <c r="N122" s="894"/>
    </row>
    <row r="123" spans="2:14" ht="15.75" thickBot="1">
      <c r="B123" s="261" t="s">
        <v>2221</v>
      </c>
      <c r="C123" s="393"/>
      <c r="D123" s="393"/>
      <c r="E123" s="57"/>
      <c r="F123" s="57"/>
      <c r="G123" s="57"/>
      <c r="H123" s="57"/>
      <c r="I123" s="57"/>
      <c r="J123" s="895"/>
      <c r="K123" s="895"/>
      <c r="L123" s="895"/>
      <c r="M123" s="895"/>
      <c r="N123" s="89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1603</v>
      </c>
      <c r="B36" s="876" t="str">
        <f>VLOOKUP(A36,EQUIPOS!A6:D154,3,FALSE)</f>
        <v>Derretidora de asfalto (crafco o similar)</v>
      </c>
      <c r="C36" s="877"/>
      <c r="D36" s="877"/>
      <c r="E36" s="877"/>
      <c r="F36" s="877"/>
      <c r="G36" s="877"/>
      <c r="H36" s="878"/>
      <c r="I36" s="267"/>
      <c r="J36" s="268"/>
      <c r="K36" s="269">
        <f>VLOOKUP(A36,EQUIPOS!A6:D163,4,FALSE)</f>
        <v>2487.1779854057381</v>
      </c>
      <c r="L36" s="270"/>
      <c r="M36" s="271">
        <v>60</v>
      </c>
      <c r="N36" s="272">
        <f>K36/M36</f>
        <v>41.452966423428968</v>
      </c>
    </row>
    <row r="37" spans="1:14">
      <c r="A37" s="113" t="s">
        <v>176</v>
      </c>
      <c r="B37" s="876" t="str">
        <f>VLOOKUP(A37,EQUIPOS!A7:D154,3,FALSE)</f>
        <v xml:space="preserve">Compresor (barrido y soplado)
</v>
      </c>
      <c r="C37" s="877"/>
      <c r="D37" s="877"/>
      <c r="E37" s="877"/>
      <c r="F37" s="877"/>
      <c r="G37" s="877"/>
      <c r="H37" s="878"/>
      <c r="I37" s="267"/>
      <c r="J37" s="268"/>
      <c r="K37" s="269">
        <f>VLOOKUP(A37,EQUIPOS!A7:D164,4,FALSE)</f>
        <v>69414.314512326178</v>
      </c>
      <c r="L37" s="270"/>
      <c r="M37" s="271">
        <v>60</v>
      </c>
      <c r="N37" s="272">
        <f>K37/M37</f>
        <v>1156.905241872103</v>
      </c>
    </row>
    <row r="38" spans="1:14">
      <c r="A38" t="s">
        <v>138</v>
      </c>
      <c r="B38" s="876" t="str">
        <f>VLOOKUP(A38,EQUIPOS!A8:D154,3,FALSE)</f>
        <v>Camioneta D-300</v>
      </c>
      <c r="C38" s="877"/>
      <c r="D38" s="877"/>
      <c r="E38" s="877"/>
      <c r="F38" s="877"/>
      <c r="G38" s="877"/>
      <c r="H38" s="878"/>
      <c r="I38" s="267"/>
      <c r="J38" s="268"/>
      <c r="K38" s="269">
        <f>VLOOKUP(A38,EQUIPOS!A8:D165,4,FALSE)</f>
        <v>42880.638183347728</v>
      </c>
      <c r="L38" s="270"/>
      <c r="M38" s="271">
        <v>60</v>
      </c>
      <c r="N38" s="272">
        <f>K38/M38</f>
        <v>714.67730305579551</v>
      </c>
    </row>
    <row r="39" spans="1:14">
      <c r="B39" s="876"/>
      <c r="C39" s="877"/>
      <c r="D39" s="877"/>
      <c r="E39" s="877"/>
      <c r="F39" s="877"/>
      <c r="G39" s="877"/>
      <c r="H39" s="878"/>
      <c r="I39" s="267"/>
      <c r="J39" s="268"/>
      <c r="K39" s="269"/>
      <c r="L39" s="270"/>
      <c r="M39" s="271"/>
      <c r="N39" s="272"/>
    </row>
    <row r="40" spans="1:14">
      <c r="B40" s="876"/>
      <c r="C40" s="877"/>
      <c r="D40" s="877"/>
      <c r="E40" s="877"/>
      <c r="F40" s="877"/>
      <c r="G40" s="877"/>
      <c r="H40" s="878"/>
      <c r="I40" s="267"/>
      <c r="J40" s="268"/>
      <c r="K40" s="269"/>
      <c r="L40" s="270"/>
      <c r="M40" s="271"/>
      <c r="N40" s="272"/>
    </row>
    <row r="41" spans="1:14">
      <c r="B41" s="876"/>
      <c r="C41" s="877"/>
      <c r="D41" s="877"/>
      <c r="E41" s="877"/>
      <c r="F41" s="877"/>
      <c r="G41" s="877"/>
      <c r="H41" s="878"/>
      <c r="I41" s="267"/>
      <c r="J41" s="268"/>
      <c r="K41" s="269"/>
      <c r="L41" s="270"/>
      <c r="M41" s="271"/>
      <c r="N41" s="272"/>
    </row>
    <row r="42" spans="1:14">
      <c r="B42" s="876"/>
      <c r="C42" s="877"/>
      <c r="D42" s="877"/>
      <c r="E42" s="877"/>
      <c r="F42" s="877"/>
      <c r="G42" s="877"/>
      <c r="H42" s="878"/>
      <c r="I42" s="267"/>
      <c r="J42" s="268"/>
      <c r="K42" s="269"/>
      <c r="L42" s="270"/>
      <c r="M42" s="271"/>
      <c r="N42" s="272"/>
    </row>
    <row r="43" spans="1:14">
      <c r="B43" s="876"/>
      <c r="C43" s="877"/>
      <c r="D43" s="877"/>
      <c r="E43" s="877"/>
      <c r="F43" s="877"/>
      <c r="G43" s="877"/>
      <c r="H43" s="878"/>
      <c r="I43" s="267"/>
      <c r="J43" s="268"/>
      <c r="K43" s="269"/>
      <c r="L43" s="270"/>
      <c r="M43" s="271"/>
      <c r="N43" s="272"/>
    </row>
    <row r="44" spans="1:14">
      <c r="B44" s="876"/>
      <c r="C44" s="877"/>
      <c r="D44" s="877"/>
      <c r="E44" s="877"/>
      <c r="F44" s="877"/>
      <c r="G44" s="877"/>
      <c r="H44" s="878"/>
      <c r="I44" s="879"/>
      <c r="J44" s="880"/>
      <c r="K44" s="269"/>
      <c r="L44" s="881"/>
      <c r="M44" s="882"/>
      <c r="N44" s="272"/>
    </row>
    <row r="45" spans="1:14">
      <c r="B45" s="876"/>
      <c r="C45" s="877"/>
      <c r="D45" s="877"/>
      <c r="E45" s="883"/>
      <c r="F45" s="877"/>
      <c r="G45" s="877"/>
      <c r="H45" s="878"/>
      <c r="I45" s="36"/>
      <c r="J45" s="37"/>
      <c r="K45" s="274"/>
      <c r="L45" s="276"/>
      <c r="M45" s="277"/>
      <c r="N45" s="278"/>
    </row>
    <row r="46" spans="1:14">
      <c r="B46" s="884" t="s">
        <v>952</v>
      </c>
      <c r="C46" s="885"/>
      <c r="D46" s="885"/>
      <c r="E46" s="38"/>
      <c r="F46" s="39"/>
      <c r="G46" s="39"/>
      <c r="H46" s="40"/>
      <c r="I46" s="36"/>
      <c r="J46" s="37"/>
      <c r="K46" s="279"/>
      <c r="L46" s="276"/>
      <c r="M46" s="401">
        <v>0.05</v>
      </c>
      <c r="N46" s="344">
        <f>N80*M46</f>
        <v>22.390442043167496</v>
      </c>
    </row>
    <row r="47" spans="1:14" ht="15.75" thickBot="1">
      <c r="B47" s="876"/>
      <c r="C47" s="877"/>
      <c r="D47" s="877"/>
      <c r="E47" s="877"/>
      <c r="F47" s="877"/>
      <c r="G47" s="877"/>
      <c r="H47" s="878"/>
      <c r="I47" s="886"/>
      <c r="J47" s="887"/>
      <c r="K47" s="41"/>
      <c r="L47" s="888"/>
      <c r="M47" s="889"/>
      <c r="N47" s="105"/>
    </row>
    <row r="48" spans="1:14" ht="15.75" thickBot="1">
      <c r="B48" s="827" t="s">
        <v>953</v>
      </c>
      <c r="C48" s="828"/>
      <c r="D48" s="828"/>
      <c r="E48" s="828"/>
      <c r="F48" s="828"/>
      <c r="G48" s="828"/>
      <c r="H48" s="828"/>
      <c r="I48" s="828"/>
      <c r="J48" s="828"/>
      <c r="K48" s="828"/>
      <c r="L48" s="828"/>
      <c r="M48" s="829"/>
      <c r="N48" s="394">
        <f>SUM(N36:N47)</f>
        <v>1935.4259533944949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2" t="s">
        <v>944</v>
      </c>
      <c r="C52" s="873"/>
      <c r="D52" s="873"/>
      <c r="E52" s="873"/>
      <c r="F52" s="873"/>
      <c r="G52" s="873"/>
      <c r="H52" s="873"/>
      <c r="I52" s="907"/>
      <c r="J52" s="315" t="s">
        <v>945</v>
      </c>
      <c r="K52" s="85" t="s">
        <v>946</v>
      </c>
      <c r="L52" s="908" t="s">
        <v>955</v>
      </c>
      <c r="M52" s="907"/>
      <c r="N52" s="86" t="s">
        <v>951</v>
      </c>
    </row>
    <row r="53" spans="1:14">
      <c r="A53" t="s">
        <v>860</v>
      </c>
      <c r="B53" s="43" t="str">
        <f>VLOOKUP(A53,MATERIALES!A5:D372,3,FALSE)</f>
        <v>Emulsión CRR-2</v>
      </c>
      <c r="C53" s="281"/>
      <c r="D53" s="281"/>
      <c r="E53" s="281"/>
      <c r="F53" s="281"/>
      <c r="G53" s="281"/>
      <c r="H53" s="281"/>
      <c r="I53" s="268"/>
      <c r="J53" s="224" t="str">
        <f>VLOOKUP(A53,MATERIALES!A7:D644,2,FALSE)</f>
        <v>lt</v>
      </c>
      <c r="K53" s="282">
        <v>0.12</v>
      </c>
      <c r="L53" s="267"/>
      <c r="M53" s="402">
        <f>VLOOKUP(A53,MATERIALES!A5:D395,4,FALSE)</f>
        <v>1849.1768120197569</v>
      </c>
      <c r="N53" s="272">
        <f>K53*M53</f>
        <v>221.90121744237081</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9"/>
      <c r="C57" s="910"/>
      <c r="D57" s="910"/>
      <c r="E57" s="910"/>
      <c r="F57" s="910"/>
      <c r="G57" s="910"/>
      <c r="H57" s="910"/>
      <c r="I57" s="880"/>
      <c r="J57" s="42"/>
      <c r="K57" s="44"/>
      <c r="L57" s="911"/>
      <c r="M57" s="912"/>
      <c r="N57" s="45"/>
    </row>
    <row r="58" spans="1:14" ht="15.75" thickBot="1">
      <c r="B58" s="827" t="s">
        <v>953</v>
      </c>
      <c r="C58" s="828"/>
      <c r="D58" s="828"/>
      <c r="E58" s="828"/>
      <c r="F58" s="828"/>
      <c r="G58" s="828"/>
      <c r="H58" s="828"/>
      <c r="I58" s="828"/>
      <c r="J58" s="828"/>
      <c r="K58" s="828"/>
      <c r="L58" s="828"/>
      <c r="M58" s="829"/>
      <c r="N58" s="394">
        <f>SUM(N53:N57)</f>
        <v>221.90121744237081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3" t="s">
        <v>961</v>
      </c>
      <c r="M62" s="892"/>
      <c r="N62" s="76" t="s">
        <v>951</v>
      </c>
    </row>
    <row r="63" spans="1:14">
      <c r="B63" s="46"/>
      <c r="C63" s="317"/>
      <c r="D63" s="317"/>
      <c r="E63" s="317"/>
      <c r="F63" s="317"/>
      <c r="G63" s="317"/>
      <c r="H63" s="311"/>
      <c r="I63" s="279"/>
      <c r="J63" s="286"/>
      <c r="K63" s="279"/>
      <c r="L63" s="914"/>
      <c r="M63" s="915"/>
      <c r="N63" s="287"/>
    </row>
    <row r="64" spans="1:14">
      <c r="B64" s="46"/>
      <c r="C64" s="47"/>
      <c r="D64" s="47"/>
      <c r="E64" s="47"/>
      <c r="F64" s="47"/>
      <c r="G64" s="47"/>
      <c r="H64" s="311"/>
      <c r="I64" s="279"/>
      <c r="J64" s="286"/>
      <c r="K64" s="279"/>
      <c r="L64" s="914"/>
      <c r="M64" s="915"/>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5"/>
      <c r="M68" s="906"/>
      <c r="N68" s="127"/>
    </row>
    <row r="69" spans="1:15" ht="15.75" thickBot="1">
      <c r="B69" s="916" t="s">
        <v>953</v>
      </c>
      <c r="C69" s="870"/>
      <c r="D69" s="870"/>
      <c r="E69" s="870"/>
      <c r="F69" s="870"/>
      <c r="G69" s="870"/>
      <c r="H69" s="870"/>
      <c r="I69" s="870"/>
      <c r="J69" s="870"/>
      <c r="K69" s="870"/>
      <c r="L69" s="870"/>
      <c r="M69" s="871"/>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6" t="s">
        <v>963</v>
      </c>
      <c r="C73" s="867"/>
      <c r="D73" s="867"/>
      <c r="E73" s="867"/>
      <c r="F73" s="867"/>
      <c r="G73" s="867"/>
      <c r="H73" s="867"/>
      <c r="I73" s="73" t="s">
        <v>964</v>
      </c>
      <c r="J73" s="75" t="s">
        <v>1410</v>
      </c>
      <c r="K73" s="74" t="s">
        <v>966</v>
      </c>
      <c r="L73" s="868" t="s">
        <v>950</v>
      </c>
      <c r="M73" s="869"/>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3"/>
      <c r="C79" s="904"/>
      <c r="D79" s="904"/>
      <c r="E79" s="904"/>
      <c r="F79" s="904"/>
      <c r="G79" s="904"/>
      <c r="H79" s="904"/>
      <c r="I79" s="126"/>
      <c r="J79" s="126"/>
      <c r="K79" s="126"/>
      <c r="L79" s="917"/>
      <c r="M79" s="917"/>
      <c r="N79" s="45"/>
    </row>
    <row r="80" spans="1:15" ht="15.75" thickBot="1">
      <c r="B80" s="916" t="s">
        <v>953</v>
      </c>
      <c r="C80" s="870"/>
      <c r="D80" s="870"/>
      <c r="E80" s="870"/>
      <c r="F80" s="870"/>
      <c r="G80" s="870"/>
      <c r="H80" s="870"/>
      <c r="I80" s="870"/>
      <c r="J80" s="870"/>
      <c r="K80" s="870"/>
      <c r="L80" s="870"/>
      <c r="M80" s="871"/>
      <c r="N80" s="301">
        <f>SUM(N74:N79)</f>
        <v>447.80884086334993</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2605.1360117002155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2" t="s">
        <v>969</v>
      </c>
      <c r="C86" s="873"/>
      <c r="D86" s="873"/>
      <c r="E86" s="873"/>
      <c r="F86" s="873"/>
      <c r="G86" s="873"/>
      <c r="H86" s="873"/>
      <c r="I86" s="314"/>
      <c r="J86" s="334"/>
      <c r="K86" s="302" t="s">
        <v>970</v>
      </c>
      <c r="L86" s="874" t="s">
        <v>971</v>
      </c>
      <c r="M86" s="875"/>
      <c r="N86" s="303"/>
    </row>
    <row r="87" spans="1:14">
      <c r="B87" s="860" t="s">
        <v>972</v>
      </c>
      <c r="C87" s="861"/>
      <c r="D87" s="861"/>
      <c r="E87" s="861"/>
      <c r="F87" s="861"/>
      <c r="G87" s="861"/>
      <c r="H87" s="861"/>
      <c r="I87" s="87"/>
      <c r="J87" s="88"/>
      <c r="K87" s="304">
        <v>0.2</v>
      </c>
      <c r="L87" s="862">
        <f>N82*K87</f>
        <v>521.02720234004312</v>
      </c>
      <c r="M87" s="863"/>
      <c r="N87" s="51"/>
    </row>
    <row r="88" spans="1:14">
      <c r="B88" s="89" t="s">
        <v>973</v>
      </c>
      <c r="C88" s="90"/>
      <c r="D88" s="90"/>
      <c r="E88" s="90"/>
      <c r="F88" s="90"/>
      <c r="G88" s="90"/>
      <c r="H88" s="90"/>
      <c r="I88" s="87"/>
      <c r="J88" s="88"/>
      <c r="K88" s="304">
        <v>0.05</v>
      </c>
      <c r="L88" s="862">
        <f>N82*K88</f>
        <v>130.25680058501078</v>
      </c>
      <c r="M88" s="863"/>
      <c r="N88" s="51"/>
    </row>
    <row r="89" spans="1:14" ht="15.75" thickBot="1">
      <c r="B89" s="91" t="s">
        <v>974</v>
      </c>
      <c r="C89" s="92"/>
      <c r="D89" s="92"/>
      <c r="E89" s="92"/>
      <c r="F89" s="92"/>
      <c r="G89" s="92"/>
      <c r="H89" s="92"/>
      <c r="I89" s="93"/>
      <c r="J89" s="94"/>
      <c r="K89" s="305">
        <v>0.05</v>
      </c>
      <c r="L89" s="864">
        <f>N82*K89</f>
        <v>130.25680058501078</v>
      </c>
      <c r="M89" s="865"/>
      <c r="N89" s="51"/>
    </row>
    <row r="90" spans="1:14" ht="15.75" thickBot="1">
      <c r="B90" s="827" t="s">
        <v>953</v>
      </c>
      <c r="C90" s="828"/>
      <c r="D90" s="828"/>
      <c r="E90" s="828"/>
      <c r="F90" s="828"/>
      <c r="G90" s="828"/>
      <c r="H90" s="828"/>
      <c r="I90" s="828"/>
      <c r="J90" s="828"/>
      <c r="K90" s="828"/>
      <c r="L90" s="828"/>
      <c r="M90" s="829"/>
      <c r="N90" s="52">
        <f>L87+L88+L89</f>
        <v>781.54080351006462</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3386.67681521028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30" t="s">
        <v>2218</v>
      </c>
      <c r="C109" s="831"/>
      <c r="D109" s="831"/>
      <c r="E109" s="831"/>
      <c r="F109" s="831"/>
      <c r="G109" s="831"/>
      <c r="H109" s="831"/>
      <c r="I109" s="831"/>
      <c r="J109" s="831"/>
      <c r="K109" s="831"/>
      <c r="L109" s="831"/>
      <c r="M109" s="831"/>
      <c r="N109" s="832"/>
    </row>
    <row r="110" spans="2:14" ht="15" customHeight="1">
      <c r="B110" s="830"/>
      <c r="C110" s="831"/>
      <c r="D110" s="831"/>
      <c r="E110" s="831"/>
      <c r="F110" s="831"/>
      <c r="G110" s="831"/>
      <c r="H110" s="831"/>
      <c r="I110" s="831"/>
      <c r="J110" s="831"/>
      <c r="K110" s="831"/>
      <c r="L110" s="831"/>
      <c r="M110" s="831"/>
      <c r="N110" s="832"/>
    </row>
    <row r="111" spans="2:14" ht="30" customHeight="1">
      <c r="B111" s="833" t="s">
        <v>2219</v>
      </c>
      <c r="C111" s="834"/>
      <c r="D111" s="834"/>
      <c r="E111" s="834"/>
      <c r="F111" s="834"/>
      <c r="G111" s="834"/>
      <c r="H111" s="834"/>
      <c r="I111" s="834"/>
      <c r="J111" s="834"/>
      <c r="K111" s="834"/>
      <c r="L111" s="834"/>
      <c r="M111" s="834"/>
      <c r="N111" s="835"/>
    </row>
    <row r="112" spans="2:14">
      <c r="B112" s="833"/>
      <c r="C112" s="834"/>
      <c r="D112" s="834"/>
      <c r="E112" s="834"/>
      <c r="F112" s="834"/>
      <c r="G112" s="834"/>
      <c r="H112" s="834"/>
      <c r="I112" s="834"/>
      <c r="J112" s="834"/>
      <c r="K112" s="834"/>
      <c r="L112" s="834"/>
      <c r="M112" s="834"/>
      <c r="N112" s="835"/>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3"/>
      <c r="K122" s="893"/>
      <c r="L122" s="893"/>
      <c r="M122" s="893"/>
      <c r="N122" s="894"/>
    </row>
    <row r="123" spans="2:14" ht="15.75" thickBot="1">
      <c r="B123" s="261" t="s">
        <v>2221</v>
      </c>
      <c r="C123" s="393"/>
      <c r="D123" s="393"/>
      <c r="E123" s="57"/>
      <c r="F123" s="57"/>
      <c r="G123" s="57"/>
      <c r="H123" s="57"/>
      <c r="I123" s="57"/>
      <c r="J123" s="895"/>
      <c r="K123" s="895"/>
      <c r="L123" s="895"/>
      <c r="M123" s="895"/>
      <c r="N123" s="89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1603</v>
      </c>
      <c r="B36" s="876" t="str">
        <f>VLOOKUP(A36,EQUIPOS!A6:D154,3,FALSE)</f>
        <v>Derretidora de asfalto (crafco o similar)</v>
      </c>
      <c r="C36" s="877"/>
      <c r="D36" s="877"/>
      <c r="E36" s="877"/>
      <c r="F36" s="877"/>
      <c r="G36" s="877"/>
      <c r="H36" s="878"/>
      <c r="I36" s="267"/>
      <c r="J36" s="268"/>
      <c r="K36" s="269">
        <f>VLOOKUP(A36,EQUIPOS!A6:D163,4,FALSE)</f>
        <v>2487.1779854057381</v>
      </c>
      <c r="L36" s="270"/>
      <c r="M36" s="271">
        <v>60</v>
      </c>
      <c r="N36" s="272">
        <f t="shared" ref="N36:N39" si="0">K36/M36</f>
        <v>41.452966423428968</v>
      </c>
    </row>
    <row r="37" spans="1:14">
      <c r="A37" s="113" t="s">
        <v>324</v>
      </c>
      <c r="B37" s="876" t="str">
        <f>VLOOKUP(A37,EQUIPOS!A7:D154,3,FALSE)</f>
        <v xml:space="preserve">Ruteadora </v>
      </c>
      <c r="C37" s="877"/>
      <c r="D37" s="877"/>
      <c r="E37" s="877"/>
      <c r="F37" s="877"/>
      <c r="G37" s="877"/>
      <c r="H37" s="878"/>
      <c r="I37" s="267"/>
      <c r="J37" s="268"/>
      <c r="K37" s="269">
        <f>VLOOKUP(A37,EQUIPOS!A7:D164,4,FALSE)</f>
        <v>5460.6641767400215</v>
      </c>
      <c r="L37" s="270"/>
      <c r="M37" s="271">
        <v>60</v>
      </c>
      <c r="N37" s="272">
        <f t="shared" si="0"/>
        <v>91.011069612333685</v>
      </c>
    </row>
    <row r="38" spans="1:14">
      <c r="A38" t="s">
        <v>176</v>
      </c>
      <c r="B38" s="876" t="str">
        <f>VLOOKUP(A38,EQUIPOS!A8:D154,3,FALSE)</f>
        <v xml:space="preserve">Compresor (barrido y soplado)
</v>
      </c>
      <c r="C38" s="877"/>
      <c r="D38" s="877"/>
      <c r="E38" s="877"/>
      <c r="F38" s="877"/>
      <c r="G38" s="877"/>
      <c r="H38" s="878"/>
      <c r="I38" s="267"/>
      <c r="J38" s="268"/>
      <c r="K38" s="269">
        <f>VLOOKUP(A38,EQUIPOS!A8:D165,4,FALSE)</f>
        <v>69414.314512326178</v>
      </c>
      <c r="L38" s="270"/>
      <c r="M38" s="271">
        <v>60</v>
      </c>
      <c r="N38" s="272">
        <f t="shared" si="0"/>
        <v>1156.905241872103</v>
      </c>
    </row>
    <row r="39" spans="1:14">
      <c r="A39" t="s">
        <v>138</v>
      </c>
      <c r="B39" s="876" t="str">
        <f>VLOOKUP(A39,EQUIPOS!A9:D154,3,FALSE)</f>
        <v>Camioneta D-300</v>
      </c>
      <c r="C39" s="877"/>
      <c r="D39" s="877"/>
      <c r="E39" s="877"/>
      <c r="F39" s="877"/>
      <c r="G39" s="877"/>
      <c r="H39" s="878"/>
      <c r="I39" s="267"/>
      <c r="J39" s="268"/>
      <c r="K39" s="269">
        <f>VLOOKUP(A39,EQUIPOS!A9:D166,4,FALSE)</f>
        <v>42880.638183347728</v>
      </c>
      <c r="L39" s="270"/>
      <c r="M39" s="271">
        <v>60</v>
      </c>
      <c r="N39" s="272">
        <f t="shared" si="0"/>
        <v>714.67730305579551</v>
      </c>
    </row>
    <row r="40" spans="1:14">
      <c r="B40" s="876"/>
      <c r="C40" s="877"/>
      <c r="D40" s="877"/>
      <c r="E40" s="877"/>
      <c r="F40" s="877"/>
      <c r="G40" s="877"/>
      <c r="H40" s="878"/>
      <c r="I40" s="267"/>
      <c r="J40" s="268"/>
      <c r="K40" s="269"/>
      <c r="L40" s="270"/>
      <c r="M40" s="271"/>
      <c r="N40" s="272"/>
    </row>
    <row r="41" spans="1:14">
      <c r="B41" s="876"/>
      <c r="C41" s="877"/>
      <c r="D41" s="877"/>
      <c r="E41" s="877"/>
      <c r="F41" s="877"/>
      <c r="G41" s="877"/>
      <c r="H41" s="878"/>
      <c r="I41" s="267"/>
      <c r="J41" s="268"/>
      <c r="K41" s="269"/>
      <c r="L41" s="270"/>
      <c r="M41" s="271"/>
      <c r="N41" s="272"/>
    </row>
    <row r="42" spans="1:14">
      <c r="B42" s="876"/>
      <c r="C42" s="877"/>
      <c r="D42" s="877"/>
      <c r="E42" s="877"/>
      <c r="F42" s="877"/>
      <c r="G42" s="877"/>
      <c r="H42" s="878"/>
      <c r="I42" s="267"/>
      <c r="J42" s="268"/>
      <c r="K42" s="269"/>
      <c r="L42" s="270"/>
      <c r="M42" s="271"/>
      <c r="N42" s="272"/>
    </row>
    <row r="43" spans="1:14">
      <c r="B43" s="876"/>
      <c r="C43" s="877"/>
      <c r="D43" s="877"/>
      <c r="E43" s="877"/>
      <c r="F43" s="877"/>
      <c r="G43" s="877"/>
      <c r="H43" s="878"/>
      <c r="I43" s="267"/>
      <c r="J43" s="268"/>
      <c r="K43" s="269"/>
      <c r="L43" s="270"/>
      <c r="M43" s="271"/>
      <c r="N43" s="272"/>
    </row>
    <row r="44" spans="1:14">
      <c r="B44" s="876"/>
      <c r="C44" s="877"/>
      <c r="D44" s="877"/>
      <c r="E44" s="877"/>
      <c r="F44" s="877"/>
      <c r="G44" s="877"/>
      <c r="H44" s="878"/>
      <c r="I44" s="879"/>
      <c r="J44" s="880"/>
      <c r="K44" s="269"/>
      <c r="L44" s="881"/>
      <c r="M44" s="882"/>
      <c r="N44" s="272"/>
    </row>
    <row r="45" spans="1:14">
      <c r="B45" s="876"/>
      <c r="C45" s="877"/>
      <c r="D45" s="877"/>
      <c r="E45" s="883"/>
      <c r="F45" s="877"/>
      <c r="G45" s="877"/>
      <c r="H45" s="878"/>
      <c r="I45" s="36"/>
      <c r="J45" s="37"/>
      <c r="K45" s="274"/>
      <c r="L45" s="276"/>
      <c r="M45" s="277"/>
      <c r="N45" s="278"/>
    </row>
    <row r="46" spans="1:14">
      <c r="B46" s="884" t="s">
        <v>952</v>
      </c>
      <c r="C46" s="885"/>
      <c r="D46" s="885"/>
      <c r="E46" s="38"/>
      <c r="F46" s="39"/>
      <c r="G46" s="39"/>
      <c r="H46" s="40"/>
      <c r="I46" s="36"/>
      <c r="J46" s="37"/>
      <c r="K46" s="279"/>
      <c r="L46" s="276"/>
      <c r="M46" s="401">
        <v>0.05</v>
      </c>
      <c r="N46" s="344">
        <f>N84*M46</f>
        <v>22.390442043167496</v>
      </c>
    </row>
    <row r="47" spans="1:14" ht="15.75" thickBot="1">
      <c r="B47" s="876"/>
      <c r="C47" s="877"/>
      <c r="D47" s="877"/>
      <c r="E47" s="877"/>
      <c r="F47" s="877"/>
      <c r="G47" s="877"/>
      <c r="H47" s="878"/>
      <c r="I47" s="886"/>
      <c r="J47" s="887"/>
      <c r="K47" s="41"/>
      <c r="L47" s="888"/>
      <c r="M47" s="889"/>
      <c r="N47" s="105"/>
    </row>
    <row r="48" spans="1:14" ht="15.75" thickBot="1">
      <c r="B48" s="827" t="s">
        <v>953</v>
      </c>
      <c r="C48" s="828"/>
      <c r="D48" s="828"/>
      <c r="E48" s="828"/>
      <c r="F48" s="828"/>
      <c r="G48" s="828"/>
      <c r="H48" s="828"/>
      <c r="I48" s="828"/>
      <c r="J48" s="828"/>
      <c r="K48" s="828"/>
      <c r="L48" s="828"/>
      <c r="M48" s="829"/>
      <c r="N48" s="394">
        <f>SUM(N36:N47)</f>
        <v>2026.4370230068287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2" t="s">
        <v>944</v>
      </c>
      <c r="C52" s="873"/>
      <c r="D52" s="873"/>
      <c r="E52" s="873"/>
      <c r="F52" s="873"/>
      <c r="G52" s="873"/>
      <c r="H52" s="873"/>
      <c r="I52" s="907"/>
      <c r="J52" s="315" t="s">
        <v>945</v>
      </c>
      <c r="K52" s="85" t="s">
        <v>946</v>
      </c>
      <c r="L52" s="908" t="s">
        <v>955</v>
      </c>
      <c r="M52" s="907"/>
      <c r="N52" s="86" t="s">
        <v>951</v>
      </c>
    </row>
    <row r="53" spans="1:14">
      <c r="A53" t="s">
        <v>799</v>
      </c>
      <c r="B53" s="43" t="str">
        <f>VLOOKUP(A53,MATERIALES!A5:D372,3,FALSE)</f>
        <v>Arena de Trituración</v>
      </c>
      <c r="C53" s="281"/>
      <c r="D53" s="281"/>
      <c r="E53" s="281"/>
      <c r="F53" s="281"/>
      <c r="G53" s="281"/>
      <c r="H53" s="281"/>
      <c r="I53" s="268"/>
      <c r="J53" s="224" t="str">
        <f>VLOOKUP(A53,MATERIALES!A7:D644,2,FALSE)</f>
        <v>m3</v>
      </c>
      <c r="K53" s="282">
        <v>7.0000000000000001E-3</v>
      </c>
      <c r="L53" s="267"/>
      <c r="M53" s="402">
        <f>VLOOKUP(A53,MATERIALES!A5:D395,4,FALSE)</f>
        <v>37106.019815868895</v>
      </c>
      <c r="N53" s="272">
        <f t="shared" ref="N53:N54" si="1">K53*M53</f>
        <v>259.74213871108225</v>
      </c>
    </row>
    <row r="54" spans="1:14">
      <c r="A54" s="116" t="s">
        <v>860</v>
      </c>
      <c r="B54" s="43" t="str">
        <f>VLOOKUP(A54,MATERIALES!A6:D372,3,FALSE)</f>
        <v>Emulsión CRR-2</v>
      </c>
      <c r="C54" s="281"/>
      <c r="D54" s="281"/>
      <c r="E54" s="281"/>
      <c r="F54" s="281"/>
      <c r="G54" s="281"/>
      <c r="H54" s="281"/>
      <c r="I54" s="268"/>
      <c r="J54" s="224" t="str">
        <f>VLOOKUP(A54,MATERIALES!A8:D645,2,FALSE)</f>
        <v>lt</v>
      </c>
      <c r="K54" s="282">
        <v>0.12</v>
      </c>
      <c r="L54" s="267"/>
      <c r="M54" s="402">
        <f>VLOOKUP(A54,MATERIALES!A6:D396,4,FALSE)</f>
        <v>1849.1768120197569</v>
      </c>
      <c r="N54" s="272">
        <f t="shared" si="1"/>
        <v>221.90121744237081</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9"/>
      <c r="C61" s="910"/>
      <c r="D61" s="910"/>
      <c r="E61" s="910"/>
      <c r="F61" s="910"/>
      <c r="G61" s="910"/>
      <c r="H61" s="910"/>
      <c r="I61" s="880"/>
      <c r="J61" s="42"/>
      <c r="K61" s="44"/>
      <c r="L61" s="911"/>
      <c r="M61" s="912"/>
      <c r="N61" s="45"/>
    </row>
    <row r="62" spans="1:14" ht="15.75" thickBot="1">
      <c r="B62" s="827" t="s">
        <v>953</v>
      </c>
      <c r="C62" s="828"/>
      <c r="D62" s="828"/>
      <c r="E62" s="828"/>
      <c r="F62" s="828"/>
      <c r="G62" s="828"/>
      <c r="H62" s="828"/>
      <c r="I62" s="828"/>
      <c r="J62" s="828"/>
      <c r="K62" s="828"/>
      <c r="L62" s="828"/>
      <c r="M62" s="829"/>
      <c r="N62" s="394">
        <f>SUM(N53:N61)</f>
        <v>481.64335615345306</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13" t="s">
        <v>961</v>
      </c>
      <c r="M66" s="892"/>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14">
        <f>VLOOKUP(A67,TRANSPORTE!A6:D120,4,FALSE)</f>
        <v>1147.8761273174055</v>
      </c>
      <c r="M67" s="915"/>
      <c r="N67" s="287">
        <f>L67*K67</f>
        <v>8.0351328912218385</v>
      </c>
    </row>
    <row r="68" spans="1:15">
      <c r="B68" s="46"/>
      <c r="C68" s="47"/>
      <c r="D68" s="47"/>
      <c r="E68" s="47"/>
      <c r="F68" s="47"/>
      <c r="G68" s="47"/>
      <c r="H68" s="311"/>
      <c r="I68" s="279"/>
      <c r="J68" s="286"/>
      <c r="K68" s="279"/>
      <c r="L68" s="914"/>
      <c r="M68" s="915"/>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905"/>
      <c r="M72" s="906"/>
      <c r="N72" s="127"/>
    </row>
    <row r="73" spans="1:15" ht="15.75" thickBot="1">
      <c r="B73" s="916" t="s">
        <v>953</v>
      </c>
      <c r="C73" s="870"/>
      <c r="D73" s="870"/>
      <c r="E73" s="870"/>
      <c r="F73" s="870"/>
      <c r="G73" s="870"/>
      <c r="H73" s="870"/>
      <c r="I73" s="870"/>
      <c r="J73" s="870"/>
      <c r="K73" s="870"/>
      <c r="L73" s="870"/>
      <c r="M73" s="871"/>
      <c r="N73" s="104">
        <f>N67+N68+N69+N70+N71</f>
        <v>8.0351328912218385</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6" t="s">
        <v>963</v>
      </c>
      <c r="C77" s="867"/>
      <c r="D77" s="867"/>
      <c r="E77" s="867"/>
      <c r="F77" s="867"/>
      <c r="G77" s="867"/>
      <c r="H77" s="867"/>
      <c r="I77" s="73" t="s">
        <v>964</v>
      </c>
      <c r="J77" s="75" t="s">
        <v>1410</v>
      </c>
      <c r="K77" s="74" t="s">
        <v>966</v>
      </c>
      <c r="L77" s="868" t="s">
        <v>950</v>
      </c>
      <c r="M77" s="869"/>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903"/>
      <c r="C83" s="904"/>
      <c r="D83" s="904"/>
      <c r="E83" s="904"/>
      <c r="F83" s="904"/>
      <c r="G83" s="904"/>
      <c r="H83" s="904"/>
      <c r="I83" s="126"/>
      <c r="J83" s="126"/>
      <c r="K83" s="126"/>
      <c r="L83" s="917"/>
      <c r="M83" s="917"/>
      <c r="N83" s="45"/>
    </row>
    <row r="84" spans="1:14" ht="15.75" thickBot="1">
      <c r="B84" s="916" t="s">
        <v>953</v>
      </c>
      <c r="C84" s="870"/>
      <c r="D84" s="870"/>
      <c r="E84" s="870"/>
      <c r="F84" s="870"/>
      <c r="G84" s="870"/>
      <c r="H84" s="870"/>
      <c r="I84" s="870"/>
      <c r="J84" s="870"/>
      <c r="K84" s="870"/>
      <c r="L84" s="870"/>
      <c r="M84" s="871"/>
      <c r="N84" s="301">
        <f>SUM(N78:N83)</f>
        <v>447.80884086334993</v>
      </c>
    </row>
    <row r="85" spans="1:14" ht="15.75" thickBot="1">
      <c r="B85" s="33"/>
      <c r="C85" s="34"/>
      <c r="D85" s="34"/>
      <c r="E85" s="34"/>
      <c r="F85" s="34"/>
      <c r="G85" s="34"/>
      <c r="H85" s="34"/>
      <c r="I85" s="34"/>
      <c r="J85" s="34"/>
      <c r="K85" s="34"/>
      <c r="L85" s="34"/>
      <c r="M85" s="34"/>
      <c r="N85" s="35"/>
    </row>
    <row r="86" spans="1:14" ht="15.75" thickBot="1">
      <c r="B86" s="827" t="s">
        <v>967</v>
      </c>
      <c r="C86" s="828"/>
      <c r="D86" s="828"/>
      <c r="E86" s="828"/>
      <c r="F86" s="828"/>
      <c r="G86" s="828"/>
      <c r="H86" s="828"/>
      <c r="I86" s="828"/>
      <c r="J86" s="828"/>
      <c r="K86" s="828"/>
      <c r="L86" s="828"/>
      <c r="M86" s="829"/>
      <c r="N86" s="99">
        <f>N48+N62+N73+N84</f>
        <v>2963.9243529148534</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72" t="s">
        <v>969</v>
      </c>
      <c r="C90" s="873"/>
      <c r="D90" s="873"/>
      <c r="E90" s="873"/>
      <c r="F90" s="873"/>
      <c r="G90" s="873"/>
      <c r="H90" s="873"/>
      <c r="I90" s="314"/>
      <c r="J90" s="334"/>
      <c r="K90" s="302" t="s">
        <v>970</v>
      </c>
      <c r="L90" s="874" t="s">
        <v>971</v>
      </c>
      <c r="M90" s="875"/>
      <c r="N90" s="303"/>
    </row>
    <row r="91" spans="1:14">
      <c r="B91" s="860" t="s">
        <v>972</v>
      </c>
      <c r="C91" s="861"/>
      <c r="D91" s="861"/>
      <c r="E91" s="861"/>
      <c r="F91" s="861"/>
      <c r="G91" s="861"/>
      <c r="H91" s="861"/>
      <c r="I91" s="87"/>
      <c r="J91" s="88"/>
      <c r="K91" s="304">
        <v>0.2</v>
      </c>
      <c r="L91" s="862">
        <f>N86*K91</f>
        <v>592.78487058297071</v>
      </c>
      <c r="M91" s="863"/>
      <c r="N91" s="51"/>
    </row>
    <row r="92" spans="1:14">
      <c r="B92" s="89" t="s">
        <v>973</v>
      </c>
      <c r="C92" s="90"/>
      <c r="D92" s="90"/>
      <c r="E92" s="90"/>
      <c r="F92" s="90"/>
      <c r="G92" s="90"/>
      <c r="H92" s="90"/>
      <c r="I92" s="87"/>
      <c r="J92" s="88"/>
      <c r="K92" s="304">
        <v>0.05</v>
      </c>
      <c r="L92" s="862">
        <f>N86*K92</f>
        <v>148.19621764574268</v>
      </c>
      <c r="M92" s="863"/>
      <c r="N92" s="51"/>
    </row>
    <row r="93" spans="1:14" ht="15.75" thickBot="1">
      <c r="B93" s="91" t="s">
        <v>974</v>
      </c>
      <c r="C93" s="92"/>
      <c r="D93" s="92"/>
      <c r="E93" s="92"/>
      <c r="F93" s="92"/>
      <c r="G93" s="92"/>
      <c r="H93" s="92"/>
      <c r="I93" s="93"/>
      <c r="J93" s="94"/>
      <c r="K93" s="305">
        <v>0.05</v>
      </c>
      <c r="L93" s="864">
        <f>N86*K93</f>
        <v>148.19621764574268</v>
      </c>
      <c r="M93" s="865"/>
      <c r="N93" s="51"/>
    </row>
    <row r="94" spans="1:14" ht="15.75" thickBot="1">
      <c r="B94" s="827" t="s">
        <v>953</v>
      </c>
      <c r="C94" s="828"/>
      <c r="D94" s="828"/>
      <c r="E94" s="828"/>
      <c r="F94" s="828"/>
      <c r="G94" s="828"/>
      <c r="H94" s="828"/>
      <c r="I94" s="828"/>
      <c r="J94" s="828"/>
      <c r="K94" s="828"/>
      <c r="L94" s="828"/>
      <c r="M94" s="829"/>
      <c r="N94" s="52">
        <f>L91+L92+L93</f>
        <v>889.17730587445601</v>
      </c>
    </row>
    <row r="95" spans="1:14" ht="15.75" thickBot="1">
      <c r="B95" s="33"/>
      <c r="C95" s="34"/>
      <c r="D95" s="34"/>
      <c r="E95" s="34"/>
      <c r="F95" s="34"/>
      <c r="G95" s="34"/>
      <c r="H95" s="34"/>
      <c r="I95" s="34"/>
      <c r="J95" s="34"/>
      <c r="K95" s="34"/>
      <c r="L95" s="34"/>
      <c r="M95" s="34"/>
      <c r="N95" s="35"/>
    </row>
    <row r="96" spans="1:14" ht="15.75" thickBot="1">
      <c r="A96" t="s">
        <v>2016</v>
      </c>
      <c r="B96" s="827" t="s">
        <v>975</v>
      </c>
      <c r="C96" s="828"/>
      <c r="D96" s="828"/>
      <c r="E96" s="828"/>
      <c r="F96" s="828"/>
      <c r="G96" s="828"/>
      <c r="H96" s="828"/>
      <c r="I96" s="828"/>
      <c r="J96" s="828"/>
      <c r="K96" s="828"/>
      <c r="L96" s="828"/>
      <c r="M96" s="829"/>
      <c r="N96" s="188">
        <f>N86+N94</f>
        <v>3853.1016587893096</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30" t="s">
        <v>2218</v>
      </c>
      <c r="C113" s="831"/>
      <c r="D113" s="831"/>
      <c r="E113" s="831"/>
      <c r="F113" s="831"/>
      <c r="G113" s="831"/>
      <c r="H113" s="831"/>
      <c r="I113" s="831"/>
      <c r="J113" s="831"/>
      <c r="K113" s="831"/>
      <c r="L113" s="831"/>
      <c r="M113" s="831"/>
      <c r="N113" s="832"/>
    </row>
    <row r="114" spans="2:14" ht="15" customHeight="1">
      <c r="B114" s="830"/>
      <c r="C114" s="831"/>
      <c r="D114" s="831"/>
      <c r="E114" s="831"/>
      <c r="F114" s="831"/>
      <c r="G114" s="831"/>
      <c r="H114" s="831"/>
      <c r="I114" s="831"/>
      <c r="J114" s="831"/>
      <c r="K114" s="831"/>
      <c r="L114" s="831"/>
      <c r="M114" s="831"/>
      <c r="N114" s="832"/>
    </row>
    <row r="115" spans="2:14" ht="30" customHeight="1">
      <c r="B115" s="833" t="s">
        <v>2219</v>
      </c>
      <c r="C115" s="834"/>
      <c r="D115" s="834"/>
      <c r="E115" s="834"/>
      <c r="F115" s="834"/>
      <c r="G115" s="834"/>
      <c r="H115" s="834"/>
      <c r="I115" s="834"/>
      <c r="J115" s="834"/>
      <c r="K115" s="834"/>
      <c r="L115" s="834"/>
      <c r="M115" s="834"/>
      <c r="N115" s="835"/>
    </row>
    <row r="116" spans="2:14">
      <c r="B116" s="833"/>
      <c r="C116" s="834"/>
      <c r="D116" s="834"/>
      <c r="E116" s="834"/>
      <c r="F116" s="834"/>
      <c r="G116" s="834"/>
      <c r="H116" s="834"/>
      <c r="I116" s="834"/>
      <c r="J116" s="834"/>
      <c r="K116" s="834"/>
      <c r="L116" s="834"/>
      <c r="M116" s="834"/>
      <c r="N116" s="835"/>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93"/>
      <c r="K126" s="893"/>
      <c r="L126" s="893"/>
      <c r="M126" s="893"/>
      <c r="N126" s="894"/>
    </row>
    <row r="127" spans="2:14" ht="15.75" thickBot="1">
      <c r="B127" s="261" t="s">
        <v>2221</v>
      </c>
      <c r="C127" s="393"/>
      <c r="D127" s="393"/>
      <c r="E127" s="57"/>
      <c r="F127" s="57"/>
      <c r="G127" s="57"/>
      <c r="H127" s="57"/>
      <c r="I127" s="57"/>
      <c r="J127" s="895"/>
      <c r="K127" s="895"/>
      <c r="L127" s="895"/>
      <c r="M127" s="895"/>
      <c r="N127" s="896"/>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thickBo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112</v>
      </c>
      <c r="B36" s="876" t="str">
        <f>VLOOKUP(A36,EQUIPOS!A6:D154,3,FALSE)</f>
        <v xml:space="preserve">Aspersor manual
</v>
      </c>
      <c r="C36" s="877"/>
      <c r="D36" s="877"/>
      <c r="E36" s="877"/>
      <c r="F36" s="877"/>
      <c r="G36" s="877"/>
      <c r="H36" s="878"/>
      <c r="I36" s="267"/>
      <c r="J36" s="268"/>
      <c r="K36" s="269">
        <f>VLOOKUP(A36,EQUIPOS!A6:D163,4,FALSE)</f>
        <v>3015.7290651543476</v>
      </c>
      <c r="L36" s="270"/>
      <c r="M36" s="271">
        <v>6.25</v>
      </c>
      <c r="N36" s="272">
        <f t="shared" ref="N36:N41" si="0">K36/M36</f>
        <v>482.51665042469563</v>
      </c>
    </row>
    <row r="37" spans="1:14">
      <c r="A37" s="113" t="s">
        <v>176</v>
      </c>
      <c r="B37" s="876" t="str">
        <f>VLOOKUP(A37,EQUIPOS!A7:D154,3,FALSE)</f>
        <v xml:space="preserve">Compresor (barrido y soplado)
</v>
      </c>
      <c r="C37" s="877"/>
      <c r="D37" s="877"/>
      <c r="E37" s="877"/>
      <c r="F37" s="877"/>
      <c r="G37" s="877"/>
      <c r="H37" s="878"/>
      <c r="I37" s="267"/>
      <c r="J37" s="268"/>
      <c r="K37" s="269">
        <f>VLOOKUP(A37,EQUIPOS!A7:D164,4,FALSE)</f>
        <v>69414.314512326178</v>
      </c>
      <c r="L37" s="270"/>
      <c r="M37" s="271">
        <v>50</v>
      </c>
      <c r="N37" s="272">
        <f t="shared" si="0"/>
        <v>1388.2862902465235</v>
      </c>
    </row>
    <row r="38" spans="1:14">
      <c r="A38" t="s">
        <v>184</v>
      </c>
      <c r="B38" s="876" t="str">
        <f>VLOOKUP(A38,EQUIPOS!A8:D154,3,FALSE)</f>
        <v>Cortadora de pavimento, Máxima profundidad de corte: 160 mm. Capacidad de disco: desde 12´´ hasta 18´´ de diámetro. Peso operacional: 135 kg, 13.5 hp de potencia</v>
      </c>
      <c r="C38" s="877"/>
      <c r="D38" s="877"/>
      <c r="E38" s="877"/>
      <c r="F38" s="877"/>
      <c r="G38" s="877"/>
      <c r="H38" s="878"/>
      <c r="I38" s="267"/>
      <c r="J38" s="268"/>
      <c r="K38" s="269">
        <f>VLOOKUP(A38,EQUIPOS!A8:D165,4,FALSE)</f>
        <v>22699.87795130871</v>
      </c>
      <c r="L38" s="270"/>
      <c r="M38" s="271">
        <v>3.75</v>
      </c>
      <c r="N38" s="272">
        <f t="shared" si="0"/>
        <v>6053.3007870156562</v>
      </c>
    </row>
    <row r="39" spans="1:14">
      <c r="A39" t="s">
        <v>228</v>
      </c>
      <c r="B39" s="876" t="str">
        <f>VLOOKUP(A39,EQUIPOS!A9:D154,3,FALSE)</f>
        <v xml:space="preserve">Formaleta metálica (concreto hidráulico)
</v>
      </c>
      <c r="C39" s="877"/>
      <c r="D39" s="877"/>
      <c r="E39" s="877"/>
      <c r="F39" s="877"/>
      <c r="G39" s="877"/>
      <c r="H39" s="878"/>
      <c r="I39" s="267"/>
      <c r="J39" s="268"/>
      <c r="K39" s="269">
        <f>VLOOKUP(A39,EQUIPOS!A9:D166,4,FALSE)</f>
        <v>3924.4660092835356</v>
      </c>
      <c r="L39" s="270"/>
      <c r="M39" s="271">
        <v>6.25</v>
      </c>
      <c r="N39" s="272">
        <f t="shared" si="0"/>
        <v>627.91456148536565</v>
      </c>
    </row>
    <row r="40" spans="1:14">
      <c r="A40" t="s">
        <v>301</v>
      </c>
      <c r="B40" s="876" t="str">
        <f>VLOOKUP(A40,EQUIPOS!A10:D154,3,FALSE)</f>
        <v>Regla vibratoria, de longitud de 3 a 5 m, motor de 3600 rpm, potencia 6 HP</v>
      </c>
      <c r="C40" s="877"/>
      <c r="D40" s="877"/>
      <c r="E40" s="877"/>
      <c r="F40" s="877"/>
      <c r="G40" s="877"/>
      <c r="H40" s="878"/>
      <c r="I40" s="267"/>
      <c r="J40" s="268"/>
      <c r="K40" s="269">
        <f>VLOOKUP(A40,EQUIPOS!A10:D167,4,FALSE)</f>
        <v>8699.9713789420257</v>
      </c>
      <c r="L40" s="270"/>
      <c r="M40" s="271">
        <v>6.25</v>
      </c>
      <c r="N40" s="272">
        <f t="shared" si="0"/>
        <v>1391.9954206307241</v>
      </c>
    </row>
    <row r="41" spans="1:14">
      <c r="A41" t="s">
        <v>363</v>
      </c>
      <c r="B41" s="876" t="str">
        <f>VLOOKUP(A41,EQUIPOS!A11:D155,3,FALSE)</f>
        <v>Vibrador de concreto, Motor de 3 hp a 18.000 rpm Mangueras de 4 mt</v>
      </c>
      <c r="C41" s="877"/>
      <c r="D41" s="877"/>
      <c r="E41" s="877"/>
      <c r="F41" s="877"/>
      <c r="G41" s="877"/>
      <c r="H41" s="878"/>
      <c r="I41" s="267"/>
      <c r="J41" s="268"/>
      <c r="K41" s="269">
        <f>VLOOKUP(A41,EQUIPOS!A11:D168,4,FALSE)</f>
        <v>8370.2709003464024</v>
      </c>
      <c r="L41" s="270"/>
      <c r="M41" s="271">
        <v>6.25</v>
      </c>
      <c r="N41" s="272">
        <f t="shared" si="0"/>
        <v>1339.2433440554244</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6"/>
      <c r="C44" s="877"/>
      <c r="D44" s="877"/>
      <c r="E44" s="877"/>
      <c r="F44" s="877"/>
      <c r="G44" s="877"/>
      <c r="H44" s="878"/>
      <c r="I44" s="879"/>
      <c r="J44" s="880"/>
      <c r="K44" s="269"/>
      <c r="L44" s="881"/>
      <c r="M44" s="882"/>
      <c r="N44" s="272"/>
    </row>
    <row r="45" spans="1:14">
      <c r="B45" s="876"/>
      <c r="C45" s="877"/>
      <c r="D45" s="877"/>
      <c r="E45" s="883"/>
      <c r="F45" s="877"/>
      <c r="G45" s="877"/>
      <c r="H45" s="878"/>
      <c r="I45" s="36"/>
      <c r="J45" s="37"/>
      <c r="K45" s="274"/>
      <c r="L45" s="276"/>
      <c r="M45" s="277"/>
      <c r="N45" s="278"/>
    </row>
    <row r="46" spans="1:14">
      <c r="B46" s="884" t="s">
        <v>952</v>
      </c>
      <c r="C46" s="885"/>
      <c r="D46" s="885"/>
      <c r="E46" s="38"/>
      <c r="F46" s="39"/>
      <c r="G46" s="39"/>
      <c r="H46" s="40"/>
      <c r="I46" s="36"/>
      <c r="J46" s="37"/>
      <c r="K46" s="279"/>
      <c r="L46" s="276"/>
      <c r="M46" s="401">
        <v>0.1</v>
      </c>
      <c r="N46" s="344">
        <f>N83*M46</f>
        <v>971.20648722881606</v>
      </c>
    </row>
    <row r="47" spans="1:14" ht="15.75" thickBot="1">
      <c r="B47" s="876"/>
      <c r="C47" s="877"/>
      <c r="D47" s="877"/>
      <c r="E47" s="877"/>
      <c r="F47" s="877"/>
      <c r="G47" s="877"/>
      <c r="H47" s="878"/>
      <c r="I47" s="886"/>
      <c r="J47" s="887"/>
      <c r="K47" s="41"/>
      <c r="L47" s="888"/>
      <c r="M47" s="889"/>
      <c r="N47" s="105"/>
    </row>
    <row r="48" spans="1:14" ht="15.75" thickBot="1">
      <c r="B48" s="827" t="s">
        <v>953</v>
      </c>
      <c r="C48" s="828"/>
      <c r="D48" s="828"/>
      <c r="E48" s="828"/>
      <c r="F48" s="828"/>
      <c r="G48" s="828"/>
      <c r="H48" s="828"/>
      <c r="I48" s="828"/>
      <c r="J48" s="828"/>
      <c r="K48" s="828"/>
      <c r="L48" s="828"/>
      <c r="M48" s="829"/>
      <c r="N48" s="394">
        <f>SUM(N36:N47)</f>
        <v>12254.463541087207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2" t="s">
        <v>944</v>
      </c>
      <c r="C52" s="873"/>
      <c r="D52" s="873"/>
      <c r="E52" s="873"/>
      <c r="F52" s="873"/>
      <c r="G52" s="873"/>
      <c r="H52" s="873"/>
      <c r="I52" s="907"/>
      <c r="J52" s="315" t="s">
        <v>945</v>
      </c>
      <c r="K52" s="85" t="s">
        <v>946</v>
      </c>
      <c r="L52" s="908" t="s">
        <v>955</v>
      </c>
      <c r="M52" s="907"/>
      <c r="N52" s="86" t="s">
        <v>951</v>
      </c>
    </row>
    <row r="53" spans="1:14">
      <c r="A53" s="144" t="s">
        <v>382</v>
      </c>
      <c r="B53" s="43" t="str">
        <f>VLOOKUP(A53,MATERIALES!A5:D372,3,FALSE)</f>
        <v>Barras de transferencia de carga (1'')</v>
      </c>
      <c r="C53" s="281"/>
      <c r="D53" s="281"/>
      <c r="E53" s="281"/>
      <c r="F53" s="281"/>
      <c r="G53" s="281"/>
      <c r="H53" s="281"/>
      <c r="I53" s="268"/>
      <c r="J53" s="224" t="str">
        <f>VLOOKUP(A53,MATERIALES!A7:D644,2,FALSE)</f>
        <v>kg</v>
      </c>
      <c r="K53" s="407">
        <v>6.1342592592592586</v>
      </c>
      <c r="L53" s="267"/>
      <c r="M53" s="402">
        <f>VLOOKUP(A53,MATERIALES!A5:D395,4,FALSE)</f>
        <v>4458.1853621554865</v>
      </c>
      <c r="N53" s="272">
        <f>K53*M53</f>
        <v>27347.664837296383</v>
      </c>
    </row>
    <row r="54" spans="1:14">
      <c r="A54" s="144" t="s">
        <v>384</v>
      </c>
      <c r="B54" s="43" t="str">
        <f>VLOOKUP(A54,MATERIALES!A6:D372,3,FALSE)</f>
        <v>Barras de unión de 1/2´´</v>
      </c>
      <c r="C54" s="281"/>
      <c r="D54" s="281"/>
      <c r="E54" s="281"/>
      <c r="F54" s="281"/>
      <c r="G54" s="281"/>
      <c r="H54" s="281"/>
      <c r="I54" s="268"/>
      <c r="J54" s="224" t="str">
        <f>VLOOKUP(A54,MATERIALES!A8:D645,2,FALSE)</f>
        <v>kg</v>
      </c>
      <c r="K54" s="282">
        <v>0.37037037037037041</v>
      </c>
      <c r="L54" s="267"/>
      <c r="M54" s="402">
        <f>VLOOKUP(A54,MATERIALES!A6:D396,4,FALSE)</f>
        <v>3973.6706874938031</v>
      </c>
      <c r="N54" s="272">
        <f>K54*M54</f>
        <v>1471.7298842569642</v>
      </c>
    </row>
    <row r="55" spans="1:14">
      <c r="A55" s="144" t="s">
        <v>417</v>
      </c>
      <c r="B55" s="43" t="str">
        <f>VLOOKUP(A55,MATERIALES!A6:D372,3,FALSE)</f>
        <v>Cintilla De Poliuretano (Sikarod) (Pavimentos De Concreto Hidráulico)</v>
      </c>
      <c r="C55" s="281"/>
      <c r="D55" s="281"/>
      <c r="E55" s="281"/>
      <c r="F55" s="281"/>
      <c r="G55" s="281"/>
      <c r="H55" s="281"/>
      <c r="I55" s="268"/>
      <c r="J55" s="224" t="str">
        <f>VLOOKUP(A55,MATERIALES!A9:D646,2,FALSE)</f>
        <v>m</v>
      </c>
      <c r="K55" s="282">
        <v>1.1111111111111112</v>
      </c>
      <c r="L55" s="267"/>
      <c r="M55" s="402">
        <f>VLOOKUP(A55,MATERIALES!A6:D397,4,FALSE)</f>
        <v>1305.0462377912002</v>
      </c>
      <c r="N55" s="272">
        <f>K55*M55</f>
        <v>1450.0513753235557</v>
      </c>
    </row>
    <row r="56" spans="1:14">
      <c r="A56" s="144" t="s">
        <v>646</v>
      </c>
      <c r="B56" s="43" t="str">
        <f>VLOOKUP(A56,MATERIALES!A6:D372,3,FALSE)</f>
        <v>Sello de silicona o sellador autonivelante</v>
      </c>
      <c r="C56" s="281"/>
      <c r="D56" s="281"/>
      <c r="E56" s="281"/>
      <c r="F56" s="281"/>
      <c r="G56" s="281"/>
      <c r="H56" s="281"/>
      <c r="I56" s="268"/>
      <c r="J56" s="224" t="str">
        <f>VLOOKUP(A56,MATERIALES!A10:D647,2,FALSE)</f>
        <v>m</v>
      </c>
      <c r="K56" s="282">
        <v>1.1111111111111112</v>
      </c>
      <c r="L56" s="267"/>
      <c r="M56" s="402">
        <f>VLOOKUP(A56,MATERIALES!A6:D398,4,FALSE)</f>
        <v>6017.9540799142378</v>
      </c>
      <c r="N56" s="272">
        <f>K56*M56</f>
        <v>6686.6156443491536</v>
      </c>
    </row>
    <row r="57" spans="1:14">
      <c r="A57" s="144" t="s">
        <v>778</v>
      </c>
      <c r="B57" s="909" t="str">
        <f>VLOOKUP(A57,MATERIALES!A7:D372,3,FALSE)</f>
        <v>Antisol blanco (presentación 20 kg)</v>
      </c>
      <c r="C57" s="910" t="e">
        <f>VLOOKUP(B57,MATERIALES!B7:E372,3,FALSE)</f>
        <v>#N/A</v>
      </c>
      <c r="D57" s="910" t="e">
        <f>VLOOKUP(C57,MATERIALES!C7:F372,3,FALSE)</f>
        <v>#N/A</v>
      </c>
      <c r="E57" s="910" t="e">
        <f>VLOOKUP(D57,MATERIALES!D7:G372,3,FALSE)</f>
        <v>#N/A</v>
      </c>
      <c r="F57" s="910" t="e">
        <f>VLOOKUP(E57,MATERIALES!E7:H372,3,FALSE)</f>
        <v>#N/A</v>
      </c>
      <c r="G57" s="910" t="e">
        <f>VLOOKUP(F57,MATERIALES!F7:I372,3,FALSE)</f>
        <v>#N/A</v>
      </c>
      <c r="H57" s="910" t="e">
        <f>VLOOKUP(G57,MATERIALES!G7:J372,3,FALSE)</f>
        <v>#N/A</v>
      </c>
      <c r="I57" s="910" t="e">
        <f>VLOOKUP(H57,MATERIALES!H7:K372,3,FALSE)</f>
        <v>#N/A</v>
      </c>
      <c r="J57" s="311" t="str">
        <f>VLOOKUP(A57,MATERIALES!A11:D648,2,FALSE)</f>
        <v>kg</v>
      </c>
      <c r="K57" s="44">
        <v>1.1200000000000001</v>
      </c>
      <c r="L57" s="914">
        <f>VLOOKUP(A57,MATERIALES!A4:D372,4,FALSE)</f>
        <v>21424.870378887757</v>
      </c>
      <c r="M57" s="915"/>
      <c r="N57" s="272">
        <f>K57*L57</f>
        <v>23995.85482435429</v>
      </c>
    </row>
    <row r="58" spans="1:14">
      <c r="A58" s="144" t="s">
        <v>838</v>
      </c>
      <c r="B58" s="316" t="str">
        <f>VLOOKUP(A58,MATERIALES!A8:D372,3,FALSE)</f>
        <v>Concreto hidráulico para pavimento MR-43</v>
      </c>
      <c r="C58" s="317"/>
      <c r="D58" s="317"/>
      <c r="E58" s="317"/>
      <c r="F58" s="317"/>
      <c r="G58" s="317"/>
      <c r="H58" s="317"/>
      <c r="I58" s="317"/>
      <c r="J58" s="311" t="str">
        <f>VLOOKUP(A58,MATERIALES!A11:D649,2,FALSE)</f>
        <v>m3</v>
      </c>
      <c r="K58" s="44">
        <v>1.01</v>
      </c>
      <c r="L58" s="318"/>
      <c r="M58" s="414">
        <f>VLOOKUP(A58,MATERIALES!A8:D400,4,FALSE)</f>
        <v>547669.59081193572</v>
      </c>
      <c r="N58" s="272">
        <f>K58*M58</f>
        <v>553146.28672005504</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7" t="s">
        <v>953</v>
      </c>
      <c r="C61" s="828"/>
      <c r="D61" s="828"/>
      <c r="E61" s="828"/>
      <c r="F61" s="828"/>
      <c r="G61" s="828"/>
      <c r="H61" s="828"/>
      <c r="I61" s="828"/>
      <c r="J61" s="828"/>
      <c r="K61" s="828"/>
      <c r="L61" s="828"/>
      <c r="M61" s="829"/>
      <c r="N61" s="394">
        <f>SUM(N53:N60)</f>
        <v>614098.20328563545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3" t="s">
        <v>961</v>
      </c>
      <c r="M65" s="892"/>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4">
        <f>VLOOKUP(A66,TRANSPORTE!A5:D117,4,FALSE)</f>
        <v>1147.8761273174055</v>
      </c>
      <c r="M66" s="915"/>
      <c r="N66" s="287">
        <f>K66*L66</f>
        <v>1159.3548885905795</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5"/>
      <c r="M71" s="906"/>
      <c r="N71" s="127"/>
    </row>
    <row r="72" spans="1:15" ht="15.75" thickBot="1">
      <c r="B72" s="916" t="s">
        <v>953</v>
      </c>
      <c r="C72" s="870"/>
      <c r="D72" s="870"/>
      <c r="E72" s="870"/>
      <c r="F72" s="870"/>
      <c r="G72" s="870"/>
      <c r="H72" s="870"/>
      <c r="I72" s="870"/>
      <c r="J72" s="870"/>
      <c r="K72" s="870"/>
      <c r="L72" s="870"/>
      <c r="M72" s="871"/>
      <c r="N72" s="104">
        <f>N66+N67+N68+N69+N70</f>
        <v>1159.3548885905795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6" t="s">
        <v>963</v>
      </c>
      <c r="C76" s="867"/>
      <c r="D76" s="867"/>
      <c r="E76" s="867"/>
      <c r="F76" s="867"/>
      <c r="G76" s="867"/>
      <c r="H76" s="867"/>
      <c r="I76" s="73" t="s">
        <v>964</v>
      </c>
      <c r="J76" s="75" t="s">
        <v>1410</v>
      </c>
      <c r="K76" s="74" t="s">
        <v>966</v>
      </c>
      <c r="L76" s="868" t="s">
        <v>950</v>
      </c>
      <c r="M76" s="869"/>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3"/>
      <c r="C82" s="904"/>
      <c r="D82" s="904"/>
      <c r="E82" s="904"/>
      <c r="F82" s="904"/>
      <c r="G82" s="904"/>
      <c r="H82" s="904"/>
      <c r="I82" s="126"/>
      <c r="J82" s="126"/>
      <c r="K82" s="126"/>
      <c r="L82" s="917"/>
      <c r="M82" s="917"/>
      <c r="N82" s="127"/>
    </row>
    <row r="83" spans="1:14" ht="15.75" thickBot="1">
      <c r="B83" s="916" t="s">
        <v>953</v>
      </c>
      <c r="C83" s="870"/>
      <c r="D83" s="870"/>
      <c r="E83" s="870"/>
      <c r="F83" s="870"/>
      <c r="G83" s="870"/>
      <c r="H83" s="870"/>
      <c r="I83" s="870"/>
      <c r="J83" s="870"/>
      <c r="K83" s="870"/>
      <c r="L83" s="870"/>
      <c r="M83" s="871"/>
      <c r="N83" s="460">
        <f>SUM(N77:N82)</f>
        <v>9712.0648722881597</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637224.08658760146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2" t="s">
        <v>969</v>
      </c>
      <c r="C89" s="873"/>
      <c r="D89" s="873"/>
      <c r="E89" s="873"/>
      <c r="F89" s="873"/>
      <c r="G89" s="873"/>
      <c r="H89" s="873"/>
      <c r="I89" s="314"/>
      <c r="J89" s="334"/>
      <c r="K89" s="302" t="s">
        <v>970</v>
      </c>
      <c r="L89" s="874" t="s">
        <v>971</v>
      </c>
      <c r="M89" s="875"/>
      <c r="N89" s="303"/>
    </row>
    <row r="90" spans="1:14">
      <c r="B90" s="860" t="s">
        <v>972</v>
      </c>
      <c r="C90" s="861"/>
      <c r="D90" s="861"/>
      <c r="E90" s="861"/>
      <c r="F90" s="861"/>
      <c r="G90" s="861"/>
      <c r="H90" s="861"/>
      <c r="I90" s="87"/>
      <c r="J90" s="88"/>
      <c r="K90" s="304">
        <v>0.2</v>
      </c>
      <c r="L90" s="862">
        <f>N85*K90</f>
        <v>127444.8173175203</v>
      </c>
      <c r="M90" s="863"/>
      <c r="N90" s="51"/>
    </row>
    <row r="91" spans="1:14">
      <c r="B91" s="89" t="s">
        <v>973</v>
      </c>
      <c r="C91" s="90"/>
      <c r="D91" s="90"/>
      <c r="E91" s="90"/>
      <c r="F91" s="90"/>
      <c r="G91" s="90"/>
      <c r="H91" s="90"/>
      <c r="I91" s="87"/>
      <c r="J91" s="88"/>
      <c r="K91" s="304">
        <v>0.05</v>
      </c>
      <c r="L91" s="862">
        <f>N85*K91</f>
        <v>31861.204329380074</v>
      </c>
      <c r="M91" s="863"/>
      <c r="N91" s="51"/>
    </row>
    <row r="92" spans="1:14" ht="15.75" thickBot="1">
      <c r="B92" s="91" t="s">
        <v>974</v>
      </c>
      <c r="C92" s="92"/>
      <c r="D92" s="92"/>
      <c r="E92" s="92"/>
      <c r="F92" s="92"/>
      <c r="G92" s="92"/>
      <c r="H92" s="92"/>
      <c r="I92" s="93"/>
      <c r="J92" s="94"/>
      <c r="K92" s="305">
        <v>0.05</v>
      </c>
      <c r="L92" s="864">
        <f>N85*K92</f>
        <v>31861.204329380074</v>
      </c>
      <c r="M92" s="865"/>
      <c r="N92" s="51"/>
    </row>
    <row r="93" spans="1:14" ht="15.75" thickBot="1">
      <c r="B93" s="827" t="s">
        <v>953</v>
      </c>
      <c r="C93" s="828"/>
      <c r="D93" s="828"/>
      <c r="E93" s="828"/>
      <c r="F93" s="828"/>
      <c r="G93" s="828"/>
      <c r="H93" s="828"/>
      <c r="I93" s="828"/>
      <c r="J93" s="828"/>
      <c r="K93" s="828"/>
      <c r="L93" s="828"/>
      <c r="M93" s="829"/>
      <c r="N93" s="52">
        <f>L90+L91+L92</f>
        <v>191167.22597628043</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828391.31256388186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30" t="s">
        <v>2218</v>
      </c>
      <c r="C112" s="831"/>
      <c r="D112" s="831"/>
      <c r="E112" s="831"/>
      <c r="F112" s="831"/>
      <c r="G112" s="831"/>
      <c r="H112" s="831"/>
      <c r="I112" s="831"/>
      <c r="J112" s="831"/>
      <c r="K112" s="831"/>
      <c r="L112" s="831"/>
      <c r="M112" s="831"/>
      <c r="N112" s="832"/>
    </row>
    <row r="113" spans="2:14" ht="15" customHeight="1">
      <c r="B113" s="830"/>
      <c r="C113" s="831"/>
      <c r="D113" s="831"/>
      <c r="E113" s="831"/>
      <c r="F113" s="831"/>
      <c r="G113" s="831"/>
      <c r="H113" s="831"/>
      <c r="I113" s="831"/>
      <c r="J113" s="831"/>
      <c r="K113" s="831"/>
      <c r="L113" s="831"/>
      <c r="M113" s="831"/>
      <c r="N113" s="832"/>
    </row>
    <row r="114" spans="2:14" ht="30" customHeight="1">
      <c r="B114" s="833" t="s">
        <v>2219</v>
      </c>
      <c r="C114" s="834"/>
      <c r="D114" s="834"/>
      <c r="E114" s="834"/>
      <c r="F114" s="834"/>
      <c r="G114" s="834"/>
      <c r="H114" s="834"/>
      <c r="I114" s="834"/>
      <c r="J114" s="834"/>
      <c r="K114" s="834"/>
      <c r="L114" s="834"/>
      <c r="M114" s="834"/>
      <c r="N114" s="835"/>
    </row>
    <row r="115" spans="2:14">
      <c r="B115" s="833"/>
      <c r="C115" s="834"/>
      <c r="D115" s="834"/>
      <c r="E115" s="834"/>
      <c r="F115" s="834"/>
      <c r="G115" s="834"/>
      <c r="H115" s="834"/>
      <c r="I115" s="834"/>
      <c r="J115" s="834"/>
      <c r="K115" s="834"/>
      <c r="L115" s="834"/>
      <c r="M115" s="834"/>
      <c r="N115" s="835"/>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3"/>
      <c r="K125" s="893"/>
      <c r="L125" s="893"/>
      <c r="M125" s="893"/>
      <c r="N125" s="894"/>
    </row>
    <row r="126" spans="2:14" ht="15.75" customHeight="1" thickBot="1">
      <c r="B126" s="261" t="s">
        <v>2221</v>
      </c>
      <c r="C126" s="393"/>
      <c r="D126" s="393"/>
      <c r="E126" s="57"/>
      <c r="F126" s="57"/>
      <c r="G126" s="57"/>
      <c r="H126" s="57"/>
      <c r="I126" s="57"/>
      <c r="J126" s="895"/>
      <c r="K126" s="895"/>
      <c r="L126" s="895"/>
      <c r="M126" s="895"/>
      <c r="N126" s="896"/>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5.75" hidden="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112</v>
      </c>
      <c r="B36" s="876" t="str">
        <f>VLOOKUP(A36,EQUIPOS!A6:D154,3,FALSE)</f>
        <v xml:space="preserve">Aspersor manual
</v>
      </c>
      <c r="C36" s="877"/>
      <c r="D36" s="877"/>
      <c r="E36" s="877"/>
      <c r="F36" s="877"/>
      <c r="G36" s="877"/>
      <c r="H36" s="878"/>
      <c r="I36" s="267"/>
      <c r="J36" s="268"/>
      <c r="K36" s="269">
        <f>VLOOKUP(A36,EQUIPOS!A6:D163,4,FALSE)</f>
        <v>3015.7290651543476</v>
      </c>
      <c r="L36" s="270"/>
      <c r="M36" s="271">
        <v>6.25</v>
      </c>
      <c r="N36" s="272">
        <f t="shared" ref="N36:N41" si="0">K36/M36</f>
        <v>482.51665042469563</v>
      </c>
    </row>
    <row r="37" spans="1:14">
      <c r="A37" s="113" t="s">
        <v>176</v>
      </c>
      <c r="B37" s="876" t="str">
        <f>VLOOKUP(A37,EQUIPOS!A7:D154,3,FALSE)</f>
        <v xml:space="preserve">Compresor (barrido y soplado)
</v>
      </c>
      <c r="C37" s="877"/>
      <c r="D37" s="877"/>
      <c r="E37" s="877"/>
      <c r="F37" s="877"/>
      <c r="G37" s="877"/>
      <c r="H37" s="878"/>
      <c r="I37" s="267"/>
      <c r="J37" s="268"/>
      <c r="K37" s="269">
        <f>VLOOKUP(A37,EQUIPOS!A7:D164,4,FALSE)</f>
        <v>69414.314512326178</v>
      </c>
      <c r="L37" s="270"/>
      <c r="M37" s="271">
        <v>50</v>
      </c>
      <c r="N37" s="272">
        <f t="shared" si="0"/>
        <v>1388.2862902465235</v>
      </c>
    </row>
    <row r="38" spans="1:14">
      <c r="A38" t="s">
        <v>184</v>
      </c>
      <c r="B38" s="876" t="str">
        <f>VLOOKUP(A38,EQUIPOS!A8:D154,3,FALSE)</f>
        <v>Cortadora de pavimento, Máxima profundidad de corte: 160 mm. Capacidad de disco: desde 12´´ hasta 18´´ de diámetro. Peso operacional: 135 kg, 13.5 hp de potencia</v>
      </c>
      <c r="C38" s="877"/>
      <c r="D38" s="877"/>
      <c r="E38" s="877"/>
      <c r="F38" s="877"/>
      <c r="G38" s="877"/>
      <c r="H38" s="878"/>
      <c r="I38" s="267"/>
      <c r="J38" s="268"/>
      <c r="K38" s="269">
        <f>VLOOKUP(A38,EQUIPOS!A8:D165,4,FALSE)</f>
        <v>22699.87795130871</v>
      </c>
      <c r="L38" s="270"/>
      <c r="M38" s="271">
        <v>3.75</v>
      </c>
      <c r="N38" s="272">
        <f t="shared" si="0"/>
        <v>6053.3007870156562</v>
      </c>
    </row>
    <row r="39" spans="1:14">
      <c r="A39" t="s">
        <v>228</v>
      </c>
      <c r="B39" s="876" t="str">
        <f>VLOOKUP(A39,EQUIPOS!A9:D154,3,FALSE)</f>
        <v xml:space="preserve">Formaleta metálica (concreto hidráulico)
</v>
      </c>
      <c r="C39" s="877"/>
      <c r="D39" s="877"/>
      <c r="E39" s="877"/>
      <c r="F39" s="877"/>
      <c r="G39" s="877"/>
      <c r="H39" s="878"/>
      <c r="I39" s="267"/>
      <c r="J39" s="268"/>
      <c r="K39" s="269">
        <f>VLOOKUP(A39,EQUIPOS!A9:D166,4,FALSE)</f>
        <v>3924.4660092835356</v>
      </c>
      <c r="L39" s="270"/>
      <c r="M39" s="271">
        <v>6.25</v>
      </c>
      <c r="N39" s="272">
        <f t="shared" si="0"/>
        <v>627.91456148536565</v>
      </c>
    </row>
    <row r="40" spans="1:14">
      <c r="A40" t="s">
        <v>301</v>
      </c>
      <c r="B40" s="876" t="str">
        <f>VLOOKUP(A40,EQUIPOS!A10:D154,3,FALSE)</f>
        <v>Regla vibratoria, de longitud de 3 a 5 m, motor de 3600 rpm, potencia 6 HP</v>
      </c>
      <c r="C40" s="877"/>
      <c r="D40" s="877"/>
      <c r="E40" s="877"/>
      <c r="F40" s="877"/>
      <c r="G40" s="877"/>
      <c r="H40" s="878"/>
      <c r="I40" s="267"/>
      <c r="J40" s="268"/>
      <c r="K40" s="269">
        <f>VLOOKUP(A40,EQUIPOS!A10:D167,4,FALSE)</f>
        <v>8699.9713789420257</v>
      </c>
      <c r="L40" s="270"/>
      <c r="M40" s="271">
        <v>6.25</v>
      </c>
      <c r="N40" s="272">
        <f t="shared" si="0"/>
        <v>1391.9954206307241</v>
      </c>
    </row>
    <row r="41" spans="1:14">
      <c r="A41" t="s">
        <v>363</v>
      </c>
      <c r="B41" s="876" t="str">
        <f>VLOOKUP(A41,EQUIPOS!A11:D155,3,FALSE)</f>
        <v>Vibrador de concreto, Motor de 3 hp a 18.000 rpm Mangueras de 4 mt</v>
      </c>
      <c r="C41" s="877"/>
      <c r="D41" s="877"/>
      <c r="E41" s="877"/>
      <c r="F41" s="877"/>
      <c r="G41" s="877"/>
      <c r="H41" s="878"/>
      <c r="I41" s="267"/>
      <c r="J41" s="268"/>
      <c r="K41" s="269">
        <f>VLOOKUP(A41,EQUIPOS!A11:D168,4,FALSE)</f>
        <v>8370.2709003464024</v>
      </c>
      <c r="L41" s="270"/>
      <c r="M41" s="271">
        <v>6.25</v>
      </c>
      <c r="N41" s="272">
        <f t="shared" si="0"/>
        <v>1339.2433440554244</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6"/>
      <c r="C44" s="877"/>
      <c r="D44" s="877"/>
      <c r="E44" s="877"/>
      <c r="F44" s="877"/>
      <c r="G44" s="877"/>
      <c r="H44" s="878"/>
      <c r="I44" s="879"/>
      <c r="J44" s="880"/>
      <c r="K44" s="269"/>
      <c r="L44" s="881"/>
      <c r="M44" s="882"/>
      <c r="N44" s="272"/>
    </row>
    <row r="45" spans="1:14">
      <c r="B45" s="876"/>
      <c r="C45" s="877"/>
      <c r="D45" s="877"/>
      <c r="E45" s="883"/>
      <c r="F45" s="877"/>
      <c r="G45" s="877"/>
      <c r="H45" s="878"/>
      <c r="I45" s="36"/>
      <c r="J45" s="37"/>
      <c r="K45" s="274"/>
      <c r="L45" s="276"/>
      <c r="M45" s="277"/>
      <c r="N45" s="278"/>
    </row>
    <row r="46" spans="1:14">
      <c r="B46" s="884" t="s">
        <v>952</v>
      </c>
      <c r="C46" s="885"/>
      <c r="D46" s="885"/>
      <c r="E46" s="38"/>
      <c r="F46" s="39"/>
      <c r="G46" s="39"/>
      <c r="H46" s="40"/>
      <c r="I46" s="36"/>
      <c r="J46" s="37"/>
      <c r="K46" s="279"/>
      <c r="L46" s="276"/>
      <c r="M46" s="401">
        <v>0.1</v>
      </c>
      <c r="N46" s="344">
        <f>N83*M46</f>
        <v>971.20648722881606</v>
      </c>
    </row>
    <row r="47" spans="1:14" ht="15.75" thickBot="1">
      <c r="B47" s="876"/>
      <c r="C47" s="877"/>
      <c r="D47" s="877"/>
      <c r="E47" s="877"/>
      <c r="F47" s="877"/>
      <c r="G47" s="877"/>
      <c r="H47" s="878"/>
      <c r="I47" s="886"/>
      <c r="J47" s="887"/>
      <c r="K47" s="41"/>
      <c r="L47" s="888"/>
      <c r="M47" s="889"/>
      <c r="N47" s="105"/>
    </row>
    <row r="48" spans="1:14" ht="15.75" thickBot="1">
      <c r="B48" s="827" t="s">
        <v>953</v>
      </c>
      <c r="C48" s="828"/>
      <c r="D48" s="828"/>
      <c r="E48" s="828"/>
      <c r="F48" s="828"/>
      <c r="G48" s="828"/>
      <c r="H48" s="828"/>
      <c r="I48" s="828"/>
      <c r="J48" s="828"/>
      <c r="K48" s="828"/>
      <c r="L48" s="828"/>
      <c r="M48" s="829"/>
      <c r="N48" s="394">
        <f>SUM(N36:N47)</f>
        <v>12254.463541087207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2" t="s">
        <v>944</v>
      </c>
      <c r="C52" s="873"/>
      <c r="D52" s="873"/>
      <c r="E52" s="873"/>
      <c r="F52" s="873"/>
      <c r="G52" s="873"/>
      <c r="H52" s="873"/>
      <c r="I52" s="907"/>
      <c r="J52" s="315" t="s">
        <v>945</v>
      </c>
      <c r="K52" s="85" t="s">
        <v>946</v>
      </c>
      <c r="L52" s="908" t="s">
        <v>955</v>
      </c>
      <c r="M52" s="907"/>
      <c r="N52" s="86" t="s">
        <v>951</v>
      </c>
    </row>
    <row r="53" spans="1:14">
      <c r="A53" s="144" t="s">
        <v>382</v>
      </c>
      <c r="B53" s="43" t="str">
        <f>VLOOKUP(A53,MATERIALES!A5:D372,3,FALSE)</f>
        <v>Barras de transferencia de carga (1'')</v>
      </c>
      <c r="C53" s="281"/>
      <c r="D53" s="281"/>
      <c r="E53" s="281"/>
      <c r="F53" s="281"/>
      <c r="G53" s="281"/>
      <c r="H53" s="281"/>
      <c r="I53" s="268"/>
      <c r="J53" s="224" t="s">
        <v>377</v>
      </c>
      <c r="K53" s="282">
        <v>6.1342592592592586</v>
      </c>
      <c r="L53" s="267"/>
      <c r="M53" s="402">
        <f>VLOOKUP(A53,MATERIALES!A5:D395,4,FALSE)</f>
        <v>4458.1853621554865</v>
      </c>
      <c r="N53" s="272">
        <f>K53*M53</f>
        <v>27347.664837296383</v>
      </c>
    </row>
    <row r="54" spans="1:14">
      <c r="A54" s="144" t="s">
        <v>751</v>
      </c>
      <c r="B54" s="43" t="str">
        <f>VLOOKUP(A54,MATERIALES!A6:D372,3,FALSE)</f>
        <v>Aditivo Acelerante de Fraguado</v>
      </c>
      <c r="C54" s="281"/>
      <c r="D54" s="281"/>
      <c r="E54" s="281"/>
      <c r="F54" s="281"/>
      <c r="G54" s="281"/>
      <c r="H54" s="281"/>
      <c r="I54" s="268"/>
      <c r="J54" s="224" t="s">
        <v>377</v>
      </c>
      <c r="K54" s="282">
        <v>1.1200000000000001</v>
      </c>
      <c r="L54" s="267"/>
      <c r="M54" s="402">
        <f>VLOOKUP(A54,MATERIALES!A6:D396,4,FALSE)</f>
        <v>13563.159114187114</v>
      </c>
      <c r="N54" s="272">
        <f>K54*M54</f>
        <v>15190.73820788957</v>
      </c>
    </row>
    <row r="55" spans="1:14">
      <c r="A55" s="144" t="s">
        <v>384</v>
      </c>
      <c r="B55" s="43" t="str">
        <f>VLOOKUP(A55,MATERIALES!A6:D372,3,FALSE)</f>
        <v>Barras de unión de 1/2´´</v>
      </c>
      <c r="C55" s="281"/>
      <c r="D55" s="281"/>
      <c r="E55" s="281"/>
      <c r="F55" s="281"/>
      <c r="G55" s="281"/>
      <c r="H55" s="281"/>
      <c r="I55" s="268"/>
      <c r="J55" s="224" t="s">
        <v>377</v>
      </c>
      <c r="K55" s="282">
        <v>0.37037037037037041</v>
      </c>
      <c r="L55" s="267"/>
      <c r="M55" s="402">
        <f>VLOOKUP(A55,MATERIALES!A6:D397,4,FALSE)</f>
        <v>3973.6706874938031</v>
      </c>
      <c r="N55" s="272">
        <f>K55*M55</f>
        <v>1471.7298842569642</v>
      </c>
    </row>
    <row r="56" spans="1:14">
      <c r="A56" s="144" t="s">
        <v>417</v>
      </c>
      <c r="B56" s="43" t="str">
        <f>VLOOKUP(A56,MATERIALES!A6:D372,3,FALSE)</f>
        <v>Cintilla De Poliuretano (Sikarod) (Pavimentos De Concreto Hidráulico)</v>
      </c>
      <c r="C56" s="281"/>
      <c r="D56" s="281"/>
      <c r="E56" s="281"/>
      <c r="F56" s="281"/>
      <c r="G56" s="281"/>
      <c r="H56" s="281"/>
      <c r="I56" s="268"/>
      <c r="J56" s="224" t="s">
        <v>144</v>
      </c>
      <c r="K56" s="282">
        <v>1.1111111111111112</v>
      </c>
      <c r="L56" s="267"/>
      <c r="M56" s="402">
        <f>VLOOKUP(A56,MATERIALES!A6:D398,4,FALSE)</f>
        <v>1305.0462377912002</v>
      </c>
      <c r="N56" s="272">
        <f>K56*M56</f>
        <v>1450.0513753235557</v>
      </c>
    </row>
    <row r="57" spans="1:14">
      <c r="A57" s="144" t="s">
        <v>646</v>
      </c>
      <c r="B57" s="909" t="str">
        <f>VLOOKUP(A57,MATERIALES!A7:D372,3,FALSE)</f>
        <v>Sello de silicona o sellador autonivelante</v>
      </c>
      <c r="C57" s="910" t="e">
        <f>VLOOKUP(B57,MATERIALES!B7:E372,3,FALSE)</f>
        <v>#N/A</v>
      </c>
      <c r="D57" s="910" t="e">
        <f>VLOOKUP(C57,MATERIALES!C7:F372,3,FALSE)</f>
        <v>#N/A</v>
      </c>
      <c r="E57" s="910" t="e">
        <f>VLOOKUP(D57,MATERIALES!D7:G372,3,FALSE)</f>
        <v>#N/A</v>
      </c>
      <c r="F57" s="910" t="e">
        <f>VLOOKUP(E57,MATERIALES!E7:H372,3,FALSE)</f>
        <v>#N/A</v>
      </c>
      <c r="G57" s="910" t="e">
        <f>VLOOKUP(F57,MATERIALES!F7:I372,3,FALSE)</f>
        <v>#N/A</v>
      </c>
      <c r="H57" s="910" t="e">
        <f>VLOOKUP(G57,MATERIALES!G7:J372,3,FALSE)</f>
        <v>#N/A</v>
      </c>
      <c r="I57" s="910" t="e">
        <f>VLOOKUP(H57,MATERIALES!H7:K372,3,FALSE)</f>
        <v>#N/A</v>
      </c>
      <c r="J57" s="311" t="s">
        <v>144</v>
      </c>
      <c r="K57" s="44">
        <v>1.1111111111111112</v>
      </c>
      <c r="L57" s="914">
        <f>VLOOKUP(A57,MATERIALES!A4:D372,4,FALSE)</f>
        <v>6017.9540799142378</v>
      </c>
      <c r="M57" s="915"/>
      <c r="N57" s="272">
        <f>K57*L57</f>
        <v>6686.6156443491536</v>
      </c>
    </row>
    <row r="58" spans="1:14">
      <c r="A58" s="144" t="s">
        <v>778</v>
      </c>
      <c r="B58" s="316" t="str">
        <f>VLOOKUP(A58,MATERIALES!A8:D372,3,FALSE)</f>
        <v>Antisol blanco (presentación 20 kg)</v>
      </c>
      <c r="C58" s="317"/>
      <c r="D58" s="317"/>
      <c r="E58" s="317"/>
      <c r="F58" s="317"/>
      <c r="G58" s="317"/>
      <c r="H58" s="317"/>
      <c r="I58" s="317"/>
      <c r="J58" s="311" t="s">
        <v>377</v>
      </c>
      <c r="K58" s="44">
        <v>1.1200000000000001</v>
      </c>
      <c r="L58" s="415"/>
      <c r="M58" s="414">
        <f>VLOOKUP(A58,MATERIALES!A8:D400,4,FALSE)</f>
        <v>21424.870378887757</v>
      </c>
      <c r="N58" s="272">
        <f>K58*M58</f>
        <v>23995.85482435429</v>
      </c>
    </row>
    <row r="59" spans="1:14">
      <c r="A59" t="s">
        <v>838</v>
      </c>
      <c r="B59" s="316" t="str">
        <f>VLOOKUP(A59,MATERIALES!A9:D372,3,FALSE)</f>
        <v>Concreto hidráulico para pavimento MR-43</v>
      </c>
      <c r="C59" s="317"/>
      <c r="D59" s="317"/>
      <c r="E59" s="317"/>
      <c r="F59" s="317"/>
      <c r="G59" s="317"/>
      <c r="H59" s="317"/>
      <c r="I59" s="317"/>
      <c r="J59" s="311" t="s">
        <v>387</v>
      </c>
      <c r="K59" s="44">
        <v>1.01</v>
      </c>
      <c r="L59" s="415"/>
      <c r="M59" s="414">
        <f>VLOOKUP(A59,MATERIALES!A9:D401,4,FALSE)</f>
        <v>547669.59081193572</v>
      </c>
      <c r="N59" s="272">
        <f>K59*M59</f>
        <v>553146.28672005504</v>
      </c>
    </row>
    <row r="60" spans="1:14" ht="15.75" thickBot="1">
      <c r="B60" s="309"/>
      <c r="C60" s="310"/>
      <c r="D60" s="310"/>
      <c r="E60" s="310"/>
      <c r="F60" s="310"/>
      <c r="G60" s="310"/>
      <c r="H60" s="310"/>
      <c r="I60" s="310"/>
      <c r="J60" s="126"/>
      <c r="K60" s="126"/>
      <c r="L60" s="325"/>
      <c r="M60" s="324"/>
      <c r="N60" s="127"/>
    </row>
    <row r="61" spans="1:14" ht="15.75" thickBot="1">
      <c r="B61" s="827" t="s">
        <v>953</v>
      </c>
      <c r="C61" s="828"/>
      <c r="D61" s="828"/>
      <c r="E61" s="828"/>
      <c r="F61" s="828"/>
      <c r="G61" s="828"/>
      <c r="H61" s="828"/>
      <c r="I61" s="828"/>
      <c r="J61" s="828"/>
      <c r="K61" s="828"/>
      <c r="L61" s="828"/>
      <c r="M61" s="829"/>
      <c r="N61" s="394">
        <f>SUM(N53:N60)</f>
        <v>629288.94149352494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3" t="s">
        <v>961</v>
      </c>
      <c r="M65" s="892"/>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4">
        <f>VLOOKUP(A66,TRANSPORTE!A5:D117,4,FALSE)</f>
        <v>1147.8761273174055</v>
      </c>
      <c r="M66" s="915"/>
      <c r="N66" s="287">
        <f>K66*L66</f>
        <v>1159.3548885905795</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5"/>
      <c r="M71" s="906"/>
      <c r="N71" s="127"/>
    </row>
    <row r="72" spans="1:15" ht="15.75" thickBot="1">
      <c r="B72" s="916" t="s">
        <v>953</v>
      </c>
      <c r="C72" s="870"/>
      <c r="D72" s="870"/>
      <c r="E72" s="870"/>
      <c r="F72" s="870"/>
      <c r="G72" s="870"/>
      <c r="H72" s="870"/>
      <c r="I72" s="870"/>
      <c r="J72" s="870"/>
      <c r="K72" s="870"/>
      <c r="L72" s="870"/>
      <c r="M72" s="871"/>
      <c r="N72" s="104">
        <f>N66+N67+N68+N69+N70</f>
        <v>1159.3548885905795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6" t="s">
        <v>963</v>
      </c>
      <c r="C76" s="867"/>
      <c r="D76" s="867"/>
      <c r="E76" s="867"/>
      <c r="F76" s="867"/>
      <c r="G76" s="867"/>
      <c r="H76" s="867"/>
      <c r="I76" s="73" t="s">
        <v>964</v>
      </c>
      <c r="J76" s="75" t="s">
        <v>1410</v>
      </c>
      <c r="K76" s="74" t="s">
        <v>966</v>
      </c>
      <c r="L76" s="868" t="s">
        <v>950</v>
      </c>
      <c r="M76" s="869"/>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3"/>
      <c r="C82" s="904"/>
      <c r="D82" s="904"/>
      <c r="E82" s="904"/>
      <c r="F82" s="904"/>
      <c r="G82" s="904"/>
      <c r="H82" s="904"/>
      <c r="I82" s="126"/>
      <c r="J82" s="126"/>
      <c r="K82" s="126"/>
      <c r="L82" s="917"/>
      <c r="M82" s="917"/>
      <c r="N82" s="45"/>
    </row>
    <row r="83" spans="1:14" ht="15.75" thickBot="1">
      <c r="B83" s="916" t="s">
        <v>953</v>
      </c>
      <c r="C83" s="870"/>
      <c r="D83" s="870"/>
      <c r="E83" s="870"/>
      <c r="F83" s="870"/>
      <c r="G83" s="870"/>
      <c r="H83" s="870"/>
      <c r="I83" s="870"/>
      <c r="J83" s="870"/>
      <c r="K83" s="870"/>
      <c r="L83" s="870"/>
      <c r="M83" s="871"/>
      <c r="N83" s="301">
        <f>SUM(N77:N82)</f>
        <v>9712.0648722881597</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652414.82479549095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2" t="s">
        <v>969</v>
      </c>
      <c r="C89" s="873"/>
      <c r="D89" s="873"/>
      <c r="E89" s="873"/>
      <c r="F89" s="873"/>
      <c r="G89" s="873"/>
      <c r="H89" s="873"/>
      <c r="I89" s="314"/>
      <c r="J89" s="334"/>
      <c r="K89" s="302" t="s">
        <v>970</v>
      </c>
      <c r="L89" s="874" t="s">
        <v>971</v>
      </c>
      <c r="M89" s="875"/>
      <c r="N89" s="303"/>
    </row>
    <row r="90" spans="1:14">
      <c r="B90" s="860" t="s">
        <v>972</v>
      </c>
      <c r="C90" s="861"/>
      <c r="D90" s="861"/>
      <c r="E90" s="861"/>
      <c r="F90" s="861"/>
      <c r="G90" s="861"/>
      <c r="H90" s="861"/>
      <c r="I90" s="87"/>
      <c r="J90" s="88"/>
      <c r="K90" s="304">
        <v>0.2</v>
      </c>
      <c r="L90" s="862">
        <f>N85*K90</f>
        <v>130482.9649590982</v>
      </c>
      <c r="M90" s="863"/>
      <c r="N90" s="51"/>
    </row>
    <row r="91" spans="1:14">
      <c r="B91" s="89" t="s">
        <v>973</v>
      </c>
      <c r="C91" s="90"/>
      <c r="D91" s="90"/>
      <c r="E91" s="90"/>
      <c r="F91" s="90"/>
      <c r="G91" s="90"/>
      <c r="H91" s="90"/>
      <c r="I91" s="87"/>
      <c r="J91" s="88"/>
      <c r="K91" s="304">
        <v>0.05</v>
      </c>
      <c r="L91" s="862">
        <f>N85*K91</f>
        <v>32620.74123977455</v>
      </c>
      <c r="M91" s="863"/>
      <c r="N91" s="51"/>
    </row>
    <row r="92" spans="1:14" ht="15.75" thickBot="1">
      <c r="B92" s="91" t="s">
        <v>974</v>
      </c>
      <c r="C92" s="92"/>
      <c r="D92" s="92"/>
      <c r="E92" s="92"/>
      <c r="F92" s="92"/>
      <c r="G92" s="92"/>
      <c r="H92" s="92"/>
      <c r="I92" s="93"/>
      <c r="J92" s="94"/>
      <c r="K92" s="305">
        <v>0.05</v>
      </c>
      <c r="L92" s="864">
        <f>N85*K92</f>
        <v>32620.74123977455</v>
      </c>
      <c r="M92" s="865"/>
      <c r="N92" s="51"/>
    </row>
    <row r="93" spans="1:14" ht="15.75" thickBot="1">
      <c r="B93" s="827" t="s">
        <v>953</v>
      </c>
      <c r="C93" s="828"/>
      <c r="D93" s="828"/>
      <c r="E93" s="828"/>
      <c r="F93" s="828"/>
      <c r="G93" s="828"/>
      <c r="H93" s="828"/>
      <c r="I93" s="828"/>
      <c r="J93" s="828"/>
      <c r="K93" s="828"/>
      <c r="L93" s="828"/>
      <c r="M93" s="829"/>
      <c r="N93" s="52">
        <f>L90+L91+L92</f>
        <v>195724.44743864733</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848139.27223413833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30" t="s">
        <v>2218</v>
      </c>
      <c r="C112" s="831"/>
      <c r="D112" s="831"/>
      <c r="E112" s="831"/>
      <c r="F112" s="831"/>
      <c r="G112" s="831"/>
      <c r="H112" s="831"/>
      <c r="I112" s="831"/>
      <c r="J112" s="831"/>
      <c r="K112" s="831"/>
      <c r="L112" s="831"/>
      <c r="M112" s="831"/>
      <c r="N112" s="832"/>
    </row>
    <row r="113" spans="2:14" ht="15" customHeight="1">
      <c r="B113" s="830"/>
      <c r="C113" s="831"/>
      <c r="D113" s="831"/>
      <c r="E113" s="831"/>
      <c r="F113" s="831"/>
      <c r="G113" s="831"/>
      <c r="H113" s="831"/>
      <c r="I113" s="831"/>
      <c r="J113" s="831"/>
      <c r="K113" s="831"/>
      <c r="L113" s="831"/>
      <c r="M113" s="831"/>
      <c r="N113" s="832"/>
    </row>
    <row r="114" spans="2:14" ht="30" customHeight="1">
      <c r="B114" s="833" t="s">
        <v>2219</v>
      </c>
      <c r="C114" s="834"/>
      <c r="D114" s="834"/>
      <c r="E114" s="834"/>
      <c r="F114" s="834"/>
      <c r="G114" s="834"/>
      <c r="H114" s="834"/>
      <c r="I114" s="834"/>
      <c r="J114" s="834"/>
      <c r="K114" s="834"/>
      <c r="L114" s="834"/>
      <c r="M114" s="834"/>
      <c r="N114" s="835"/>
    </row>
    <row r="115" spans="2:14">
      <c r="B115" s="833"/>
      <c r="C115" s="834"/>
      <c r="D115" s="834"/>
      <c r="E115" s="834"/>
      <c r="F115" s="834"/>
      <c r="G115" s="834"/>
      <c r="H115" s="834"/>
      <c r="I115" s="834"/>
      <c r="J115" s="834"/>
      <c r="K115" s="834"/>
      <c r="L115" s="834"/>
      <c r="M115" s="834"/>
      <c r="N115" s="835"/>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3"/>
      <c r="K125" s="893"/>
      <c r="L125" s="893"/>
      <c r="M125" s="893"/>
      <c r="N125" s="894"/>
    </row>
    <row r="126" spans="2:14" ht="15.75" customHeight="1" thickBot="1">
      <c r="B126" s="261" t="s">
        <v>2221</v>
      </c>
      <c r="C126" s="393"/>
      <c r="D126" s="393"/>
      <c r="E126" s="57"/>
      <c r="F126" s="57"/>
      <c r="G126" s="57"/>
      <c r="H126" s="57"/>
      <c r="I126" s="57"/>
      <c r="J126" s="895"/>
      <c r="K126" s="895"/>
      <c r="L126" s="895"/>
      <c r="M126" s="895"/>
      <c r="N126" s="896"/>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29.25" customHeight="1" thickBot="1">
      <c r="A31" s="157" t="s">
        <v>1845</v>
      </c>
      <c r="B31" s="80" t="s">
        <v>1093</v>
      </c>
      <c r="C31" s="969" t="s">
        <v>1625</v>
      </c>
      <c r="D31" s="970"/>
      <c r="E31" s="970"/>
      <c r="F31" s="970"/>
      <c r="G31" s="970"/>
      <c r="H31" s="970"/>
      <c r="I31" s="970"/>
      <c r="J31" s="970"/>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77"/>
      <c r="F40" s="877"/>
      <c r="G40" s="877"/>
      <c r="H40" s="878"/>
      <c r="I40" s="36"/>
      <c r="J40" s="37"/>
      <c r="K40" s="269"/>
      <c r="L40" s="276"/>
      <c r="M40" s="277"/>
      <c r="N40" s="272"/>
    </row>
    <row r="41" spans="1:14">
      <c r="B41" s="320"/>
      <c r="C41" s="321"/>
      <c r="D41" s="321"/>
      <c r="E41" s="321"/>
      <c r="F41" s="323"/>
      <c r="G41" s="323"/>
      <c r="H41" s="125"/>
      <c r="I41" s="36"/>
      <c r="J41" s="37"/>
      <c r="K41" s="274"/>
      <c r="L41" s="276"/>
      <c r="M41" s="277"/>
      <c r="N41" s="278"/>
    </row>
    <row r="42" spans="1:14">
      <c r="B42" s="884"/>
      <c r="C42" s="885"/>
      <c r="D42" s="885"/>
      <c r="E42" s="38"/>
      <c r="F42" s="39"/>
      <c r="G42" s="39"/>
      <c r="H42" s="40"/>
      <c r="I42" s="36"/>
      <c r="J42" s="37"/>
      <c r="K42" s="279"/>
      <c r="L42" s="276"/>
      <c r="M42" s="401"/>
      <c r="N42" s="344"/>
    </row>
    <row r="43" spans="1:14" ht="15.75" thickBot="1">
      <c r="B43" s="876"/>
      <c r="C43" s="877"/>
      <c r="D43" s="877"/>
      <c r="E43" s="877"/>
      <c r="F43" s="877"/>
      <c r="G43" s="877"/>
      <c r="H43" s="878"/>
      <c r="I43" s="886"/>
      <c r="J43" s="887"/>
      <c r="K43" s="41"/>
      <c r="L43" s="888"/>
      <c r="M43" s="889"/>
      <c r="N43" s="105"/>
    </row>
    <row r="44" spans="1:14" ht="15.75" thickBot="1">
      <c r="B44" s="827" t="s">
        <v>953</v>
      </c>
      <c r="C44" s="828"/>
      <c r="D44" s="828"/>
      <c r="E44" s="828"/>
      <c r="F44" s="828"/>
      <c r="G44" s="828"/>
      <c r="H44" s="828"/>
      <c r="I44" s="828"/>
      <c r="J44" s="828"/>
      <c r="K44" s="828"/>
      <c r="L44" s="828"/>
      <c r="M44" s="829"/>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2" t="s">
        <v>944</v>
      </c>
      <c r="C48" s="873"/>
      <c r="D48" s="873"/>
      <c r="E48" s="873"/>
      <c r="F48" s="873"/>
      <c r="G48" s="873"/>
      <c r="H48" s="873"/>
      <c r="I48" s="907"/>
      <c r="J48" s="315" t="s">
        <v>945</v>
      </c>
      <c r="K48" s="85" t="s">
        <v>946</v>
      </c>
      <c r="L48" s="908" t="s">
        <v>955</v>
      </c>
      <c r="M48" s="907"/>
      <c r="N48" s="86" t="s">
        <v>951</v>
      </c>
    </row>
    <row r="49" spans="1:14">
      <c r="A49" t="s">
        <v>824</v>
      </c>
      <c r="B49" s="43" t="str">
        <f>VLOOKUP(A49,MATERIALES!A4:D372,3,FALSE)</f>
        <v>Cemento Porthland Norma ASTM C150 Tipo _______</v>
      </c>
      <c r="C49" s="281"/>
      <c r="D49" s="281"/>
      <c r="E49" s="281"/>
      <c r="F49" s="281"/>
      <c r="G49" s="281"/>
      <c r="H49" s="281"/>
      <c r="I49" s="268"/>
      <c r="J49" s="416" t="str">
        <f>VLOOKUP(A49,MATERIALES!A5:D640,2,FALSE)</f>
        <v>kg</v>
      </c>
      <c r="K49" s="282">
        <v>1</v>
      </c>
      <c r="L49" s="267"/>
      <c r="M49" s="402">
        <f>VLOOKUP(A49,MATERIALES!A5:D395,4,FALSE)</f>
        <v>715.39079480248506</v>
      </c>
      <c r="N49" s="272">
        <f>K49*M49</f>
        <v>715.39079480248506</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SUM(N49:N53)</f>
        <v>715.39079480248506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311"/>
      <c r="I60" s="279"/>
      <c r="J60" s="286"/>
      <c r="K60" s="279"/>
      <c r="L60" s="914"/>
      <c r="M60" s="915"/>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916" t="s">
        <v>953</v>
      </c>
      <c r="C76" s="870"/>
      <c r="D76" s="870"/>
      <c r="E76" s="870"/>
      <c r="F76" s="870"/>
      <c r="G76" s="870"/>
      <c r="H76" s="870"/>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715.39079480248506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143.07815896049701</v>
      </c>
      <c r="M83" s="863"/>
      <c r="N83" s="51"/>
    </row>
    <row r="84" spans="1:14">
      <c r="B84" s="89" t="s">
        <v>973</v>
      </c>
      <c r="C84" s="90"/>
      <c r="D84" s="90"/>
      <c r="E84" s="90"/>
      <c r="F84" s="90"/>
      <c r="G84" s="90"/>
      <c r="H84" s="90"/>
      <c r="I84" s="87"/>
      <c r="J84" s="88"/>
      <c r="K84" s="304">
        <v>0.05</v>
      </c>
      <c r="L84" s="862">
        <f>N78*K84</f>
        <v>35.769539740124252</v>
      </c>
      <c r="M84" s="863"/>
      <c r="N84" s="51"/>
    </row>
    <row r="85" spans="1:14" ht="15.75" thickBot="1">
      <c r="B85" s="91" t="s">
        <v>974</v>
      </c>
      <c r="C85" s="92"/>
      <c r="D85" s="92"/>
      <c r="E85" s="92"/>
      <c r="F85" s="92"/>
      <c r="G85" s="92"/>
      <c r="H85" s="92"/>
      <c r="I85" s="93"/>
      <c r="J85" s="94"/>
      <c r="K85" s="305">
        <v>0.05</v>
      </c>
      <c r="L85" s="864">
        <f>N78*K85</f>
        <v>35.769539740124252</v>
      </c>
      <c r="M85" s="865"/>
      <c r="N85" s="51"/>
    </row>
    <row r="86" spans="1:14" ht="15.75" thickBot="1">
      <c r="B86" s="827" t="s">
        <v>953</v>
      </c>
      <c r="C86" s="828"/>
      <c r="D86" s="828"/>
      <c r="E86" s="828"/>
      <c r="F86" s="828"/>
      <c r="G86" s="828"/>
      <c r="H86" s="828"/>
      <c r="I86" s="828"/>
      <c r="J86" s="828"/>
      <c r="K86" s="828"/>
      <c r="L86" s="828"/>
      <c r="M86" s="829"/>
      <c r="N86" s="52">
        <f>L83+L84+L85</f>
        <v>214.61723844074552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930.00803324323056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30" t="s">
        <v>2218</v>
      </c>
      <c r="C105" s="831"/>
      <c r="D105" s="831"/>
      <c r="E105" s="831"/>
      <c r="F105" s="831"/>
      <c r="G105" s="831"/>
      <c r="H105" s="831"/>
      <c r="I105" s="831"/>
      <c r="J105" s="831"/>
      <c r="K105" s="831"/>
      <c r="L105" s="831"/>
      <c r="M105" s="831"/>
      <c r="N105" s="832"/>
    </row>
    <row r="106" spans="2:14" ht="15" customHeight="1">
      <c r="B106" s="830"/>
      <c r="C106" s="831"/>
      <c r="D106" s="831"/>
      <c r="E106" s="831"/>
      <c r="F106" s="831"/>
      <c r="G106" s="831"/>
      <c r="H106" s="831"/>
      <c r="I106" s="831"/>
      <c r="J106" s="831"/>
      <c r="K106" s="831"/>
      <c r="L106" s="831"/>
      <c r="M106" s="831"/>
      <c r="N106" s="832"/>
    </row>
    <row r="107" spans="2:14" ht="29.25" customHeight="1">
      <c r="B107" s="833" t="s">
        <v>2219</v>
      </c>
      <c r="C107" s="834"/>
      <c r="D107" s="834"/>
      <c r="E107" s="834"/>
      <c r="F107" s="834"/>
      <c r="G107" s="834"/>
      <c r="H107" s="834"/>
      <c r="I107" s="834"/>
      <c r="J107" s="834"/>
      <c r="K107" s="834"/>
      <c r="L107" s="834"/>
      <c r="M107" s="834"/>
      <c r="N107" s="835"/>
    </row>
    <row r="108" spans="2:14">
      <c r="B108" s="833"/>
      <c r="C108" s="834"/>
      <c r="D108" s="834"/>
      <c r="E108" s="834"/>
      <c r="F108" s="834"/>
      <c r="G108" s="834"/>
      <c r="H108" s="834"/>
      <c r="I108" s="834"/>
      <c r="J108" s="834"/>
      <c r="K108" s="834"/>
      <c r="L108" s="834"/>
      <c r="M108" s="834"/>
      <c r="N108" s="835"/>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3"/>
      <c r="K118" s="893"/>
      <c r="L118" s="893"/>
      <c r="M118" s="893"/>
      <c r="N118" s="894"/>
    </row>
    <row r="119" spans="2:14" ht="15.75" customHeight="1" thickBot="1">
      <c r="B119" s="261" t="s">
        <v>2221</v>
      </c>
      <c r="C119" s="393"/>
      <c r="D119" s="393"/>
      <c r="E119" s="57"/>
      <c r="F119" s="57"/>
      <c r="G119" s="57"/>
      <c r="H119" s="57"/>
      <c r="I119" s="57"/>
      <c r="J119" s="895"/>
      <c r="K119" s="895"/>
      <c r="L119" s="895"/>
      <c r="M119" s="895"/>
      <c r="N119" s="896"/>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29.25" customHeight="1" thickBot="1">
      <c r="A31" t="s">
        <v>1845</v>
      </c>
      <c r="B31" s="80" t="s">
        <v>1626</v>
      </c>
      <c r="C31" s="969" t="s">
        <v>2040</v>
      </c>
      <c r="D31" s="970"/>
      <c r="E31" s="970"/>
      <c r="F31" s="970"/>
      <c r="G31" s="970"/>
      <c r="H31" s="970"/>
      <c r="I31" s="970"/>
      <c r="J31" s="970"/>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77"/>
      <c r="F40" s="877"/>
      <c r="G40" s="877"/>
      <c r="H40" s="878"/>
      <c r="I40" s="36"/>
      <c r="J40" s="37"/>
      <c r="K40" s="269"/>
      <c r="L40" s="276"/>
      <c r="M40" s="277"/>
      <c r="N40" s="272"/>
    </row>
    <row r="41" spans="1:14">
      <c r="B41" s="320"/>
      <c r="C41" s="321"/>
      <c r="D41" s="321"/>
      <c r="E41" s="321"/>
      <c r="F41" s="323"/>
      <c r="G41" s="323"/>
      <c r="H41" s="125"/>
      <c r="I41" s="36"/>
      <c r="J41" s="37"/>
      <c r="K41" s="274"/>
      <c r="L41" s="276"/>
      <c r="M41" s="277"/>
      <c r="N41" s="278"/>
    </row>
    <row r="42" spans="1:14">
      <c r="B42" s="884"/>
      <c r="C42" s="885"/>
      <c r="D42" s="885"/>
      <c r="E42" s="38"/>
      <c r="F42" s="39"/>
      <c r="G42" s="39"/>
      <c r="H42" s="40"/>
      <c r="I42" s="36"/>
      <c r="J42" s="37"/>
      <c r="K42" s="279"/>
      <c r="L42" s="276"/>
      <c r="M42" s="401"/>
      <c r="N42" s="344"/>
    </row>
    <row r="43" spans="1:14" ht="15.75" thickBot="1">
      <c r="B43" s="876"/>
      <c r="C43" s="877"/>
      <c r="D43" s="877"/>
      <c r="E43" s="877"/>
      <c r="F43" s="877"/>
      <c r="G43" s="877"/>
      <c r="H43" s="878"/>
      <c r="I43" s="886"/>
      <c r="J43" s="887"/>
      <c r="K43" s="41"/>
      <c r="L43" s="888"/>
      <c r="M43" s="889"/>
      <c r="N43" s="105"/>
    </row>
    <row r="44" spans="1:14" ht="15.75" thickBot="1">
      <c r="B44" s="827" t="s">
        <v>953</v>
      </c>
      <c r="C44" s="828"/>
      <c r="D44" s="828"/>
      <c r="E44" s="828"/>
      <c r="F44" s="828"/>
      <c r="G44" s="828"/>
      <c r="H44" s="828"/>
      <c r="I44" s="828"/>
      <c r="J44" s="828"/>
      <c r="K44" s="828"/>
      <c r="L44" s="828"/>
      <c r="M44" s="829"/>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2" t="s">
        <v>944</v>
      </c>
      <c r="C48" s="873"/>
      <c r="D48" s="873"/>
      <c r="E48" s="873"/>
      <c r="F48" s="873"/>
      <c r="G48" s="873"/>
      <c r="H48" s="873"/>
      <c r="I48" s="907"/>
      <c r="J48" s="315" t="s">
        <v>945</v>
      </c>
      <c r="K48" s="85" t="s">
        <v>946</v>
      </c>
      <c r="L48" s="908" t="s">
        <v>955</v>
      </c>
      <c r="M48" s="907"/>
      <c r="N48" s="86" t="s">
        <v>951</v>
      </c>
    </row>
    <row r="49" spans="1:14">
      <c r="A49" t="s">
        <v>826</v>
      </c>
      <c r="B49" s="43" t="str">
        <f>VLOOKUP(A49,MATERIALES!A4:D372,3,FALSE)</f>
        <v>Cemento Hidráulico adicionado, Norma ASTM C595 Tipo _______</v>
      </c>
      <c r="C49" s="281"/>
      <c r="D49" s="281"/>
      <c r="E49" s="281"/>
      <c r="F49" s="281"/>
      <c r="G49" s="281"/>
      <c r="H49" s="281"/>
      <c r="I49" s="268"/>
      <c r="J49" s="416" t="str">
        <f>VLOOKUP(A49,MATERIALES!A5:D640,2,FALSE)</f>
        <v>kg</v>
      </c>
      <c r="K49" s="282">
        <v>1</v>
      </c>
      <c r="L49" s="267"/>
      <c r="M49" s="402">
        <f>VLOOKUP(A49,MATERIALES!A5:D395,4,FALSE)</f>
        <v>812.94408500282384</v>
      </c>
      <c r="N49" s="272">
        <f>K49*M49</f>
        <v>812.94408500282384</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SUM(N49:N53)</f>
        <v>812.94408500282384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311"/>
      <c r="I60" s="279"/>
      <c r="J60" s="286"/>
      <c r="K60" s="279"/>
      <c r="L60" s="914"/>
      <c r="M60" s="915"/>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916" t="s">
        <v>953</v>
      </c>
      <c r="C76" s="870"/>
      <c r="D76" s="870"/>
      <c r="E76" s="870"/>
      <c r="F76" s="870"/>
      <c r="G76" s="870"/>
      <c r="H76" s="870"/>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812.94408500282384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162.58881700056477</v>
      </c>
      <c r="M83" s="863"/>
      <c r="N83" s="51"/>
    </row>
    <row r="84" spans="1:14">
      <c r="B84" s="89" t="s">
        <v>973</v>
      </c>
      <c r="C84" s="90"/>
      <c r="D84" s="90"/>
      <c r="E84" s="90"/>
      <c r="F84" s="90"/>
      <c r="G84" s="90"/>
      <c r="H84" s="90"/>
      <c r="I84" s="87"/>
      <c r="J84" s="88"/>
      <c r="K84" s="304">
        <v>0.05</v>
      </c>
      <c r="L84" s="862">
        <f>N78*K84</f>
        <v>40.647204250141193</v>
      </c>
      <c r="M84" s="863"/>
      <c r="N84" s="51"/>
    </row>
    <row r="85" spans="1:14" ht="15.75" thickBot="1">
      <c r="B85" s="91" t="s">
        <v>974</v>
      </c>
      <c r="C85" s="92"/>
      <c r="D85" s="92"/>
      <c r="E85" s="92"/>
      <c r="F85" s="92"/>
      <c r="G85" s="92"/>
      <c r="H85" s="92"/>
      <c r="I85" s="93"/>
      <c r="J85" s="94"/>
      <c r="K85" s="305">
        <v>0.05</v>
      </c>
      <c r="L85" s="864">
        <f>N78*K85</f>
        <v>40.647204250141193</v>
      </c>
      <c r="M85" s="865"/>
      <c r="N85" s="51"/>
    </row>
    <row r="86" spans="1:14" ht="15.75" thickBot="1">
      <c r="B86" s="827" t="s">
        <v>953</v>
      </c>
      <c r="C86" s="828"/>
      <c r="D86" s="828"/>
      <c r="E86" s="828"/>
      <c r="F86" s="828"/>
      <c r="G86" s="828"/>
      <c r="H86" s="828"/>
      <c r="I86" s="828"/>
      <c r="J86" s="828"/>
      <c r="K86" s="828"/>
      <c r="L86" s="828"/>
      <c r="M86" s="829"/>
      <c r="N86" s="52">
        <f>L83+L84+L85</f>
        <v>243.88322550084715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1056.827310503671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1" t="s">
        <v>2218</v>
      </c>
      <c r="C105" s="972"/>
      <c r="D105" s="972"/>
      <c r="E105" s="972"/>
      <c r="F105" s="972"/>
      <c r="G105" s="972"/>
      <c r="H105" s="972"/>
      <c r="I105" s="972"/>
      <c r="J105" s="972"/>
      <c r="K105" s="972"/>
      <c r="L105" s="972"/>
      <c r="M105" s="972"/>
      <c r="N105" s="973"/>
    </row>
    <row r="106" spans="2:14" ht="15" customHeight="1">
      <c r="B106" s="971"/>
      <c r="C106" s="972"/>
      <c r="D106" s="972"/>
      <c r="E106" s="972"/>
      <c r="F106" s="972"/>
      <c r="G106" s="972"/>
      <c r="H106" s="972"/>
      <c r="I106" s="972"/>
      <c r="J106" s="972"/>
      <c r="K106" s="972"/>
      <c r="L106" s="972"/>
      <c r="M106" s="972"/>
      <c r="N106" s="973"/>
    </row>
    <row r="107" spans="2:14" ht="29.25" customHeight="1">
      <c r="B107" s="974" t="s">
        <v>2219</v>
      </c>
      <c r="C107" s="975"/>
      <c r="D107" s="975"/>
      <c r="E107" s="975"/>
      <c r="F107" s="975"/>
      <c r="G107" s="975"/>
      <c r="H107" s="975"/>
      <c r="I107" s="975"/>
      <c r="J107" s="975"/>
      <c r="K107" s="975"/>
      <c r="L107" s="975"/>
      <c r="M107" s="975"/>
      <c r="N107" s="976"/>
    </row>
    <row r="108" spans="2:14">
      <c r="B108" s="974"/>
      <c r="C108" s="975"/>
      <c r="D108" s="975"/>
      <c r="E108" s="975"/>
      <c r="F108" s="975"/>
      <c r="G108" s="975"/>
      <c r="H108" s="975"/>
      <c r="I108" s="975"/>
      <c r="J108" s="975"/>
      <c r="K108" s="975"/>
      <c r="L108" s="975"/>
      <c r="M108" s="975"/>
      <c r="N108" s="97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7"/>
      <c r="K118" s="977"/>
      <c r="L118" s="977"/>
      <c r="M118" s="977"/>
      <c r="N118" s="978"/>
    </row>
    <row r="119" spans="2:14" ht="15.75" thickBot="1">
      <c r="B119" s="419" t="s">
        <v>2221</v>
      </c>
      <c r="C119" s="420"/>
      <c r="D119" s="420"/>
      <c r="E119" s="259"/>
      <c r="F119" s="259"/>
      <c r="G119" s="259"/>
      <c r="H119" s="259"/>
      <c r="I119" s="259"/>
      <c r="J119" s="979"/>
      <c r="K119" s="979"/>
      <c r="L119" s="979"/>
      <c r="M119" s="979"/>
      <c r="N119" s="980"/>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41.25" customHeight="1" thickBot="1">
      <c r="A31" t="s">
        <v>1845</v>
      </c>
      <c r="B31" s="80" t="s">
        <v>1627</v>
      </c>
      <c r="C31" s="969" t="s">
        <v>2041</v>
      </c>
      <c r="D31" s="970"/>
      <c r="E31" s="970"/>
      <c r="F31" s="970"/>
      <c r="G31" s="970"/>
      <c r="H31" s="970"/>
      <c r="I31" s="970"/>
      <c r="J31" s="970"/>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271"/>
      <c r="N36" s="272"/>
    </row>
    <row r="37" spans="1:14">
      <c r="A37" s="113"/>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2"/>
    </row>
    <row r="39" spans="1:14">
      <c r="B39" s="876"/>
      <c r="C39" s="877"/>
      <c r="D39" s="877"/>
      <c r="E39" s="877"/>
      <c r="F39" s="877"/>
      <c r="G39" s="877"/>
      <c r="H39" s="878"/>
      <c r="I39" s="879"/>
      <c r="J39" s="880"/>
      <c r="K39" s="269"/>
      <c r="L39" s="881"/>
      <c r="M39" s="882"/>
      <c r="N39" s="272"/>
    </row>
    <row r="40" spans="1:14">
      <c r="B40" s="876"/>
      <c r="C40" s="877"/>
      <c r="D40" s="877"/>
      <c r="E40" s="877"/>
      <c r="F40" s="877"/>
      <c r="G40" s="877"/>
      <c r="H40" s="878"/>
      <c r="I40" s="36"/>
      <c r="J40" s="37"/>
      <c r="K40" s="269"/>
      <c r="L40" s="276"/>
      <c r="M40" s="277"/>
      <c r="N40" s="272"/>
    </row>
    <row r="41" spans="1:14">
      <c r="B41" s="320"/>
      <c r="C41" s="321"/>
      <c r="D41" s="321"/>
      <c r="E41" s="321"/>
      <c r="F41" s="323"/>
      <c r="G41" s="323"/>
      <c r="H41" s="125"/>
      <c r="I41" s="36"/>
      <c r="J41" s="37"/>
      <c r="K41" s="274"/>
      <c r="L41" s="276"/>
      <c r="M41" s="277"/>
      <c r="N41" s="278"/>
    </row>
    <row r="42" spans="1:14">
      <c r="B42" s="884"/>
      <c r="C42" s="885"/>
      <c r="D42" s="885"/>
      <c r="E42" s="38"/>
      <c r="F42" s="39"/>
      <c r="G42" s="39"/>
      <c r="H42" s="40"/>
      <c r="I42" s="36"/>
      <c r="J42" s="37"/>
      <c r="K42" s="279"/>
      <c r="L42" s="276"/>
      <c r="M42" s="401"/>
      <c r="N42" s="344"/>
    </row>
    <row r="43" spans="1:14" ht="15.75" thickBot="1">
      <c r="B43" s="876"/>
      <c r="C43" s="877"/>
      <c r="D43" s="877"/>
      <c r="E43" s="877"/>
      <c r="F43" s="877"/>
      <c r="G43" s="877"/>
      <c r="H43" s="878"/>
      <c r="I43" s="886"/>
      <c r="J43" s="887"/>
      <c r="K43" s="41"/>
      <c r="L43" s="888"/>
      <c r="M43" s="889"/>
      <c r="N43" s="105"/>
    </row>
    <row r="44" spans="1:14" ht="15.75" thickBot="1">
      <c r="B44" s="827" t="s">
        <v>953</v>
      </c>
      <c r="C44" s="828"/>
      <c r="D44" s="828"/>
      <c r="E44" s="828"/>
      <c r="F44" s="828"/>
      <c r="G44" s="828"/>
      <c r="H44" s="828"/>
      <c r="I44" s="828"/>
      <c r="J44" s="828"/>
      <c r="K44" s="828"/>
      <c r="L44" s="828"/>
      <c r="M44" s="829"/>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2" t="s">
        <v>944</v>
      </c>
      <c r="C48" s="873"/>
      <c r="D48" s="873"/>
      <c r="E48" s="873"/>
      <c r="F48" s="873"/>
      <c r="G48" s="873"/>
      <c r="H48" s="873"/>
      <c r="I48" s="907"/>
      <c r="J48" s="315" t="s">
        <v>945</v>
      </c>
      <c r="K48" s="85" t="s">
        <v>946</v>
      </c>
      <c r="L48" s="908" t="s">
        <v>955</v>
      </c>
      <c r="M48" s="907"/>
      <c r="N48" s="86" t="s">
        <v>951</v>
      </c>
    </row>
    <row r="49" spans="1:14">
      <c r="A49" t="s">
        <v>804</v>
      </c>
      <c r="B49" s="43" t="str">
        <f>VLOOKUP(A49,MATERIALES!A4:D372,3,FALSE)</f>
        <v>Cemento gris</v>
      </c>
      <c r="C49" s="281"/>
      <c r="D49" s="281"/>
      <c r="E49" s="281"/>
      <c r="F49" s="281"/>
      <c r="G49" s="281"/>
      <c r="H49" s="281"/>
      <c r="I49" s="268"/>
      <c r="J49" s="416" t="str">
        <f>VLOOKUP(A49,MATERIALES!A5:D640,2,FALSE)</f>
        <v>kg</v>
      </c>
      <c r="K49" s="282">
        <v>1</v>
      </c>
      <c r="L49" s="267"/>
      <c r="M49" s="402">
        <f>VLOOKUP(A49,MATERIALES!A5:D395,4,FALSE)</f>
        <v>477.00317141829919</v>
      </c>
      <c r="N49" s="272">
        <f>K49*M49</f>
        <v>477.00317141829919</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9"/>
      <c r="C53" s="910"/>
      <c r="D53" s="910"/>
      <c r="E53" s="910"/>
      <c r="F53" s="910"/>
      <c r="G53" s="910"/>
      <c r="H53" s="910"/>
      <c r="I53" s="880"/>
      <c r="J53" s="42"/>
      <c r="K53" s="44"/>
      <c r="L53" s="911"/>
      <c r="M53" s="912"/>
      <c r="N53" s="45"/>
    </row>
    <row r="54" spans="1:14" ht="15.75" thickBot="1">
      <c r="B54" s="827" t="s">
        <v>953</v>
      </c>
      <c r="C54" s="828"/>
      <c r="D54" s="828"/>
      <c r="E54" s="828"/>
      <c r="F54" s="828"/>
      <c r="G54" s="828"/>
      <c r="H54" s="828"/>
      <c r="I54" s="828"/>
      <c r="J54" s="828"/>
      <c r="K54" s="828"/>
      <c r="L54" s="828"/>
      <c r="M54" s="829"/>
      <c r="N54" s="394">
        <f>SUM(N49:N53)</f>
        <v>477.00317141829919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311"/>
      <c r="I60" s="279"/>
      <c r="J60" s="286"/>
      <c r="K60" s="279"/>
      <c r="L60" s="914"/>
      <c r="M60" s="915"/>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2:15" ht="15.75" thickBot="1">
      <c r="B65" s="916" t="s">
        <v>953</v>
      </c>
      <c r="C65" s="870"/>
      <c r="D65" s="870"/>
      <c r="E65" s="870"/>
      <c r="F65" s="870"/>
      <c r="G65" s="870"/>
      <c r="H65" s="870"/>
      <c r="I65" s="870"/>
      <c r="J65" s="870"/>
      <c r="K65" s="870"/>
      <c r="L65" s="870"/>
      <c r="M65" s="87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3"/>
      <c r="C75" s="904"/>
      <c r="D75" s="904"/>
      <c r="E75" s="904"/>
      <c r="F75" s="904"/>
      <c r="G75" s="904"/>
      <c r="H75" s="904"/>
      <c r="I75" s="126"/>
      <c r="J75" s="126"/>
      <c r="K75" s="126"/>
      <c r="L75" s="917"/>
      <c r="M75" s="917"/>
      <c r="N75" s="45"/>
    </row>
    <row r="76" spans="2:15" ht="15.75" thickBot="1">
      <c r="B76" s="916" t="s">
        <v>953</v>
      </c>
      <c r="C76" s="870"/>
      <c r="D76" s="870"/>
      <c r="E76" s="870"/>
      <c r="F76" s="870"/>
      <c r="G76" s="870"/>
      <c r="H76" s="870"/>
      <c r="I76" s="870"/>
      <c r="J76" s="870"/>
      <c r="K76" s="870"/>
      <c r="L76" s="870"/>
      <c r="M76" s="871"/>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477.00317141829919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95.400634283659841</v>
      </c>
      <c r="M83" s="863"/>
      <c r="N83" s="51"/>
    </row>
    <row r="84" spans="1:14">
      <c r="B84" s="89" t="s">
        <v>973</v>
      </c>
      <c r="C84" s="90"/>
      <c r="D84" s="90"/>
      <c r="E84" s="90"/>
      <c r="F84" s="90"/>
      <c r="G84" s="90"/>
      <c r="H84" s="90"/>
      <c r="I84" s="87"/>
      <c r="J84" s="88"/>
      <c r="K84" s="304">
        <v>0.05</v>
      </c>
      <c r="L84" s="862">
        <f>N78*K84</f>
        <v>23.85015857091496</v>
      </c>
      <c r="M84" s="863"/>
      <c r="N84" s="51"/>
    </row>
    <row r="85" spans="1:14" ht="15.75" thickBot="1">
      <c r="B85" s="91" t="s">
        <v>974</v>
      </c>
      <c r="C85" s="92"/>
      <c r="D85" s="92"/>
      <c r="E85" s="92"/>
      <c r="F85" s="92"/>
      <c r="G85" s="92"/>
      <c r="H85" s="92"/>
      <c r="I85" s="93"/>
      <c r="J85" s="94"/>
      <c r="K85" s="305">
        <v>0.05</v>
      </c>
      <c r="L85" s="864">
        <f>N78*K85</f>
        <v>23.85015857091496</v>
      </c>
      <c r="M85" s="865"/>
      <c r="N85" s="51"/>
    </row>
    <row r="86" spans="1:14" ht="15.75" thickBot="1">
      <c r="B86" s="827" t="s">
        <v>953</v>
      </c>
      <c r="C86" s="828"/>
      <c r="D86" s="828"/>
      <c r="E86" s="828"/>
      <c r="F86" s="828"/>
      <c r="G86" s="828"/>
      <c r="H86" s="828"/>
      <c r="I86" s="828"/>
      <c r="J86" s="828"/>
      <c r="K86" s="828"/>
      <c r="L86" s="828"/>
      <c r="M86" s="829"/>
      <c r="N86" s="52">
        <f>L83+L84+L85</f>
        <v>143.10095142548977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620.1041228437889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1" t="s">
        <v>2218</v>
      </c>
      <c r="C105" s="972"/>
      <c r="D105" s="972"/>
      <c r="E105" s="972"/>
      <c r="F105" s="972"/>
      <c r="G105" s="972"/>
      <c r="H105" s="972"/>
      <c r="I105" s="972"/>
      <c r="J105" s="972"/>
      <c r="K105" s="972"/>
      <c r="L105" s="972"/>
      <c r="M105" s="972"/>
      <c r="N105" s="973"/>
    </row>
    <row r="106" spans="2:14" ht="15" customHeight="1">
      <c r="B106" s="971"/>
      <c r="C106" s="972"/>
      <c r="D106" s="972"/>
      <c r="E106" s="972"/>
      <c r="F106" s="972"/>
      <c r="G106" s="972"/>
      <c r="H106" s="972"/>
      <c r="I106" s="972"/>
      <c r="J106" s="972"/>
      <c r="K106" s="972"/>
      <c r="L106" s="972"/>
      <c r="M106" s="972"/>
      <c r="N106" s="973"/>
    </row>
    <row r="107" spans="2:14" ht="29.25" customHeight="1">
      <c r="B107" s="974" t="s">
        <v>2219</v>
      </c>
      <c r="C107" s="975"/>
      <c r="D107" s="975"/>
      <c r="E107" s="975"/>
      <c r="F107" s="975"/>
      <c r="G107" s="975"/>
      <c r="H107" s="975"/>
      <c r="I107" s="975"/>
      <c r="J107" s="975"/>
      <c r="K107" s="975"/>
      <c r="L107" s="975"/>
      <c r="M107" s="975"/>
      <c r="N107" s="976"/>
    </row>
    <row r="108" spans="2:14">
      <c r="B108" s="974"/>
      <c r="C108" s="975"/>
      <c r="D108" s="975"/>
      <c r="E108" s="975"/>
      <c r="F108" s="975"/>
      <c r="G108" s="975"/>
      <c r="H108" s="975"/>
      <c r="I108" s="975"/>
      <c r="J108" s="975"/>
      <c r="K108" s="975"/>
      <c r="L108" s="975"/>
      <c r="M108" s="975"/>
      <c r="N108" s="97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7"/>
      <c r="K118" s="977"/>
      <c r="L118" s="977"/>
      <c r="M118" s="977"/>
      <c r="N118" s="978"/>
    </row>
    <row r="119" spans="2:14" ht="15.75" thickBot="1">
      <c r="B119" s="419" t="s">
        <v>2221</v>
      </c>
      <c r="C119" s="420"/>
      <c r="D119" s="420"/>
      <c r="E119" s="259"/>
      <c r="F119" s="259"/>
      <c r="G119" s="259"/>
      <c r="H119" s="259"/>
      <c r="I119" s="259"/>
      <c r="J119" s="979"/>
      <c r="K119" s="979"/>
      <c r="L119" s="979"/>
      <c r="M119" s="979"/>
      <c r="N119" s="980"/>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112</v>
      </c>
      <c r="B36" s="876" t="str">
        <f>VLOOKUP(A36,EQUIPOS!A6:D154,3,FALSE)</f>
        <v xml:space="preserve">Aspersor manual
</v>
      </c>
      <c r="C36" s="877"/>
      <c r="D36" s="877"/>
      <c r="E36" s="877"/>
      <c r="F36" s="877"/>
      <c r="G36" s="877"/>
      <c r="H36" s="878"/>
      <c r="I36" s="267"/>
      <c r="J36" s="268"/>
      <c r="K36" s="269">
        <f>VLOOKUP(A36,EQUIPOS!A6:D163,4,FALSE)</f>
        <v>3015.7290651543476</v>
      </c>
      <c r="L36" s="270"/>
      <c r="M36" s="271">
        <v>30</v>
      </c>
      <c r="N36" s="272">
        <f>K36/M36</f>
        <v>100.52430217181158</v>
      </c>
    </row>
    <row r="37" spans="1:14">
      <c r="A37" t="s">
        <v>363</v>
      </c>
      <c r="B37" s="876" t="str">
        <f>VLOOKUP(A37,EQUIPOS!A7:D154,3,FALSE)</f>
        <v>Vibrador de concreto, Motor de 3 hp a 18.000 rpm Mangueras de 4 mt</v>
      </c>
      <c r="C37" s="877"/>
      <c r="D37" s="877"/>
      <c r="E37" s="877"/>
      <c r="F37" s="877"/>
      <c r="G37" s="877"/>
      <c r="H37" s="878"/>
      <c r="I37" s="267"/>
      <c r="J37" s="268"/>
      <c r="K37" s="269">
        <f>VLOOKUP(A37,EQUIPOS!A7:D164,4,FALSE)</f>
        <v>8370.2709003464024</v>
      </c>
      <c r="L37" s="270"/>
      <c r="M37" s="271">
        <v>30</v>
      </c>
      <c r="N37" s="272">
        <f>K37/M37</f>
        <v>279.00903001154677</v>
      </c>
    </row>
    <row r="38" spans="1:14">
      <c r="A38" t="s">
        <v>228</v>
      </c>
      <c r="B38" s="876" t="str">
        <f>VLOOKUP(A38,EQUIPOS!A8:D154,3,FALSE)</f>
        <v xml:space="preserve">Formaleta metálica (concreto hidráulico)
</v>
      </c>
      <c r="C38" s="877"/>
      <c r="D38" s="877"/>
      <c r="E38" s="877"/>
      <c r="F38" s="877"/>
      <c r="G38" s="877"/>
      <c r="H38" s="878"/>
      <c r="I38" s="879"/>
      <c r="J38" s="880"/>
      <c r="K38" s="269">
        <f>VLOOKUP(A38,EQUIPOS!A8:D165,4,FALSE)</f>
        <v>3924.4660092835356</v>
      </c>
      <c r="L38" s="881">
        <v>0.33329999999999999</v>
      </c>
      <c r="M38" s="882"/>
      <c r="N38" s="272">
        <f>K38/L38</f>
        <v>11774.575485399148</v>
      </c>
    </row>
    <row r="39" spans="1:14">
      <c r="B39" s="876"/>
      <c r="C39" s="877"/>
      <c r="D39" s="877"/>
      <c r="E39" s="877"/>
      <c r="F39" s="877"/>
      <c r="G39" s="877"/>
      <c r="H39" s="878"/>
      <c r="I39" s="36"/>
      <c r="J39" s="37"/>
      <c r="K39" s="269"/>
      <c r="L39" s="276"/>
      <c r="M39" s="277"/>
      <c r="N39" s="272"/>
    </row>
    <row r="40" spans="1:14">
      <c r="B40" s="320"/>
      <c r="C40" s="321"/>
      <c r="D40" s="321"/>
      <c r="E40" s="323"/>
      <c r="F40" s="323"/>
      <c r="G40" s="323"/>
      <c r="H40" s="125"/>
      <c r="I40" s="36"/>
      <c r="J40" s="37"/>
      <c r="K40" s="274"/>
      <c r="L40" s="276"/>
      <c r="M40" s="277"/>
      <c r="N40" s="278"/>
    </row>
    <row r="41" spans="1:14">
      <c r="B41" s="884" t="s">
        <v>952</v>
      </c>
      <c r="C41" s="885"/>
      <c r="D41" s="885"/>
      <c r="E41" s="38"/>
      <c r="F41" s="39"/>
      <c r="G41" s="39"/>
      <c r="H41" s="40"/>
      <c r="I41" s="36"/>
      <c r="J41" s="37"/>
      <c r="K41" s="279"/>
      <c r="L41" s="276"/>
      <c r="M41" s="401">
        <v>0.1</v>
      </c>
      <c r="N41" s="344">
        <f>N72*M41</f>
        <v>224.88926817266997</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12378.998085755176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t="s">
        <v>838</v>
      </c>
      <c r="B48" s="43" t="str">
        <f>VLOOKUP(A48,MATERIALES!A5:D372,3,FALSE)</f>
        <v>Concreto hidráulico para pavimento MR-43</v>
      </c>
      <c r="C48" s="281"/>
      <c r="D48" s="281"/>
      <c r="E48" s="281"/>
      <c r="F48" s="281"/>
      <c r="G48" s="281"/>
      <c r="H48" s="281"/>
      <c r="I48" s="268"/>
      <c r="J48" s="224" t="str">
        <f>VLOOKUP(A48,MATERIALES!A4:D639,2,FALSE)</f>
        <v>m3</v>
      </c>
      <c r="K48" s="282">
        <v>1.01</v>
      </c>
      <c r="L48" s="267"/>
      <c r="M48" s="402">
        <f>VLOOKUP(A48,MATERIALES!A5:D395,4,FALSE)</f>
        <v>547669.59081193572</v>
      </c>
      <c r="N48" s="272">
        <f>K48*M48</f>
        <v>553146.28672005504</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9"/>
      <c r="C51" s="910"/>
      <c r="D51" s="910"/>
      <c r="E51" s="910"/>
      <c r="F51" s="910"/>
      <c r="G51" s="910"/>
      <c r="H51" s="910"/>
      <c r="I51" s="880"/>
      <c r="J51" s="42"/>
      <c r="K51" s="44"/>
      <c r="L51" s="911"/>
      <c r="M51" s="912"/>
      <c r="N51" s="45"/>
    </row>
    <row r="52" spans="1:14" ht="15.75" thickBot="1">
      <c r="B52" s="827" t="s">
        <v>953</v>
      </c>
      <c r="C52" s="828"/>
      <c r="D52" s="828"/>
      <c r="E52" s="828"/>
      <c r="F52" s="828"/>
      <c r="G52" s="828"/>
      <c r="H52" s="828"/>
      <c r="I52" s="828"/>
      <c r="J52" s="828"/>
      <c r="K52" s="828"/>
      <c r="L52" s="828"/>
      <c r="M52" s="829"/>
      <c r="N52" s="394">
        <f>SUM(N48:N51)</f>
        <v>553146.28672005504</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13" t="s">
        <v>961</v>
      </c>
      <c r="M56" s="892"/>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14">
        <f>VLOOKUP(A57,TRANSPORTE!A5:D117,4,FALSE)</f>
        <v>1313.4747442511887</v>
      </c>
      <c r="M57" s="915"/>
      <c r="N57" s="287">
        <f>K57*L57</f>
        <v>1326.6094916937006</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5"/>
      <c r="M61" s="906"/>
      <c r="N61" s="127"/>
    </row>
    <row r="62" spans="1:14" ht="15.75" thickBot="1">
      <c r="B62" s="916" t="s">
        <v>953</v>
      </c>
      <c r="C62" s="870"/>
      <c r="D62" s="870"/>
      <c r="E62" s="870"/>
      <c r="F62" s="870"/>
      <c r="G62" s="870"/>
      <c r="H62" s="870"/>
      <c r="I62" s="870"/>
      <c r="J62" s="870"/>
      <c r="K62" s="870"/>
      <c r="L62" s="870"/>
      <c r="M62" s="871"/>
      <c r="N62" s="104">
        <f>SUM(N57:N61)</f>
        <v>1326.6094916937006</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6" t="s">
        <v>963</v>
      </c>
      <c r="C66" s="867"/>
      <c r="D66" s="867"/>
      <c r="E66" s="867"/>
      <c r="F66" s="867"/>
      <c r="G66" s="867"/>
      <c r="H66" s="867"/>
      <c r="I66" s="73" t="s">
        <v>964</v>
      </c>
      <c r="J66" s="75" t="s">
        <v>1410</v>
      </c>
      <c r="K66" s="74" t="s">
        <v>966</v>
      </c>
      <c r="L66" s="868" t="s">
        <v>950</v>
      </c>
      <c r="M66" s="869"/>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903"/>
      <c r="C71" s="904"/>
      <c r="D71" s="904"/>
      <c r="E71" s="904"/>
      <c r="F71" s="904"/>
      <c r="G71" s="904"/>
      <c r="H71" s="904"/>
      <c r="I71" s="126"/>
      <c r="J71" s="126"/>
      <c r="K71" s="126"/>
      <c r="L71" s="917"/>
      <c r="M71" s="917"/>
      <c r="N71" s="45"/>
    </row>
    <row r="72" spans="1:15" ht="15.75" thickBot="1">
      <c r="B72" s="916" t="s">
        <v>953</v>
      </c>
      <c r="C72" s="870"/>
      <c r="D72" s="870"/>
      <c r="E72" s="870"/>
      <c r="F72" s="870"/>
      <c r="G72" s="870"/>
      <c r="H72" s="870"/>
      <c r="I72" s="870"/>
      <c r="J72" s="870"/>
      <c r="K72" s="870"/>
      <c r="L72" s="870"/>
      <c r="M72" s="871"/>
      <c r="N72" s="301">
        <f>SUM(N67:N71)</f>
        <v>2248.8926817266997</v>
      </c>
    </row>
    <row r="73" spans="1:15" ht="15.75" thickBot="1">
      <c r="B73" s="33"/>
      <c r="C73" s="34"/>
      <c r="D73" s="34"/>
      <c r="E73" s="34"/>
      <c r="F73" s="34"/>
      <c r="G73" s="34"/>
      <c r="H73" s="34"/>
      <c r="I73" s="34"/>
      <c r="J73" s="34"/>
      <c r="K73" s="34"/>
      <c r="L73" s="34"/>
      <c r="M73" s="34"/>
      <c r="N73" s="35"/>
    </row>
    <row r="74" spans="1:15" ht="15.75" thickBot="1">
      <c r="B74" s="827" t="s">
        <v>967</v>
      </c>
      <c r="C74" s="828"/>
      <c r="D74" s="828"/>
      <c r="E74" s="828"/>
      <c r="F74" s="828"/>
      <c r="G74" s="828"/>
      <c r="H74" s="828"/>
      <c r="I74" s="828"/>
      <c r="J74" s="828"/>
      <c r="K74" s="828"/>
      <c r="L74" s="828"/>
      <c r="M74" s="829"/>
      <c r="N74" s="99">
        <f>N43+N52+N62+N72</f>
        <v>569100.78697923059</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2" t="s">
        <v>969</v>
      </c>
      <c r="C78" s="873"/>
      <c r="D78" s="873"/>
      <c r="E78" s="873"/>
      <c r="F78" s="873"/>
      <c r="G78" s="873"/>
      <c r="H78" s="873"/>
      <c r="I78" s="314"/>
      <c r="J78" s="334"/>
      <c r="K78" s="302" t="s">
        <v>970</v>
      </c>
      <c r="L78" s="874" t="s">
        <v>971</v>
      </c>
      <c r="M78" s="875"/>
      <c r="N78" s="303"/>
    </row>
    <row r="79" spans="1:15">
      <c r="B79" s="860" t="s">
        <v>972</v>
      </c>
      <c r="C79" s="861"/>
      <c r="D79" s="861"/>
      <c r="E79" s="861"/>
      <c r="F79" s="861"/>
      <c r="G79" s="861"/>
      <c r="H79" s="861"/>
      <c r="I79" s="87"/>
      <c r="J79" s="88"/>
      <c r="K79" s="304">
        <v>0.2</v>
      </c>
      <c r="L79" s="862">
        <f>N74*K79</f>
        <v>113820.15739584612</v>
      </c>
      <c r="M79" s="863"/>
      <c r="N79" s="51"/>
    </row>
    <row r="80" spans="1:15">
      <c r="B80" s="89" t="s">
        <v>973</v>
      </c>
      <c r="C80" s="90"/>
      <c r="D80" s="90"/>
      <c r="E80" s="90"/>
      <c r="F80" s="90"/>
      <c r="G80" s="90"/>
      <c r="H80" s="90"/>
      <c r="I80" s="87"/>
      <c r="J80" s="88"/>
      <c r="K80" s="304">
        <v>0.05</v>
      </c>
      <c r="L80" s="862">
        <f>N74*K80</f>
        <v>28455.039348961531</v>
      </c>
      <c r="M80" s="863"/>
      <c r="N80" s="51"/>
    </row>
    <row r="81" spans="1:14" ht="15.75" thickBot="1">
      <c r="B81" s="91" t="s">
        <v>974</v>
      </c>
      <c r="C81" s="92"/>
      <c r="D81" s="92"/>
      <c r="E81" s="92"/>
      <c r="F81" s="92"/>
      <c r="G81" s="92"/>
      <c r="H81" s="92"/>
      <c r="I81" s="93"/>
      <c r="J81" s="94"/>
      <c r="K81" s="305">
        <v>0.05</v>
      </c>
      <c r="L81" s="864">
        <f>N74*K81</f>
        <v>28455.039348961531</v>
      </c>
      <c r="M81" s="865"/>
      <c r="N81" s="51"/>
    </row>
    <row r="82" spans="1:14" ht="15.75" thickBot="1">
      <c r="B82" s="827" t="s">
        <v>953</v>
      </c>
      <c r="C82" s="828"/>
      <c r="D82" s="828"/>
      <c r="E82" s="828"/>
      <c r="F82" s="828"/>
      <c r="G82" s="828"/>
      <c r="H82" s="828"/>
      <c r="I82" s="828"/>
      <c r="J82" s="828"/>
      <c r="K82" s="828"/>
      <c r="L82" s="828"/>
      <c r="M82" s="829"/>
      <c r="N82" s="52">
        <f>L79+L80+L81</f>
        <v>170730.23609376917</v>
      </c>
    </row>
    <row r="83" spans="1:14" ht="15.75" thickBot="1">
      <c r="B83" s="33"/>
      <c r="C83" s="34"/>
      <c r="D83" s="34"/>
      <c r="E83" s="34"/>
      <c r="F83" s="34"/>
      <c r="G83" s="34"/>
      <c r="H83" s="34"/>
      <c r="I83" s="34"/>
      <c r="J83" s="34"/>
      <c r="K83" s="34"/>
      <c r="L83" s="34"/>
      <c r="M83" s="34"/>
      <c r="N83" s="35"/>
    </row>
    <row r="84" spans="1:14" ht="15.75" thickBot="1">
      <c r="A84" t="s">
        <v>2016</v>
      </c>
      <c r="B84" s="827" t="s">
        <v>975</v>
      </c>
      <c r="C84" s="828"/>
      <c r="D84" s="828"/>
      <c r="E84" s="828"/>
      <c r="F84" s="828"/>
      <c r="G84" s="828"/>
      <c r="H84" s="828"/>
      <c r="I84" s="828"/>
      <c r="J84" s="828"/>
      <c r="K84" s="828"/>
      <c r="L84" s="828"/>
      <c r="M84" s="829"/>
      <c r="N84" s="188">
        <f>N74+N82</f>
        <v>739831.02307299979</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71" t="s">
        <v>2218</v>
      </c>
      <c r="C101" s="972"/>
      <c r="D101" s="972"/>
      <c r="E101" s="972"/>
      <c r="F101" s="972"/>
      <c r="G101" s="972"/>
      <c r="H101" s="972"/>
      <c r="I101" s="972"/>
      <c r="J101" s="972"/>
      <c r="K101" s="972"/>
      <c r="L101" s="972"/>
      <c r="M101" s="972"/>
      <c r="N101" s="973"/>
    </row>
    <row r="102" spans="2:14" ht="15" customHeight="1">
      <c r="B102" s="971"/>
      <c r="C102" s="972"/>
      <c r="D102" s="972"/>
      <c r="E102" s="972"/>
      <c r="F102" s="972"/>
      <c r="G102" s="972"/>
      <c r="H102" s="972"/>
      <c r="I102" s="972"/>
      <c r="J102" s="972"/>
      <c r="K102" s="972"/>
      <c r="L102" s="972"/>
      <c r="M102" s="972"/>
      <c r="N102" s="973"/>
    </row>
    <row r="103" spans="2:14" ht="30" customHeight="1">
      <c r="B103" s="974" t="s">
        <v>2219</v>
      </c>
      <c r="C103" s="975"/>
      <c r="D103" s="975"/>
      <c r="E103" s="975"/>
      <c r="F103" s="975"/>
      <c r="G103" s="975"/>
      <c r="H103" s="975"/>
      <c r="I103" s="975"/>
      <c r="J103" s="975"/>
      <c r="K103" s="975"/>
      <c r="L103" s="975"/>
      <c r="M103" s="975"/>
      <c r="N103" s="976"/>
    </row>
    <row r="104" spans="2:14">
      <c r="B104" s="974"/>
      <c r="C104" s="975"/>
      <c r="D104" s="975"/>
      <c r="E104" s="975"/>
      <c r="F104" s="975"/>
      <c r="G104" s="975"/>
      <c r="H104" s="975"/>
      <c r="I104" s="975"/>
      <c r="J104" s="975"/>
      <c r="K104" s="975"/>
      <c r="L104" s="975"/>
      <c r="M104" s="975"/>
      <c r="N104" s="976"/>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7"/>
      <c r="K114" s="977"/>
      <c r="L114" s="977"/>
      <c r="M114" s="977"/>
      <c r="N114" s="978"/>
    </row>
    <row r="115" spans="2:14" ht="15.75" thickBot="1">
      <c r="B115" s="419" t="s">
        <v>2221</v>
      </c>
      <c r="C115" s="420"/>
      <c r="D115" s="420"/>
      <c r="E115" s="259"/>
      <c r="F115" s="259"/>
      <c r="G115" s="259"/>
      <c r="H115" s="259"/>
      <c r="I115" s="259"/>
      <c r="J115" s="979"/>
      <c r="K115" s="979"/>
      <c r="L115" s="979"/>
      <c r="M115" s="979"/>
      <c r="N115" s="980"/>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thickBo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160</v>
      </c>
      <c r="B36" s="876" t="str">
        <f>VLOOKUP(A36,EQUIPOS!A6:D154,3,FALSE)</f>
        <v>COMPACTADOR MANUAL VIBRATORIO (RANA) con motor de 6 HP</v>
      </c>
      <c r="C36" s="877"/>
      <c r="D36" s="877"/>
      <c r="E36" s="877"/>
      <c r="F36" s="877"/>
      <c r="G36" s="877"/>
      <c r="H36" s="878"/>
      <c r="I36" s="267"/>
      <c r="J36" s="268"/>
      <c r="K36" s="269">
        <f>VLOOKUP(A36,EQUIPOS!A6:D163,4,FALSE)</f>
        <v>8555.7274195564405</v>
      </c>
      <c r="L36" s="270"/>
      <c r="M36" s="271">
        <v>37.5</v>
      </c>
      <c r="N36" s="272">
        <f>K36/M36</f>
        <v>228.15273118817174</v>
      </c>
    </row>
    <row r="37" spans="1:14">
      <c r="B37" s="876"/>
      <c r="C37" s="877"/>
      <c r="D37" s="877"/>
      <c r="E37" s="883"/>
      <c r="F37" s="877"/>
      <c r="G37" s="877"/>
      <c r="H37" s="878"/>
      <c r="I37" s="36"/>
      <c r="J37" s="37"/>
      <c r="K37" s="274"/>
      <c r="L37" s="276"/>
      <c r="M37" s="277"/>
      <c r="N37" s="278"/>
    </row>
    <row r="38" spans="1:14">
      <c r="B38" s="884" t="s">
        <v>952</v>
      </c>
      <c r="C38" s="885"/>
      <c r="D38" s="885"/>
      <c r="E38" s="38"/>
      <c r="F38" s="39"/>
      <c r="G38" s="39"/>
      <c r="H38" s="40"/>
      <c r="I38" s="36"/>
      <c r="J38" s="37"/>
      <c r="K38" s="279"/>
      <c r="L38" s="276"/>
      <c r="M38" s="469">
        <v>0.1</v>
      </c>
      <c r="N38" s="344">
        <f>N72*M38</f>
        <v>1079.468487228816</v>
      </c>
    </row>
    <row r="39" spans="1:14" ht="15.75" thickBot="1">
      <c r="B39" s="876"/>
      <c r="C39" s="877"/>
      <c r="D39" s="877"/>
      <c r="E39" s="877"/>
      <c r="F39" s="877"/>
      <c r="G39" s="877"/>
      <c r="H39" s="878"/>
      <c r="I39" s="886"/>
      <c r="J39" s="887"/>
      <c r="K39" s="41"/>
      <c r="L39" s="888"/>
      <c r="M39" s="889"/>
      <c r="N39" s="105"/>
    </row>
    <row r="40" spans="1:14" ht="15.75" thickBot="1">
      <c r="B40" s="827" t="s">
        <v>953</v>
      </c>
      <c r="C40" s="828"/>
      <c r="D40" s="828"/>
      <c r="E40" s="828"/>
      <c r="F40" s="828"/>
      <c r="G40" s="828"/>
      <c r="H40" s="828"/>
      <c r="I40" s="828"/>
      <c r="J40" s="828"/>
      <c r="K40" s="828"/>
      <c r="L40" s="828"/>
      <c r="M40" s="829"/>
      <c r="N40" s="394">
        <f>SUM(N36:N39)</f>
        <v>1307.6212184169876</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72" t="s">
        <v>944</v>
      </c>
      <c r="C44" s="873"/>
      <c r="D44" s="873"/>
      <c r="E44" s="873"/>
      <c r="F44" s="873"/>
      <c r="G44" s="873"/>
      <c r="H44" s="873"/>
      <c r="I44" s="907"/>
      <c r="J44" s="315" t="s">
        <v>945</v>
      </c>
      <c r="K44" s="85" t="s">
        <v>946</v>
      </c>
      <c r="L44" s="908" t="s">
        <v>955</v>
      </c>
      <c r="M44" s="907"/>
      <c r="N44" s="86" t="s">
        <v>951</v>
      </c>
    </row>
    <row r="45" spans="1:14">
      <c r="A45" s="144" t="s">
        <v>755</v>
      </c>
      <c r="B45" s="43" t="str">
        <f>VLOOKUP(A45,MATERIALES!A5:D372,3,FALSE)</f>
        <v>Adoquín e=8cm</v>
      </c>
      <c r="C45" s="281"/>
      <c r="D45" s="281"/>
      <c r="E45" s="281"/>
      <c r="F45" s="281"/>
      <c r="G45" s="281"/>
      <c r="H45" s="281"/>
      <c r="I45" s="268"/>
      <c r="J45" s="224" t="str">
        <f>VLOOKUP(A45,MATERIALES!A1:D636,2,FALSE)</f>
        <v>m2</v>
      </c>
      <c r="K45" s="282">
        <v>1.03</v>
      </c>
      <c r="L45" s="267"/>
      <c r="M45" s="402">
        <f>VLOOKUP(A45,MATERIALES!A5:D395,4,FALSE)</f>
        <v>48097.023845107069</v>
      </c>
      <c r="N45" s="272">
        <f>K45*M45</f>
        <v>49539.934560460286</v>
      </c>
    </row>
    <row r="46" spans="1:14">
      <c r="A46" s="144" t="s">
        <v>797</v>
      </c>
      <c r="B46" s="43" t="str">
        <f>VLOOKUP(A46,MATERIALES!A6:D372,3,FALSE)</f>
        <v>Arena de sello (fina)</v>
      </c>
      <c r="C46" s="281"/>
      <c r="D46" s="281"/>
      <c r="E46" s="281"/>
      <c r="F46" s="281"/>
      <c r="G46" s="281"/>
      <c r="H46" s="281"/>
      <c r="I46" s="268"/>
      <c r="J46" s="224" t="str">
        <f>VLOOKUP(A46,MATERIALES!A2:D637,2,FALSE)</f>
        <v>m3</v>
      </c>
      <c r="K46" s="282">
        <v>0.01</v>
      </c>
      <c r="L46" s="267"/>
      <c r="M46" s="402">
        <f>VLOOKUP(A46,MATERIALES!A6:D396,4,FALSE)</f>
        <v>51424.674966385297</v>
      </c>
      <c r="N46" s="272">
        <f>K46*M46</f>
        <v>514.24674966385294</v>
      </c>
    </row>
    <row r="47" spans="1:14">
      <c r="A47" s="144" t="s">
        <v>800</v>
      </c>
      <c r="B47" s="43" t="str">
        <f>VLOOKUP(A47,MATERIALES!A6:D372,3,FALSE)</f>
        <v>Arena de soporte (media)</v>
      </c>
      <c r="C47" s="281"/>
      <c r="D47" s="281"/>
      <c r="E47" s="281"/>
      <c r="F47" s="281"/>
      <c r="G47" s="281"/>
      <c r="H47" s="281"/>
      <c r="I47" s="268"/>
      <c r="J47" s="224" t="str">
        <f>VLOOKUP(A47,MATERIALES!A3:D638,2,FALSE)</f>
        <v>m3</v>
      </c>
      <c r="K47" s="282">
        <v>0.05</v>
      </c>
      <c r="L47" s="267"/>
      <c r="M47" s="402">
        <f>VLOOKUP(A47,MATERIALES!A6:D397,4,FALSE)</f>
        <v>41902.389917385561</v>
      </c>
      <c r="N47" s="272">
        <f>K47*M47</f>
        <v>2095.1194958692781</v>
      </c>
    </row>
    <row r="48" spans="1:14">
      <c r="A48" t="s">
        <v>832</v>
      </c>
      <c r="B48" s="43" t="str">
        <f>VLOOKUP(A48,MATERIALES!A6:D372,3,FALSE)</f>
        <v>Concreto Resistencia  21 (Mpa)</v>
      </c>
      <c r="C48" s="317"/>
      <c r="D48" s="317"/>
      <c r="E48" s="317"/>
      <c r="F48" s="317"/>
      <c r="G48" s="317"/>
      <c r="H48" s="317"/>
      <c r="I48" s="317"/>
      <c r="J48" s="311" t="str">
        <f>VLOOKUP(A48,MATERIALES!A4:D639,2,FALSE)</f>
        <v>m3</v>
      </c>
      <c r="K48" s="44">
        <v>0.01</v>
      </c>
      <c r="L48" s="318"/>
      <c r="M48" s="402">
        <f>VLOOKUP(A48,MATERIALES!A6:D398,4,FALSE)</f>
        <v>406305.11798262474</v>
      </c>
      <c r="N48" s="272">
        <f>K48*M48</f>
        <v>4063.0511798262473</v>
      </c>
    </row>
    <row r="49" spans="1:14" ht="15.75" thickBot="1">
      <c r="B49" s="309"/>
      <c r="C49" s="310"/>
      <c r="D49" s="310"/>
      <c r="E49" s="310"/>
      <c r="F49" s="310"/>
      <c r="G49" s="310"/>
      <c r="H49" s="310"/>
      <c r="I49" s="310"/>
      <c r="J49" s="126"/>
      <c r="K49" s="126"/>
      <c r="L49" s="325"/>
      <c r="M49" s="324"/>
      <c r="N49" s="127"/>
    </row>
    <row r="50" spans="1:14" ht="15.75" thickBot="1">
      <c r="B50" s="827" t="s">
        <v>953</v>
      </c>
      <c r="C50" s="828"/>
      <c r="D50" s="828"/>
      <c r="E50" s="828"/>
      <c r="F50" s="828"/>
      <c r="G50" s="828"/>
      <c r="H50" s="828"/>
      <c r="I50" s="828"/>
      <c r="J50" s="828"/>
      <c r="K50" s="828"/>
      <c r="L50" s="828"/>
      <c r="M50" s="829"/>
      <c r="N50" s="394">
        <f>SUM(N45:N49)</f>
        <v>56212.351985819667</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13" t="s">
        <v>961</v>
      </c>
      <c r="M54" s="892"/>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14">
        <f>VLOOKUP(A55,TRANSPORTE!A5:D117,4,FALSE)</f>
        <v>1146.8475644793073</v>
      </c>
      <c r="M55" s="915"/>
      <c r="N55" s="287">
        <f>K55*L55</f>
        <v>1055.0997593209627</v>
      </c>
    </row>
    <row r="56" spans="1:14">
      <c r="A56" t="s">
        <v>1227</v>
      </c>
      <c r="B56" s="46" t="str">
        <f>VLOOKUP(A56,TRANSPORTE!A6:D117,3,FALSE)</f>
        <v>Transporte de Arena</v>
      </c>
      <c r="C56" s="47"/>
      <c r="D56" s="47"/>
      <c r="E56" s="47"/>
      <c r="F56" s="47"/>
      <c r="G56" s="47"/>
      <c r="H56" s="311" t="s">
        <v>1468</v>
      </c>
      <c r="I56" s="279">
        <v>0.01</v>
      </c>
      <c r="J56" s="286">
        <v>1</v>
      </c>
      <c r="K56" s="279">
        <f>I56*J56</f>
        <v>0.01</v>
      </c>
      <c r="L56" s="914">
        <f>VLOOKUP(A56,TRANSPORTE!A6:D117,4,FALSE)</f>
        <v>1147.8761273174055</v>
      </c>
      <c r="M56" s="915"/>
      <c r="N56" s="287">
        <f>K56*L56</f>
        <v>11.478761273174054</v>
      </c>
    </row>
    <row r="57" spans="1:14">
      <c r="A57" t="s">
        <v>1227</v>
      </c>
      <c r="B57" s="46" t="str">
        <f>VLOOKUP(A57,TRANSPORTE!A6:D117,3,FALSE)</f>
        <v>Transporte de Arena</v>
      </c>
      <c r="C57" s="47"/>
      <c r="D57" s="47"/>
      <c r="E57" s="47"/>
      <c r="F57" s="47"/>
      <c r="G57" s="47"/>
      <c r="H57" s="311" t="s">
        <v>1468</v>
      </c>
      <c r="I57" s="279">
        <v>0.05</v>
      </c>
      <c r="J57" s="286">
        <v>1</v>
      </c>
      <c r="K57" s="279">
        <f>I57*J57</f>
        <v>0.05</v>
      </c>
      <c r="L57" s="914">
        <f>VLOOKUP(A57,TRANSPORTE!A6:D118,4,FALSE)</f>
        <v>1147.8761273174055</v>
      </c>
      <c r="M57" s="915"/>
      <c r="N57" s="287">
        <f>K57*L57</f>
        <v>57.393806365870276</v>
      </c>
    </row>
    <row r="58" spans="1:14">
      <c r="B58" s="46"/>
      <c r="C58" s="47"/>
      <c r="D58" s="47"/>
      <c r="E58" s="47"/>
      <c r="F58" s="47"/>
      <c r="G58" s="47"/>
      <c r="H58" s="311"/>
      <c r="I58" s="279"/>
      <c r="J58" s="286"/>
      <c r="K58" s="279"/>
      <c r="L58" s="914"/>
      <c r="M58" s="915"/>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905"/>
      <c r="M60" s="906"/>
      <c r="N60" s="127"/>
    </row>
    <row r="61" spans="1:14" ht="15.75" thickBot="1">
      <c r="B61" s="916" t="s">
        <v>953</v>
      </c>
      <c r="C61" s="870"/>
      <c r="D61" s="870"/>
      <c r="E61" s="870"/>
      <c r="F61" s="870"/>
      <c r="G61" s="870"/>
      <c r="H61" s="870"/>
      <c r="I61" s="870"/>
      <c r="J61" s="870"/>
      <c r="K61" s="870"/>
      <c r="L61" s="870"/>
      <c r="M61" s="871"/>
      <c r="N61" s="104">
        <f>N55+N56+N57+N58+N59</f>
        <v>1123.972326960007</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6" t="s">
        <v>963</v>
      </c>
      <c r="C65" s="867"/>
      <c r="D65" s="867"/>
      <c r="E65" s="867"/>
      <c r="F65" s="867"/>
      <c r="G65" s="867"/>
      <c r="H65" s="867"/>
      <c r="I65" s="73" t="s">
        <v>964</v>
      </c>
      <c r="J65" s="75" t="s">
        <v>1410</v>
      </c>
      <c r="K65" s="74" t="s">
        <v>966</v>
      </c>
      <c r="L65" s="868" t="s">
        <v>950</v>
      </c>
      <c r="M65" s="869"/>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903"/>
      <c r="C71" s="904"/>
      <c r="D71" s="904"/>
      <c r="E71" s="904"/>
      <c r="F71" s="904"/>
      <c r="G71" s="904"/>
      <c r="H71" s="904"/>
      <c r="I71" s="126"/>
      <c r="J71" s="126"/>
      <c r="K71" s="126"/>
      <c r="L71" s="917"/>
      <c r="M71" s="917"/>
      <c r="N71" s="45"/>
    </row>
    <row r="72" spans="1:15" ht="15.75" thickBot="1">
      <c r="B72" s="916" t="s">
        <v>953</v>
      </c>
      <c r="C72" s="870"/>
      <c r="D72" s="870"/>
      <c r="E72" s="870"/>
      <c r="F72" s="870"/>
      <c r="G72" s="870"/>
      <c r="H72" s="870"/>
      <c r="I72" s="870"/>
      <c r="J72" s="870"/>
      <c r="K72" s="870"/>
      <c r="L72" s="870"/>
      <c r="M72" s="871"/>
      <c r="N72" s="301">
        <f>SUM(N66:N71)</f>
        <v>10794.684872288159</v>
      </c>
    </row>
    <row r="73" spans="1:15" ht="15.75" thickBot="1">
      <c r="B73" s="33"/>
      <c r="C73" s="34"/>
      <c r="D73" s="34"/>
      <c r="E73" s="34"/>
      <c r="F73" s="34"/>
      <c r="G73" s="34"/>
      <c r="H73" s="34"/>
      <c r="I73" s="34"/>
      <c r="J73" s="34"/>
      <c r="K73" s="34"/>
      <c r="L73" s="34"/>
      <c r="M73" s="34"/>
      <c r="N73" s="35"/>
    </row>
    <row r="74" spans="1:15" ht="15.75" thickBot="1">
      <c r="B74" s="827" t="s">
        <v>967</v>
      </c>
      <c r="C74" s="828"/>
      <c r="D74" s="828"/>
      <c r="E74" s="828"/>
      <c r="F74" s="828"/>
      <c r="G74" s="828"/>
      <c r="H74" s="828"/>
      <c r="I74" s="828"/>
      <c r="J74" s="828"/>
      <c r="K74" s="828"/>
      <c r="L74" s="828"/>
      <c r="M74" s="829"/>
      <c r="N74" s="99">
        <f>N40+N50+N61+N72</f>
        <v>69438.630403484814</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2" t="s">
        <v>969</v>
      </c>
      <c r="C78" s="873"/>
      <c r="D78" s="873"/>
      <c r="E78" s="873"/>
      <c r="F78" s="873"/>
      <c r="G78" s="873"/>
      <c r="H78" s="873"/>
      <c r="I78" s="314"/>
      <c r="J78" s="334"/>
      <c r="K78" s="302" t="s">
        <v>970</v>
      </c>
      <c r="L78" s="874" t="s">
        <v>971</v>
      </c>
      <c r="M78" s="875"/>
      <c r="N78" s="303"/>
    </row>
    <row r="79" spans="1:15">
      <c r="B79" s="860" t="s">
        <v>972</v>
      </c>
      <c r="C79" s="861"/>
      <c r="D79" s="861"/>
      <c r="E79" s="861"/>
      <c r="F79" s="861"/>
      <c r="G79" s="861"/>
      <c r="H79" s="861"/>
      <c r="I79" s="87"/>
      <c r="J79" s="88"/>
      <c r="K79" s="304">
        <v>0.2</v>
      </c>
      <c r="L79" s="862">
        <f>N74*K79</f>
        <v>13887.726080696964</v>
      </c>
      <c r="M79" s="863"/>
      <c r="N79" s="51"/>
    </row>
    <row r="80" spans="1:15">
      <c r="B80" s="89" t="s">
        <v>973</v>
      </c>
      <c r="C80" s="90"/>
      <c r="D80" s="90"/>
      <c r="E80" s="90"/>
      <c r="F80" s="90"/>
      <c r="G80" s="90"/>
      <c r="H80" s="90"/>
      <c r="I80" s="87"/>
      <c r="J80" s="88"/>
      <c r="K80" s="304">
        <v>0.05</v>
      </c>
      <c r="L80" s="862">
        <f>N74*K80</f>
        <v>3471.9315201742411</v>
      </c>
      <c r="M80" s="863"/>
      <c r="N80" s="51"/>
    </row>
    <row r="81" spans="1:14" ht="15.75" thickBot="1">
      <c r="B81" s="91" t="s">
        <v>974</v>
      </c>
      <c r="C81" s="92"/>
      <c r="D81" s="92"/>
      <c r="E81" s="92"/>
      <c r="F81" s="92"/>
      <c r="G81" s="92"/>
      <c r="H81" s="92"/>
      <c r="I81" s="93"/>
      <c r="J81" s="94"/>
      <c r="K81" s="305">
        <v>0.05</v>
      </c>
      <c r="L81" s="864">
        <f>N74*K81</f>
        <v>3471.9315201742411</v>
      </c>
      <c r="M81" s="865"/>
      <c r="N81" s="51"/>
    </row>
    <row r="82" spans="1:14" ht="15.75" thickBot="1">
      <c r="B82" s="827" t="s">
        <v>953</v>
      </c>
      <c r="C82" s="828"/>
      <c r="D82" s="828"/>
      <c r="E82" s="828"/>
      <c r="F82" s="828"/>
      <c r="G82" s="828"/>
      <c r="H82" s="828"/>
      <c r="I82" s="828"/>
      <c r="J82" s="828"/>
      <c r="K82" s="828"/>
      <c r="L82" s="828"/>
      <c r="M82" s="829"/>
      <c r="N82" s="52">
        <f>L79+L80+L81</f>
        <v>20831.58912104545</v>
      </c>
    </row>
    <row r="83" spans="1:14" ht="15.75" thickBot="1">
      <c r="B83" s="33"/>
      <c r="C83" s="34"/>
      <c r="D83" s="34"/>
      <c r="E83" s="34"/>
      <c r="F83" s="34"/>
      <c r="G83" s="34"/>
      <c r="H83" s="34"/>
      <c r="I83" s="34"/>
      <c r="J83" s="34"/>
      <c r="K83" s="34"/>
      <c r="L83" s="34"/>
      <c r="M83" s="34"/>
      <c r="N83" s="35"/>
    </row>
    <row r="84" spans="1:14" ht="15.75" thickBot="1">
      <c r="A84" t="s">
        <v>2016</v>
      </c>
      <c r="B84" s="827" t="s">
        <v>975</v>
      </c>
      <c r="C84" s="828"/>
      <c r="D84" s="828"/>
      <c r="E84" s="828"/>
      <c r="F84" s="828"/>
      <c r="G84" s="828"/>
      <c r="H84" s="828"/>
      <c r="I84" s="828"/>
      <c r="J84" s="828"/>
      <c r="K84" s="828"/>
      <c r="L84" s="828"/>
      <c r="M84" s="829"/>
      <c r="N84" s="188">
        <f>N74+N82</f>
        <v>90270.219524530257</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71" t="s">
        <v>2218</v>
      </c>
      <c r="C101" s="972"/>
      <c r="D101" s="972"/>
      <c r="E101" s="972"/>
      <c r="F101" s="972"/>
      <c r="G101" s="972"/>
      <c r="H101" s="972"/>
      <c r="I101" s="972"/>
      <c r="J101" s="972"/>
      <c r="K101" s="972"/>
      <c r="L101" s="972"/>
      <c r="M101" s="972"/>
      <c r="N101" s="973"/>
    </row>
    <row r="102" spans="2:14" ht="15" customHeight="1">
      <c r="B102" s="971"/>
      <c r="C102" s="972"/>
      <c r="D102" s="972"/>
      <c r="E102" s="972"/>
      <c r="F102" s="972"/>
      <c r="G102" s="972"/>
      <c r="H102" s="972"/>
      <c r="I102" s="972"/>
      <c r="J102" s="972"/>
      <c r="K102" s="972"/>
      <c r="L102" s="972"/>
      <c r="M102" s="972"/>
      <c r="N102" s="973"/>
    </row>
    <row r="103" spans="2:14" ht="30" customHeight="1">
      <c r="B103" s="974" t="s">
        <v>2219</v>
      </c>
      <c r="C103" s="975"/>
      <c r="D103" s="975"/>
      <c r="E103" s="975"/>
      <c r="F103" s="975"/>
      <c r="G103" s="975"/>
      <c r="H103" s="975"/>
      <c r="I103" s="975"/>
      <c r="J103" s="975"/>
      <c r="K103" s="975"/>
      <c r="L103" s="975"/>
      <c r="M103" s="975"/>
      <c r="N103" s="976"/>
    </row>
    <row r="104" spans="2:14">
      <c r="B104" s="974"/>
      <c r="C104" s="975"/>
      <c r="D104" s="975"/>
      <c r="E104" s="975"/>
      <c r="F104" s="975"/>
      <c r="G104" s="975"/>
      <c r="H104" s="975"/>
      <c r="I104" s="975"/>
      <c r="J104" s="975"/>
      <c r="K104" s="975"/>
      <c r="L104" s="975"/>
      <c r="M104" s="975"/>
      <c r="N104" s="976"/>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7"/>
      <c r="K114" s="977"/>
      <c r="L114" s="977"/>
      <c r="M114" s="977"/>
      <c r="N114" s="978"/>
    </row>
    <row r="115" spans="2:14" ht="15.75" thickBot="1">
      <c r="B115" s="419" t="s">
        <v>2221</v>
      </c>
      <c r="C115" s="420"/>
      <c r="D115" s="420"/>
      <c r="E115" s="259"/>
      <c r="F115" s="259"/>
      <c r="G115" s="259"/>
      <c r="H115" s="259"/>
      <c r="I115" s="259"/>
      <c r="J115" s="979"/>
      <c r="K115" s="979"/>
      <c r="L115" s="979"/>
      <c r="M115" s="979"/>
      <c r="N115" s="980"/>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180</v>
      </c>
      <c r="B36" s="876" t="str">
        <f>VLOOKUP(A36,EQUIPOS!A6:D154,3,FALSE)</f>
        <v>Compresor 120 HP, con martillo.</v>
      </c>
      <c r="C36" s="877"/>
      <c r="D36" s="877"/>
      <c r="E36" s="877"/>
      <c r="F36" s="877"/>
      <c r="G36" s="877"/>
      <c r="H36" s="878"/>
      <c r="I36" s="267"/>
      <c r="J36" s="268"/>
      <c r="K36" s="269">
        <f>VLOOKUP(A36,EQUIPOS!A6:D163,4,FALSE)</f>
        <v>96884.546263315322</v>
      </c>
      <c r="L36" s="270"/>
      <c r="M36" s="271">
        <v>35</v>
      </c>
      <c r="N36" s="272">
        <f>K36/M36</f>
        <v>2768.1298932375807</v>
      </c>
    </row>
    <row r="37" spans="1:14">
      <c r="A37" s="113" t="s">
        <v>312</v>
      </c>
      <c r="B37" s="876" t="str">
        <f>VLOOKUP(A37,EQUIPOS!A7:D154,3,FALSE)</f>
        <v>Retroexcavadora sobre oruga, potencia 138 HP, balde de 1,5 m3.</v>
      </c>
      <c r="C37" s="877"/>
      <c r="D37" s="877"/>
      <c r="E37" s="877"/>
      <c r="F37" s="877"/>
      <c r="G37" s="877"/>
      <c r="H37" s="878"/>
      <c r="I37" s="421"/>
      <c r="J37" s="422"/>
      <c r="K37" s="269">
        <f>VLOOKUP(A37,EQUIPOS!A7:D164,4,FALSE)</f>
        <v>206203.95213966368</v>
      </c>
      <c r="L37" s="335"/>
      <c r="M37" s="336">
        <v>35</v>
      </c>
      <c r="N37" s="272">
        <f>K37/M37</f>
        <v>5891.5414897046767</v>
      </c>
    </row>
    <row r="38" spans="1:14">
      <c r="A38" s="113"/>
      <c r="B38" s="320"/>
      <c r="C38" s="321"/>
      <c r="D38" s="321"/>
      <c r="E38" s="323"/>
      <c r="F38" s="321"/>
      <c r="G38" s="321"/>
      <c r="H38" s="322"/>
      <c r="I38" s="328"/>
      <c r="J38" s="330"/>
      <c r="K38" s="269"/>
      <c r="L38" s="423"/>
      <c r="M38" s="424"/>
      <c r="N38" s="272"/>
    </row>
    <row r="39" spans="1:14">
      <c r="B39" s="876"/>
      <c r="C39" s="877"/>
      <c r="D39" s="877"/>
      <c r="E39" s="883"/>
      <c r="F39" s="877"/>
      <c r="G39" s="877"/>
      <c r="H39" s="878"/>
      <c r="I39" s="36"/>
      <c r="J39" s="37"/>
      <c r="K39" s="274"/>
      <c r="L39" s="276"/>
      <c r="M39" s="277"/>
      <c r="N39" s="278"/>
    </row>
    <row r="40" spans="1:14">
      <c r="B40" s="884" t="s">
        <v>952</v>
      </c>
      <c r="C40" s="885"/>
      <c r="D40" s="885"/>
      <c r="E40" s="38"/>
      <c r="F40" s="39"/>
      <c r="G40" s="39"/>
      <c r="H40" s="40"/>
      <c r="I40" s="36"/>
      <c r="J40" s="37"/>
      <c r="K40" s="279"/>
      <c r="L40" s="276"/>
      <c r="M40" s="401">
        <v>0.01</v>
      </c>
      <c r="N40" s="344">
        <f>N73*M40</f>
        <v>7.6767229862288557</v>
      </c>
    </row>
    <row r="41" spans="1:14" ht="15.75" thickBot="1">
      <c r="B41" s="876"/>
      <c r="C41" s="877"/>
      <c r="D41" s="877"/>
      <c r="E41" s="877"/>
      <c r="F41" s="877"/>
      <c r="G41" s="877"/>
      <c r="H41" s="878"/>
      <c r="I41" s="886"/>
      <c r="J41" s="887"/>
      <c r="K41" s="41"/>
      <c r="L41" s="888"/>
      <c r="M41" s="889"/>
      <c r="N41" s="105"/>
    </row>
    <row r="42" spans="1:14" ht="15.75" thickBot="1">
      <c r="B42" s="827" t="s">
        <v>953</v>
      </c>
      <c r="C42" s="828"/>
      <c r="D42" s="828"/>
      <c r="E42" s="828"/>
      <c r="F42" s="828"/>
      <c r="G42" s="828"/>
      <c r="H42" s="828"/>
      <c r="I42" s="828"/>
      <c r="J42" s="828"/>
      <c r="K42" s="828"/>
      <c r="L42" s="828"/>
      <c r="M42" s="829"/>
      <c r="N42" s="394">
        <f>SUM(N36:N41)</f>
        <v>8667.3481059284859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2" t="s">
        <v>944</v>
      </c>
      <c r="C46" s="873"/>
      <c r="D46" s="873"/>
      <c r="E46" s="873"/>
      <c r="F46" s="873"/>
      <c r="G46" s="873"/>
      <c r="H46" s="873"/>
      <c r="I46" s="907"/>
      <c r="J46" s="315" t="s">
        <v>945</v>
      </c>
      <c r="K46" s="85" t="s">
        <v>946</v>
      </c>
      <c r="L46" s="908" t="s">
        <v>955</v>
      </c>
      <c r="M46" s="907"/>
      <c r="N46" s="86" t="s">
        <v>951</v>
      </c>
    </row>
    <row r="47" spans="1:14">
      <c r="A47" s="144" t="s">
        <v>442</v>
      </c>
      <c r="B47" s="43" t="str">
        <f>VLOOKUP(A47,MATERIALES!A5:D372,3,FALSE)</f>
        <v>Derechos de explotación y/o disposición de materiales</v>
      </c>
      <c r="C47" s="281"/>
      <c r="D47" s="281"/>
      <c r="E47" s="281"/>
      <c r="F47" s="281"/>
      <c r="G47" s="281"/>
      <c r="H47" s="281"/>
      <c r="I47" s="268"/>
      <c r="J47" s="224" t="str">
        <f>VLOOKUP(A47,MATERIALES!A3:D638,2,FALSE)</f>
        <v>m3</v>
      </c>
      <c r="K47" s="282">
        <v>1.3</v>
      </c>
      <c r="L47" s="267"/>
      <c r="M47" s="402">
        <f>VLOOKUP(A47,MATERIALES!A5:D395,4,FALSE)</f>
        <v>3945.4886258803722</v>
      </c>
      <c r="N47" s="272">
        <f>K47*M47</f>
        <v>5129.1352136444839</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7" t="s">
        <v>953</v>
      </c>
      <c r="C51" s="828"/>
      <c r="D51" s="828"/>
      <c r="E51" s="828"/>
      <c r="F51" s="828"/>
      <c r="G51" s="828"/>
      <c r="H51" s="828"/>
      <c r="I51" s="828"/>
      <c r="J51" s="828"/>
      <c r="K51" s="828"/>
      <c r="L51" s="828"/>
      <c r="M51" s="829"/>
      <c r="N51" s="394">
        <f>SUM(N47:N50)</f>
        <v>5129.1352136444839</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13" t="s">
        <v>961</v>
      </c>
      <c r="M55" s="892"/>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14">
        <f>VLOOKUP(A56,TRANSPORTE!A5:D117,4,FALSE)</f>
        <v>1147.8761273174055</v>
      </c>
      <c r="M56" s="915"/>
      <c r="N56" s="287">
        <f>K56*L56</f>
        <v>1492.2389655126271</v>
      </c>
    </row>
    <row r="57" spans="1:14">
      <c r="B57" s="46"/>
      <c r="C57" s="47"/>
      <c r="D57" s="47"/>
      <c r="E57" s="47"/>
      <c r="F57" s="47"/>
      <c r="G57" s="47"/>
      <c r="H57" s="311"/>
      <c r="I57" s="279"/>
      <c r="J57" s="286"/>
      <c r="K57" s="279"/>
      <c r="L57" s="914"/>
      <c r="M57" s="915"/>
      <c r="N57" s="287"/>
    </row>
    <row r="58" spans="1:14">
      <c r="B58" s="46"/>
      <c r="C58" s="47"/>
      <c r="D58" s="47"/>
      <c r="E58" s="47"/>
      <c r="F58" s="47"/>
      <c r="G58" s="47"/>
      <c r="H58" s="311"/>
      <c r="I58" s="279"/>
      <c r="J58" s="286"/>
      <c r="K58" s="279"/>
      <c r="L58" s="914"/>
      <c r="M58" s="915"/>
      <c r="N58" s="287"/>
    </row>
    <row r="59" spans="1:14">
      <c r="B59" s="46"/>
      <c r="C59" s="47"/>
      <c r="D59" s="47"/>
      <c r="E59" s="47"/>
      <c r="F59" s="47"/>
      <c r="G59" s="47"/>
      <c r="H59" s="311"/>
      <c r="I59" s="279"/>
      <c r="J59" s="286"/>
      <c r="K59" s="279"/>
      <c r="L59" s="914"/>
      <c r="M59" s="915"/>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5"/>
      <c r="M61" s="906"/>
      <c r="N61" s="127"/>
    </row>
    <row r="62" spans="1:14" ht="15.75" thickBot="1">
      <c r="B62" s="916" t="s">
        <v>953</v>
      </c>
      <c r="C62" s="870"/>
      <c r="D62" s="870"/>
      <c r="E62" s="870"/>
      <c r="F62" s="870"/>
      <c r="G62" s="870"/>
      <c r="H62" s="870"/>
      <c r="I62" s="870"/>
      <c r="J62" s="870"/>
      <c r="K62" s="870"/>
      <c r="L62" s="870"/>
      <c r="M62" s="871"/>
      <c r="N62" s="104">
        <f>N56+N57+N58+N59+N60</f>
        <v>1492.2389655126271</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6" t="s">
        <v>963</v>
      </c>
      <c r="C66" s="867"/>
      <c r="D66" s="867"/>
      <c r="E66" s="867"/>
      <c r="F66" s="867"/>
      <c r="G66" s="867"/>
      <c r="H66" s="867"/>
      <c r="I66" s="73" t="s">
        <v>964</v>
      </c>
      <c r="J66" s="75" t="s">
        <v>1410</v>
      </c>
      <c r="K66" s="74" t="s">
        <v>966</v>
      </c>
      <c r="L66" s="868" t="s">
        <v>950</v>
      </c>
      <c r="M66" s="869"/>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903"/>
      <c r="C72" s="904"/>
      <c r="D72" s="904"/>
      <c r="E72" s="904"/>
      <c r="F72" s="904"/>
      <c r="G72" s="904"/>
      <c r="H72" s="904"/>
      <c r="I72" s="126"/>
      <c r="J72" s="126"/>
      <c r="K72" s="126"/>
      <c r="L72" s="917"/>
      <c r="M72" s="917"/>
      <c r="N72" s="45"/>
    </row>
    <row r="73" spans="1:15" ht="15.75" thickBot="1">
      <c r="B73" s="916" t="s">
        <v>953</v>
      </c>
      <c r="C73" s="870"/>
      <c r="D73" s="870"/>
      <c r="E73" s="870"/>
      <c r="F73" s="870"/>
      <c r="G73" s="870"/>
      <c r="H73" s="870"/>
      <c r="I73" s="870"/>
      <c r="J73" s="870"/>
      <c r="K73" s="870"/>
      <c r="L73" s="870"/>
      <c r="M73" s="871"/>
      <c r="N73" s="301">
        <f>SUM(N67:N72)</f>
        <v>767.67229862288559</v>
      </c>
    </row>
    <row r="74" spans="1:15" ht="15.75" thickBot="1">
      <c r="B74" s="33"/>
      <c r="C74" s="34"/>
      <c r="D74" s="34"/>
      <c r="E74" s="34"/>
      <c r="F74" s="34"/>
      <c r="G74" s="34"/>
      <c r="H74" s="34"/>
      <c r="I74" s="34"/>
      <c r="J74" s="34"/>
      <c r="K74" s="34"/>
      <c r="L74" s="34"/>
      <c r="M74" s="34"/>
      <c r="N74" s="35"/>
    </row>
    <row r="75" spans="1:15" ht="15.75" thickBot="1">
      <c r="B75" s="827" t="s">
        <v>967</v>
      </c>
      <c r="C75" s="828"/>
      <c r="D75" s="828"/>
      <c r="E75" s="828"/>
      <c r="F75" s="828"/>
      <c r="G75" s="828"/>
      <c r="H75" s="828"/>
      <c r="I75" s="828"/>
      <c r="J75" s="828"/>
      <c r="K75" s="828"/>
      <c r="L75" s="828"/>
      <c r="M75" s="829"/>
      <c r="N75" s="99">
        <f>N42+N51+N62+N73</f>
        <v>16056.394583708483</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72" t="s">
        <v>969</v>
      </c>
      <c r="C79" s="873"/>
      <c r="D79" s="873"/>
      <c r="E79" s="873"/>
      <c r="F79" s="873"/>
      <c r="G79" s="873"/>
      <c r="H79" s="873"/>
      <c r="I79" s="314"/>
      <c r="J79" s="334"/>
      <c r="K79" s="302" t="s">
        <v>970</v>
      </c>
      <c r="L79" s="874" t="s">
        <v>971</v>
      </c>
      <c r="M79" s="875"/>
      <c r="N79" s="303"/>
    </row>
    <row r="80" spans="1:15">
      <c r="B80" s="860" t="s">
        <v>972</v>
      </c>
      <c r="C80" s="861"/>
      <c r="D80" s="861"/>
      <c r="E80" s="861"/>
      <c r="F80" s="861"/>
      <c r="G80" s="861"/>
      <c r="H80" s="861"/>
      <c r="I80" s="87"/>
      <c r="J80" s="88"/>
      <c r="K80" s="304">
        <v>0.2</v>
      </c>
      <c r="L80" s="862">
        <f>N75*K80</f>
        <v>3211.2789167416968</v>
      </c>
      <c r="M80" s="863"/>
      <c r="N80" s="51"/>
    </row>
    <row r="81" spans="1:14">
      <c r="B81" s="89" t="s">
        <v>973</v>
      </c>
      <c r="C81" s="90"/>
      <c r="D81" s="90"/>
      <c r="E81" s="90"/>
      <c r="F81" s="90"/>
      <c r="G81" s="90"/>
      <c r="H81" s="90"/>
      <c r="I81" s="87"/>
      <c r="J81" s="88"/>
      <c r="K81" s="304">
        <v>0.05</v>
      </c>
      <c r="L81" s="862">
        <f>N75*K81</f>
        <v>802.81972918542419</v>
      </c>
      <c r="M81" s="863"/>
      <c r="N81" s="51"/>
    </row>
    <row r="82" spans="1:14" ht="15.75" thickBot="1">
      <c r="B82" s="91" t="s">
        <v>974</v>
      </c>
      <c r="C82" s="92"/>
      <c r="D82" s="92"/>
      <c r="E82" s="92"/>
      <c r="F82" s="92"/>
      <c r="G82" s="92"/>
      <c r="H82" s="92"/>
      <c r="I82" s="93"/>
      <c r="J82" s="94"/>
      <c r="K82" s="305">
        <v>0.05</v>
      </c>
      <c r="L82" s="864">
        <f>N75*K82</f>
        <v>802.81972918542419</v>
      </c>
      <c r="M82" s="865"/>
      <c r="N82" s="51"/>
    </row>
    <row r="83" spans="1:14" ht="15.75" thickBot="1">
      <c r="B83" s="827" t="s">
        <v>953</v>
      </c>
      <c r="C83" s="828"/>
      <c r="D83" s="828"/>
      <c r="E83" s="828"/>
      <c r="F83" s="828"/>
      <c r="G83" s="828"/>
      <c r="H83" s="828"/>
      <c r="I83" s="828"/>
      <c r="J83" s="828"/>
      <c r="K83" s="828"/>
      <c r="L83" s="828"/>
      <c r="M83" s="829"/>
      <c r="N83" s="52">
        <f>L80+L81+L82</f>
        <v>4816.9183751125447</v>
      </c>
    </row>
    <row r="84" spans="1:14" ht="15.75" thickBot="1">
      <c r="B84" s="33"/>
      <c r="C84" s="34"/>
      <c r="D84" s="34"/>
      <c r="E84" s="34"/>
      <c r="F84" s="34"/>
      <c r="G84" s="34"/>
      <c r="H84" s="34"/>
      <c r="I84" s="34"/>
      <c r="J84" s="34"/>
      <c r="K84" s="34"/>
      <c r="L84" s="34"/>
      <c r="M84" s="34"/>
      <c r="N84" s="35"/>
    </row>
    <row r="85" spans="1:14" ht="15.75" thickBot="1">
      <c r="A85" t="s">
        <v>2016</v>
      </c>
      <c r="B85" s="827" t="s">
        <v>975</v>
      </c>
      <c r="C85" s="828"/>
      <c r="D85" s="828"/>
      <c r="E85" s="828"/>
      <c r="F85" s="828"/>
      <c r="G85" s="828"/>
      <c r="H85" s="828"/>
      <c r="I85" s="828"/>
      <c r="J85" s="828"/>
      <c r="K85" s="828"/>
      <c r="L85" s="828"/>
      <c r="M85" s="829"/>
      <c r="N85" s="188">
        <f>N75+N83</f>
        <v>20873.312958821029</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71" t="s">
        <v>2218</v>
      </c>
      <c r="C102" s="972"/>
      <c r="D102" s="972"/>
      <c r="E102" s="972"/>
      <c r="F102" s="972"/>
      <c r="G102" s="972"/>
      <c r="H102" s="972"/>
      <c r="I102" s="972"/>
      <c r="J102" s="972"/>
      <c r="K102" s="972"/>
      <c r="L102" s="972"/>
      <c r="M102" s="972"/>
      <c r="N102" s="973"/>
    </row>
    <row r="103" spans="2:14" ht="15" customHeight="1">
      <c r="B103" s="971"/>
      <c r="C103" s="972"/>
      <c r="D103" s="972"/>
      <c r="E103" s="972"/>
      <c r="F103" s="972"/>
      <c r="G103" s="972"/>
      <c r="H103" s="972"/>
      <c r="I103" s="972"/>
      <c r="J103" s="972"/>
      <c r="K103" s="972"/>
      <c r="L103" s="972"/>
      <c r="M103" s="972"/>
      <c r="N103" s="973"/>
    </row>
    <row r="104" spans="2:14" ht="30" customHeight="1">
      <c r="B104" s="974" t="s">
        <v>2219</v>
      </c>
      <c r="C104" s="975"/>
      <c r="D104" s="975"/>
      <c r="E104" s="975"/>
      <c r="F104" s="975"/>
      <c r="G104" s="975"/>
      <c r="H104" s="975"/>
      <c r="I104" s="975"/>
      <c r="J104" s="975"/>
      <c r="K104" s="975"/>
      <c r="L104" s="975"/>
      <c r="M104" s="975"/>
      <c r="N104" s="976"/>
    </row>
    <row r="105" spans="2:14">
      <c r="B105" s="974"/>
      <c r="C105" s="975"/>
      <c r="D105" s="975"/>
      <c r="E105" s="975"/>
      <c r="F105" s="975"/>
      <c r="G105" s="975"/>
      <c r="H105" s="975"/>
      <c r="I105" s="975"/>
      <c r="J105" s="975"/>
      <c r="K105" s="975"/>
      <c r="L105" s="975"/>
      <c r="M105" s="975"/>
      <c r="N105" s="976"/>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7"/>
      <c r="K115" s="977"/>
      <c r="L115" s="977"/>
      <c r="M115" s="977"/>
      <c r="N115" s="978"/>
    </row>
    <row r="116" spans="2:14" ht="15.75" thickBot="1">
      <c r="B116" s="419" t="s">
        <v>2221</v>
      </c>
      <c r="C116" s="420"/>
      <c r="D116" s="420"/>
      <c r="E116" s="259"/>
      <c r="F116" s="259"/>
      <c r="G116" s="259"/>
      <c r="H116" s="259"/>
      <c r="I116" s="259"/>
      <c r="J116" s="979"/>
      <c r="K116" s="979"/>
      <c r="L116" s="979"/>
      <c r="M116" s="979"/>
      <c r="N116" s="980"/>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180</v>
      </c>
      <c r="B36" s="876" t="str">
        <f>VLOOKUP(A36,EQUIPOS!A6:D154,3,FALSE)</f>
        <v>Compresor 120 HP, con martillo.</v>
      </c>
      <c r="C36" s="877"/>
      <c r="D36" s="877"/>
      <c r="E36" s="877"/>
      <c r="F36" s="877"/>
      <c r="G36" s="877"/>
      <c r="H36" s="878"/>
      <c r="I36" s="267"/>
      <c r="J36" s="268"/>
      <c r="K36" s="269">
        <f>VLOOKUP(A36,EQUIPOS!A6:D163,4,FALSE)</f>
        <v>96884.546263315322</v>
      </c>
      <c r="L36" s="270"/>
      <c r="M36" s="271">
        <v>2.5</v>
      </c>
      <c r="N36" s="272">
        <f>K36/M36</f>
        <v>38753.818505326126</v>
      </c>
    </row>
    <row r="37" spans="1:14">
      <c r="A37" s="113" t="s">
        <v>129</v>
      </c>
      <c r="B37" s="876" t="str">
        <f>VLOOKUP(A37,EQUIPOS!A7:D154,3,FALSE)</f>
        <v xml:space="preserve">Buldozer, Potencia al volante de 140 HP, motor de 2200 RPM, longitud de hoja 4,80m. </v>
      </c>
      <c r="C37" s="877"/>
      <c r="D37" s="877"/>
      <c r="E37" s="877"/>
      <c r="F37" s="877"/>
      <c r="G37" s="877"/>
      <c r="H37" s="878"/>
      <c r="I37" s="421"/>
      <c r="J37" s="422"/>
      <c r="K37" s="269">
        <f>VLOOKUP(A37,EQUIPOS!A7:D164,4,FALSE)</f>
        <v>141200.41184254963</v>
      </c>
      <c r="L37" s="335"/>
      <c r="M37" s="336">
        <v>100</v>
      </c>
      <c r="N37" s="272">
        <f>K37/M37</f>
        <v>1412.0041184254962</v>
      </c>
    </row>
    <row r="38" spans="1:14">
      <c r="A38" s="113" t="s">
        <v>312</v>
      </c>
      <c r="B38" s="876" t="str">
        <f>VLOOKUP(A38,EQUIPOS!A8:D154,3,FALSE)</f>
        <v>Retroexcavadora sobre oruga, potencia 138 HP, balde de 1,5 m3.</v>
      </c>
      <c r="C38" s="877"/>
      <c r="D38" s="877"/>
      <c r="E38" s="877"/>
      <c r="F38" s="877"/>
      <c r="G38" s="877"/>
      <c r="H38" s="878"/>
      <c r="I38" s="328"/>
      <c r="J38" s="330"/>
      <c r="K38" s="269">
        <f>VLOOKUP(A38,EQUIPOS!A8:D165,4,FALSE)</f>
        <v>206203.95213966368</v>
      </c>
      <c r="L38" s="423"/>
      <c r="M38" s="424">
        <v>16</v>
      </c>
      <c r="N38" s="272">
        <f>K38/M38</f>
        <v>12887.74700872898</v>
      </c>
    </row>
    <row r="39" spans="1:14">
      <c r="B39" s="876"/>
      <c r="C39" s="877"/>
      <c r="D39" s="877"/>
      <c r="E39" s="883"/>
      <c r="F39" s="877"/>
      <c r="G39" s="877"/>
      <c r="H39" s="878"/>
      <c r="I39" s="36"/>
      <c r="J39" s="37"/>
      <c r="K39" s="274"/>
      <c r="L39" s="276"/>
      <c r="M39" s="277"/>
      <c r="N39" s="278"/>
    </row>
    <row r="40" spans="1:14">
      <c r="B40" s="884" t="s">
        <v>952</v>
      </c>
      <c r="C40" s="885"/>
      <c r="D40" s="885"/>
      <c r="E40" s="38"/>
      <c r="F40" s="39"/>
      <c r="G40" s="39"/>
      <c r="H40" s="40"/>
      <c r="I40" s="36"/>
      <c r="J40" s="37"/>
      <c r="K40" s="279"/>
      <c r="L40" s="276"/>
      <c r="M40" s="401">
        <v>0.01</v>
      </c>
      <c r="N40" s="344">
        <f>N76*M40</f>
        <v>25.250800282375621</v>
      </c>
    </row>
    <row r="41" spans="1:14" ht="15.75" thickBot="1">
      <c r="B41" s="876"/>
      <c r="C41" s="877"/>
      <c r="D41" s="877"/>
      <c r="E41" s="877"/>
      <c r="F41" s="877"/>
      <c r="G41" s="877"/>
      <c r="H41" s="878"/>
      <c r="I41" s="886"/>
      <c r="J41" s="887"/>
      <c r="K41" s="41"/>
      <c r="L41" s="888"/>
      <c r="M41" s="889"/>
      <c r="N41" s="105"/>
    </row>
    <row r="42" spans="1:14" ht="15.75" thickBot="1">
      <c r="B42" s="827" t="s">
        <v>953</v>
      </c>
      <c r="C42" s="828"/>
      <c r="D42" s="828"/>
      <c r="E42" s="828"/>
      <c r="F42" s="828"/>
      <c r="G42" s="828"/>
      <c r="H42" s="828"/>
      <c r="I42" s="828"/>
      <c r="J42" s="828"/>
      <c r="K42" s="828"/>
      <c r="L42" s="828"/>
      <c r="M42" s="829"/>
      <c r="N42" s="394">
        <f>SUM(N36:N41)</f>
        <v>53078.820432762979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2" t="s">
        <v>944</v>
      </c>
      <c r="C46" s="873"/>
      <c r="D46" s="873"/>
      <c r="E46" s="873"/>
      <c r="F46" s="873"/>
      <c r="G46" s="873"/>
      <c r="H46" s="873"/>
      <c r="I46" s="907"/>
      <c r="J46" s="315" t="s">
        <v>945</v>
      </c>
      <c r="K46" s="85" t="s">
        <v>946</v>
      </c>
      <c r="L46" s="908" t="s">
        <v>955</v>
      </c>
      <c r="M46" s="907"/>
      <c r="N46" s="86" t="s">
        <v>951</v>
      </c>
    </row>
    <row r="47" spans="1:14">
      <c r="A47" s="146" t="s">
        <v>376</v>
      </c>
      <c r="B47" s="43" t="str">
        <f>VLOOKUP(A47,MATERIALES!A5:D372,3,FALSE)</f>
        <v>Anfo</v>
      </c>
      <c r="C47" s="281"/>
      <c r="D47" s="281"/>
      <c r="E47" s="281"/>
      <c r="F47" s="281"/>
      <c r="G47" s="281"/>
      <c r="H47" s="281"/>
      <c r="I47" s="268"/>
      <c r="J47" s="224" t="str">
        <f>VLOOKUP(A47,MATERIALES!A3:D638,2,FALSE)</f>
        <v>kg</v>
      </c>
      <c r="K47" s="282">
        <v>0.3</v>
      </c>
      <c r="L47" s="267"/>
      <c r="M47" s="402">
        <f>VLOOKUP(A47,MATERIALES!A5:D395,4,FALSE)</f>
        <v>4708.5721403363559</v>
      </c>
      <c r="N47" s="272">
        <f>K47*M47</f>
        <v>1412.5716421009067</v>
      </c>
    </row>
    <row r="48" spans="1:14">
      <c r="A48" s="146" t="s">
        <v>424</v>
      </c>
      <c r="B48" s="43" t="str">
        <f>VLOOKUP(A48,MATERIALES!A6:D372,3,FALSE)</f>
        <v>Cordón detonante</v>
      </c>
      <c r="C48" s="425"/>
      <c r="D48" s="425"/>
      <c r="E48" s="425"/>
      <c r="F48" s="425"/>
      <c r="G48" s="425"/>
      <c r="H48" s="425"/>
      <c r="I48" s="425"/>
      <c r="J48" s="311" t="str">
        <f>VLOOKUP(A48,MATERIALES!A4:D639,2,FALSE)</f>
        <v>m</v>
      </c>
      <c r="K48" s="397">
        <v>3</v>
      </c>
      <c r="L48" s="421"/>
      <c r="M48" s="402">
        <f>VLOOKUP(A48,MATERIALES!A6:D396,4,FALSE)</f>
        <v>2803.0312050897369</v>
      </c>
      <c r="N48" s="272">
        <f t="shared" ref="N48:N53" si="0">K48*M48</f>
        <v>8409.0936152692102</v>
      </c>
    </row>
    <row r="49" spans="1:14">
      <c r="A49" s="146" t="s">
        <v>453</v>
      </c>
      <c r="B49" s="43" t="str">
        <f>VLOOKUP(A49,MATERIALES!A6:D372,3,FALSE)</f>
        <v>Explosivos  75% (INDUGEL)</v>
      </c>
      <c r="C49" s="425"/>
      <c r="D49" s="425"/>
      <c r="E49" s="425"/>
      <c r="F49" s="425"/>
      <c r="G49" s="425"/>
      <c r="H49" s="425"/>
      <c r="I49" s="425"/>
      <c r="J49" s="312" t="str">
        <f>VLOOKUP(A49,MATERIALES!A5:D640,2,FALSE)</f>
        <v>lb</v>
      </c>
      <c r="K49" s="397">
        <v>0.25</v>
      </c>
      <c r="L49" s="421"/>
      <c r="M49" s="402">
        <f>VLOOKUP(A49,MATERIALES!A6:D397,4,FALSE)</f>
        <v>9604.6633829466973</v>
      </c>
      <c r="N49" s="272">
        <f t="shared" si="0"/>
        <v>2401.1658457366743</v>
      </c>
    </row>
    <row r="50" spans="1:14">
      <c r="A50" s="146" t="s">
        <v>458</v>
      </c>
      <c r="B50" s="43" t="str">
        <f>VLOOKUP(A50,MATERIALES!A6:D372,3,FALSE)</f>
        <v>Fulminantes</v>
      </c>
      <c r="C50" s="425"/>
      <c r="D50" s="425"/>
      <c r="E50" s="425"/>
      <c r="F50" s="425"/>
      <c r="G50" s="425"/>
      <c r="H50" s="425"/>
      <c r="I50" s="425"/>
      <c r="J50" s="312" t="str">
        <f>VLOOKUP(A50,MATERIALES!A6:D641,2,FALSE)</f>
        <v>u</v>
      </c>
      <c r="K50" s="397">
        <v>1</v>
      </c>
      <c r="L50" s="421"/>
      <c r="M50" s="402">
        <f>VLOOKUP(A50,MATERIALES!A6:D398,4,FALSE)</f>
        <v>1063.3308631836937</v>
      </c>
      <c r="N50" s="272">
        <f t="shared" si="0"/>
        <v>1063.3308631836937</v>
      </c>
    </row>
    <row r="51" spans="1:14">
      <c r="A51" s="146" t="s">
        <v>552</v>
      </c>
      <c r="B51" s="43" t="str">
        <f>VLOOKUP(A51,MATERIALES!A7:D372,3,FALSE)</f>
        <v>Mecha Lenta</v>
      </c>
      <c r="C51" s="425"/>
      <c r="D51" s="425"/>
      <c r="E51" s="425"/>
      <c r="F51" s="425"/>
      <c r="G51" s="425"/>
      <c r="H51" s="425"/>
      <c r="I51" s="425"/>
      <c r="J51" s="312" t="str">
        <f>VLOOKUP(A51,MATERIALES!A6:D642,2,FALSE)</f>
        <v>m</v>
      </c>
      <c r="K51" s="397">
        <v>1</v>
      </c>
      <c r="L51" s="421"/>
      <c r="M51" s="402">
        <f>VLOOKUP(A51,MATERIALES!A7:D399,4,FALSE)</f>
        <v>988.54000736343392</v>
      </c>
      <c r="N51" s="272">
        <f t="shared" si="0"/>
        <v>988.54000736343392</v>
      </c>
    </row>
    <row r="52" spans="1:14">
      <c r="A52" s="146" t="s">
        <v>845</v>
      </c>
      <c r="B52" s="43" t="str">
        <f>VLOOKUP(A52,MATERIALES!A8:D372,3,FALSE)</f>
        <v>Escolta y transporte (una tarifa por cada m3 escoltado y transportado)</v>
      </c>
      <c r="C52" s="425"/>
      <c r="D52" s="425"/>
      <c r="E52" s="425"/>
      <c r="F52" s="425"/>
      <c r="G52" s="425"/>
      <c r="H52" s="425"/>
      <c r="I52" s="425"/>
      <c r="J52" s="312" t="str">
        <f>VLOOKUP(A52,MATERIALES!A6:D643,2,FALSE)</f>
        <v>kg</v>
      </c>
      <c r="K52" s="397">
        <v>0.45800000000000002</v>
      </c>
      <c r="L52" s="421"/>
      <c r="M52" s="402">
        <f>VLOOKUP(A52,MATERIALES!A8:D400,4,FALSE)</f>
        <v>9559.1385141865394</v>
      </c>
      <c r="N52" s="272">
        <f t="shared" si="0"/>
        <v>4378.0854394974349</v>
      </c>
    </row>
    <row r="53" spans="1:14" ht="15.75" thickBot="1">
      <c r="A53" t="s">
        <v>442</v>
      </c>
      <c r="B53" s="43" t="str">
        <f>VLOOKUP(A53,MATERIALES!A9:D372,3,FALSE)</f>
        <v>Derechos de explotación y/o disposición de materiales</v>
      </c>
      <c r="C53" s="310"/>
      <c r="D53" s="310"/>
      <c r="E53" s="310"/>
      <c r="F53" s="310"/>
      <c r="G53" s="310"/>
      <c r="H53" s="310"/>
      <c r="I53" s="310"/>
      <c r="J53" s="433" t="str">
        <f>VLOOKUP(A53,MATERIALES!A7:D644,2,FALSE)</f>
        <v>m3</v>
      </c>
      <c r="K53" s="126">
        <v>1.3</v>
      </c>
      <c r="L53" s="325"/>
      <c r="M53" s="402">
        <f>VLOOKUP(A53,MATERIALES!A9:D401,4,FALSE)</f>
        <v>3945.4886258803722</v>
      </c>
      <c r="N53" s="272">
        <f t="shared" si="0"/>
        <v>5129.1352136444839</v>
      </c>
    </row>
    <row r="54" spans="1:14" ht="15.75" thickBot="1">
      <c r="B54" s="827" t="s">
        <v>953</v>
      </c>
      <c r="C54" s="828"/>
      <c r="D54" s="828"/>
      <c r="E54" s="828"/>
      <c r="F54" s="828"/>
      <c r="G54" s="828"/>
      <c r="H54" s="828"/>
      <c r="I54" s="828"/>
      <c r="J54" s="828"/>
      <c r="K54" s="828"/>
      <c r="L54" s="828"/>
      <c r="M54" s="829"/>
      <c r="N54" s="394">
        <f>SUM(N47:N53)</f>
        <v>23781.922626795837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4">
        <f>VLOOKUP(A59,TRANSPORTE!A5:D117,4,FALSE)</f>
        <v>1147.8761273174055</v>
      </c>
      <c r="M59" s="915"/>
      <c r="N59" s="287">
        <f>K59*L59</f>
        <v>1492.2389655126271</v>
      </c>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827" t="s">
        <v>953</v>
      </c>
      <c r="C76" s="828"/>
      <c r="D76" s="828"/>
      <c r="E76" s="828"/>
      <c r="F76" s="828"/>
      <c r="G76" s="828"/>
      <c r="H76" s="828"/>
      <c r="I76" s="870"/>
      <c r="J76" s="870"/>
      <c r="K76" s="870"/>
      <c r="L76" s="870"/>
      <c r="M76" s="871"/>
      <c r="N76" s="301">
        <f>SUM(N70:N75)</f>
        <v>2525.0800282375621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80878.062053309011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16175.612410661803</v>
      </c>
      <c r="M83" s="863"/>
      <c r="N83" s="51"/>
    </row>
    <row r="84" spans="1:14">
      <c r="B84" s="89" t="s">
        <v>973</v>
      </c>
      <c r="C84" s="90"/>
      <c r="D84" s="90"/>
      <c r="E84" s="90"/>
      <c r="F84" s="90"/>
      <c r="G84" s="90"/>
      <c r="H84" s="90"/>
      <c r="I84" s="87"/>
      <c r="J84" s="88"/>
      <c r="K84" s="304">
        <v>0.05</v>
      </c>
      <c r="L84" s="862">
        <f>N78*K84</f>
        <v>4043.9031026654507</v>
      </c>
      <c r="M84" s="863"/>
      <c r="N84" s="51"/>
    </row>
    <row r="85" spans="1:14" ht="15.75" thickBot="1">
      <c r="B85" s="91" t="s">
        <v>974</v>
      </c>
      <c r="C85" s="92"/>
      <c r="D85" s="92"/>
      <c r="E85" s="92"/>
      <c r="F85" s="92"/>
      <c r="G85" s="92"/>
      <c r="H85" s="92"/>
      <c r="I85" s="93"/>
      <c r="J85" s="94"/>
      <c r="K85" s="305">
        <v>0.05</v>
      </c>
      <c r="L85" s="864">
        <f>N78*K85</f>
        <v>4043.9031026654507</v>
      </c>
      <c r="M85" s="865"/>
      <c r="N85" s="51"/>
    </row>
    <row r="86" spans="1:14" ht="15.75" thickBot="1">
      <c r="B86" s="827" t="s">
        <v>953</v>
      </c>
      <c r="C86" s="828"/>
      <c r="D86" s="828"/>
      <c r="E86" s="828"/>
      <c r="F86" s="828"/>
      <c r="G86" s="828"/>
      <c r="H86" s="828"/>
      <c r="I86" s="828"/>
      <c r="J86" s="828"/>
      <c r="K86" s="828"/>
      <c r="L86" s="828"/>
      <c r="M86" s="829"/>
      <c r="N86" s="52">
        <f>L83+L84+L85</f>
        <v>24263.418615992705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105141.48066930172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1" t="s">
        <v>2218</v>
      </c>
      <c r="C105" s="972"/>
      <c r="D105" s="972"/>
      <c r="E105" s="972"/>
      <c r="F105" s="972"/>
      <c r="G105" s="972"/>
      <c r="H105" s="972"/>
      <c r="I105" s="972"/>
      <c r="J105" s="972"/>
      <c r="K105" s="972"/>
      <c r="L105" s="972"/>
      <c r="M105" s="972"/>
      <c r="N105" s="973"/>
    </row>
    <row r="106" spans="2:14" ht="15" customHeight="1">
      <c r="B106" s="971"/>
      <c r="C106" s="972"/>
      <c r="D106" s="972"/>
      <c r="E106" s="972"/>
      <c r="F106" s="972"/>
      <c r="G106" s="972"/>
      <c r="H106" s="972"/>
      <c r="I106" s="972"/>
      <c r="J106" s="972"/>
      <c r="K106" s="972"/>
      <c r="L106" s="972"/>
      <c r="M106" s="972"/>
      <c r="N106" s="973"/>
    </row>
    <row r="107" spans="2:14" ht="30" customHeight="1">
      <c r="B107" s="974" t="s">
        <v>2219</v>
      </c>
      <c r="C107" s="975"/>
      <c r="D107" s="975"/>
      <c r="E107" s="975"/>
      <c r="F107" s="975"/>
      <c r="G107" s="975"/>
      <c r="H107" s="975"/>
      <c r="I107" s="975"/>
      <c r="J107" s="975"/>
      <c r="K107" s="975"/>
      <c r="L107" s="975"/>
      <c r="M107" s="975"/>
      <c r="N107" s="976"/>
    </row>
    <row r="108" spans="2:14">
      <c r="B108" s="974"/>
      <c r="C108" s="975"/>
      <c r="D108" s="975"/>
      <c r="E108" s="975"/>
      <c r="F108" s="975"/>
      <c r="G108" s="975"/>
      <c r="H108" s="975"/>
      <c r="I108" s="975"/>
      <c r="J108" s="975"/>
      <c r="K108" s="975"/>
      <c r="L108" s="975"/>
      <c r="M108" s="975"/>
      <c r="N108" s="97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7"/>
      <c r="K118" s="977"/>
      <c r="L118" s="977"/>
      <c r="M118" s="977"/>
      <c r="N118" s="978"/>
    </row>
    <row r="119" spans="2:14" ht="15.75" thickBot="1">
      <c r="B119" s="419" t="s">
        <v>2221</v>
      </c>
      <c r="C119" s="420"/>
      <c r="D119" s="420"/>
      <c r="E119" s="259"/>
      <c r="F119" s="259"/>
      <c r="G119" s="259"/>
      <c r="H119" s="259"/>
      <c r="I119" s="259"/>
      <c r="J119" s="979"/>
      <c r="K119" s="979"/>
      <c r="L119" s="979"/>
      <c r="M119" s="979"/>
      <c r="N119" s="980"/>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thickBo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180</v>
      </c>
      <c r="B36" s="876" t="str">
        <f>VLOOKUP(A36,EQUIPOS!A6:D154,3,FALSE)</f>
        <v>Compresor 120 HP, con martillo.</v>
      </c>
      <c r="C36" s="877"/>
      <c r="D36" s="877"/>
      <c r="E36" s="877"/>
      <c r="F36" s="877"/>
      <c r="G36" s="877"/>
      <c r="H36" s="878"/>
      <c r="I36" s="267"/>
      <c r="J36" s="268"/>
      <c r="K36" s="269">
        <f>VLOOKUP(A36,EQUIPOS!A6:D163,4,FALSE)</f>
        <v>96884.546263315322</v>
      </c>
      <c r="L36" s="270"/>
      <c r="M36" s="336">
        <v>2.5</v>
      </c>
      <c r="N36" s="272">
        <f>K36/M36</f>
        <v>38753.818505326126</v>
      </c>
    </row>
    <row r="37" spans="1:14">
      <c r="A37" s="113" t="s">
        <v>129</v>
      </c>
      <c r="B37" s="876" t="str">
        <f>VLOOKUP(A37,EQUIPOS!A7:D154,3,FALSE)</f>
        <v xml:space="preserve">Buldozer, Potencia al volante de 140 HP, motor de 2200 RPM, longitud de hoja 4,80m. </v>
      </c>
      <c r="C37" s="877"/>
      <c r="D37" s="877"/>
      <c r="E37" s="877"/>
      <c r="F37" s="877"/>
      <c r="G37" s="877"/>
      <c r="H37" s="878"/>
      <c r="I37" s="421"/>
      <c r="J37" s="422"/>
      <c r="K37" s="269">
        <f>VLOOKUP(A37,EQUIPOS!A7:D164,4,FALSE)</f>
        <v>141200.41184254963</v>
      </c>
      <c r="L37" s="335"/>
      <c r="M37" s="336">
        <v>100</v>
      </c>
      <c r="N37" s="272">
        <f>K37/M37</f>
        <v>1412.0041184254962</v>
      </c>
    </row>
    <row r="38" spans="1:14">
      <c r="A38" s="113" t="s">
        <v>261</v>
      </c>
      <c r="B38" s="876" t="str">
        <f>VLOOKUP(A38,EQUIPOS!A8:D154,3,FALSE)</f>
        <v xml:space="preserve">Motobomba 3 PULGADAS (incluye operario)
</v>
      </c>
      <c r="C38" s="877"/>
      <c r="D38" s="877"/>
      <c r="E38" s="877"/>
      <c r="F38" s="877"/>
      <c r="G38" s="877"/>
      <c r="H38" s="878"/>
      <c r="I38" s="328"/>
      <c r="J38" s="330"/>
      <c r="K38" s="269">
        <f>VLOOKUP(A38,EQUIPOS!A8:D165,4,FALSE)</f>
        <v>15538.165367814388</v>
      </c>
      <c r="L38" s="423"/>
      <c r="M38" s="424">
        <v>8</v>
      </c>
      <c r="N38" s="272">
        <f>K38/M38</f>
        <v>1942.2706709767986</v>
      </c>
    </row>
    <row r="39" spans="1:14">
      <c r="A39" t="s">
        <v>312</v>
      </c>
      <c r="B39" s="876" t="str">
        <f>VLOOKUP(A39,EQUIPOS!A9:D154,3,FALSE)</f>
        <v>Retroexcavadora sobre oruga, potencia 138 HP, balde de 1,5 m3.</v>
      </c>
      <c r="C39" s="877"/>
      <c r="D39" s="877"/>
      <c r="E39" s="877"/>
      <c r="F39" s="877"/>
      <c r="G39" s="877"/>
      <c r="H39" s="878"/>
      <c r="I39" s="36"/>
      <c r="J39" s="37"/>
      <c r="K39" s="269">
        <f>VLOOKUP(A39,EQUIPOS!A9:D166,4,FALSE)</f>
        <v>206203.95213966368</v>
      </c>
      <c r="L39" s="276"/>
      <c r="M39" s="336">
        <v>8</v>
      </c>
      <c r="N39" s="272">
        <f>K39/M39</f>
        <v>25775.494017457961</v>
      </c>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0.01</v>
      </c>
      <c r="N41" s="344">
        <f>N78*M41</f>
        <v>215.73612180720397</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68099.323433993573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46" t="s">
        <v>376</v>
      </c>
      <c r="B48" s="43" t="str">
        <f>VLOOKUP(A48,MATERIALES!A5:D372,3,FALSE)</f>
        <v>Anfo</v>
      </c>
      <c r="C48" s="281"/>
      <c r="D48" s="281"/>
      <c r="E48" s="281"/>
      <c r="F48" s="281"/>
      <c r="G48" s="281"/>
      <c r="H48" s="281"/>
      <c r="I48" s="268"/>
      <c r="J48" s="224" t="str">
        <f>VLOOKUP(A48,MATERIALES!A4:D639,2,FALSE)</f>
        <v>kg</v>
      </c>
      <c r="K48" s="282">
        <v>0.3</v>
      </c>
      <c r="L48" s="267"/>
      <c r="M48" s="402">
        <f>VLOOKUP(A48,MATERIALES!A5:D395,4,FALSE)</f>
        <v>4708.5721403363559</v>
      </c>
      <c r="N48" s="272">
        <f>K48*M48</f>
        <v>1412.5716421009067</v>
      </c>
    </row>
    <row r="49" spans="1:14">
      <c r="A49" s="146" t="s">
        <v>424</v>
      </c>
      <c r="B49" s="43" t="str">
        <f>VLOOKUP(A49,MATERIALES!A6:D372,3,FALSE)</f>
        <v>Cordón detonante</v>
      </c>
      <c r="C49" s="425"/>
      <c r="D49" s="425"/>
      <c r="E49" s="425"/>
      <c r="F49" s="425"/>
      <c r="G49" s="425"/>
      <c r="H49" s="425"/>
      <c r="I49" s="425"/>
      <c r="J49" s="311" t="str">
        <f>VLOOKUP(A49,MATERIALES!A5:D640,2,FALSE)</f>
        <v>m</v>
      </c>
      <c r="K49" s="397">
        <v>3</v>
      </c>
      <c r="L49" s="421"/>
      <c r="M49" s="402">
        <f>VLOOKUP(A49,MATERIALES!A6:D396,4,FALSE)</f>
        <v>2803.0312050897369</v>
      </c>
      <c r="N49" s="272">
        <f t="shared" ref="N49:N54" si="0">K49*M49</f>
        <v>8409.0936152692102</v>
      </c>
    </row>
    <row r="50" spans="1:14">
      <c r="A50" s="146" t="s">
        <v>453</v>
      </c>
      <c r="B50" s="43" t="str">
        <f>VLOOKUP(A50,MATERIALES!A6:D372,3,FALSE)</f>
        <v>Explosivos  75% (INDUGEL)</v>
      </c>
      <c r="C50" s="425"/>
      <c r="D50" s="425"/>
      <c r="E50" s="425"/>
      <c r="F50" s="425"/>
      <c r="G50" s="425"/>
      <c r="H50" s="425"/>
      <c r="I50" s="425"/>
      <c r="J50" s="312" t="str">
        <f>VLOOKUP(A50,MATERIALES!A6:D641,2,FALSE)</f>
        <v>lb</v>
      </c>
      <c r="K50" s="397">
        <v>0.25</v>
      </c>
      <c r="L50" s="421"/>
      <c r="M50" s="402">
        <f>VLOOKUP(A50,MATERIALES!A6:D397,4,FALSE)</f>
        <v>9604.6633829466973</v>
      </c>
      <c r="N50" s="272">
        <f t="shared" si="0"/>
        <v>2401.1658457366743</v>
      </c>
    </row>
    <row r="51" spans="1:14">
      <c r="A51" s="146" t="s">
        <v>458</v>
      </c>
      <c r="B51" s="43" t="str">
        <f>VLOOKUP(A51,MATERIALES!A6:D372,3,FALSE)</f>
        <v>Fulminantes</v>
      </c>
      <c r="C51" s="425"/>
      <c r="D51" s="425"/>
      <c r="E51" s="425"/>
      <c r="F51" s="425"/>
      <c r="G51" s="425"/>
      <c r="H51" s="425"/>
      <c r="I51" s="425"/>
      <c r="J51" s="312" t="str">
        <f>VLOOKUP(A51,MATERIALES!A6:D642,2,FALSE)</f>
        <v>u</v>
      </c>
      <c r="K51" s="397">
        <v>1</v>
      </c>
      <c r="L51" s="421"/>
      <c r="M51" s="402">
        <f>VLOOKUP(A51,MATERIALES!A6:D398,4,FALSE)</f>
        <v>1063.3308631836937</v>
      </c>
      <c r="N51" s="272">
        <f t="shared" si="0"/>
        <v>1063.3308631836937</v>
      </c>
    </row>
    <row r="52" spans="1:14">
      <c r="A52" s="146" t="s">
        <v>552</v>
      </c>
      <c r="B52" s="43" t="str">
        <f>VLOOKUP(A52,MATERIALES!A7:D372,3,FALSE)</f>
        <v>Mecha Lenta</v>
      </c>
      <c r="C52" s="425"/>
      <c r="D52" s="425"/>
      <c r="E52" s="425"/>
      <c r="F52" s="425"/>
      <c r="G52" s="425"/>
      <c r="H52" s="425"/>
      <c r="I52" s="425"/>
      <c r="J52" s="312" t="str">
        <f>VLOOKUP(A52,MATERIALES!A6:D643,2,FALSE)</f>
        <v>m</v>
      </c>
      <c r="K52" s="397">
        <v>1</v>
      </c>
      <c r="L52" s="421"/>
      <c r="M52" s="402">
        <f>VLOOKUP(A52,MATERIALES!A7:D399,4,FALSE)</f>
        <v>988.54000736343392</v>
      </c>
      <c r="N52" s="272">
        <f t="shared" si="0"/>
        <v>988.54000736343392</v>
      </c>
    </row>
    <row r="53" spans="1:14">
      <c r="A53" s="205" t="s">
        <v>845</v>
      </c>
      <c r="B53" s="43" t="str">
        <f>VLOOKUP(A53,MATERIALES!A7:D372,3,FALSE)</f>
        <v>Escolta y transporte (una tarifa por cada m3 escoltado y transportado)</v>
      </c>
      <c r="C53" s="425"/>
      <c r="D53" s="425"/>
      <c r="E53" s="425"/>
      <c r="F53" s="425"/>
      <c r="G53" s="425"/>
      <c r="H53" s="425"/>
      <c r="I53" s="425"/>
      <c r="J53" s="312" t="str">
        <f>VLOOKUP(A53,MATERIALES!A6:D643,2,FALSE)</f>
        <v>kg</v>
      </c>
      <c r="K53" s="397">
        <v>0.45800000000000002</v>
      </c>
      <c r="L53" s="421"/>
      <c r="M53" s="402">
        <f>VLOOKUP(A53,MATERIALES!A7:D399,4,FALSE)</f>
        <v>9559.1385141865394</v>
      </c>
      <c r="N53" s="272">
        <f>K53*M53</f>
        <v>4378.0854394974349</v>
      </c>
    </row>
    <row r="54" spans="1:14">
      <c r="A54" s="146" t="s">
        <v>442</v>
      </c>
      <c r="B54" s="43" t="str">
        <f>VLOOKUP(A54,MATERIALES!A8:D372,3,FALSE)</f>
        <v>Derechos de explotación y/o disposición de materiales</v>
      </c>
      <c r="C54" s="425"/>
      <c r="D54" s="425"/>
      <c r="E54" s="425"/>
      <c r="F54" s="425"/>
      <c r="G54" s="425"/>
      <c r="H54" s="425"/>
      <c r="I54" s="425"/>
      <c r="J54" s="312" t="str">
        <f>VLOOKUP(A54,MATERIALES!A7:D644,2,FALSE)</f>
        <v>m3</v>
      </c>
      <c r="K54" s="397">
        <v>1.3</v>
      </c>
      <c r="L54" s="421"/>
      <c r="M54" s="402">
        <f>VLOOKUP(A54,MATERIALES!A8:D400,4,FALSE)</f>
        <v>3945.4886258803722</v>
      </c>
      <c r="N54" s="272">
        <f t="shared" si="0"/>
        <v>5129.1352136444839</v>
      </c>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23781.922626795837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3" t="s">
        <v>961</v>
      </c>
      <c r="M60" s="892"/>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14">
        <f>VLOOKUP(A61,TRANSPORTE!A5:D117,4,FALSE)</f>
        <v>1147.8761273174055</v>
      </c>
      <c r="M61" s="915"/>
      <c r="N61" s="287">
        <f>K61*L61</f>
        <v>1492.2389655126271</v>
      </c>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311"/>
      <c r="I64" s="279"/>
      <c r="J64" s="286"/>
      <c r="K64" s="279"/>
      <c r="L64" s="914"/>
      <c r="M64" s="915"/>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5"/>
      <c r="M66" s="906"/>
      <c r="N66" s="127"/>
    </row>
    <row r="67" spans="1:15" ht="15.75" thickBot="1">
      <c r="B67" s="916" t="s">
        <v>953</v>
      </c>
      <c r="C67" s="870"/>
      <c r="D67" s="870"/>
      <c r="E67" s="870"/>
      <c r="F67" s="870"/>
      <c r="G67" s="870"/>
      <c r="H67" s="870"/>
      <c r="I67" s="870"/>
      <c r="J67" s="870"/>
      <c r="K67" s="870"/>
      <c r="L67" s="870"/>
      <c r="M67" s="871"/>
      <c r="N67" s="104">
        <f>N61+N62+N63+N64+N65</f>
        <v>1492.2389655126271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6" t="s">
        <v>963</v>
      </c>
      <c r="C71" s="867"/>
      <c r="D71" s="867"/>
      <c r="E71" s="867"/>
      <c r="F71" s="867"/>
      <c r="G71" s="867"/>
      <c r="H71" s="867"/>
      <c r="I71" s="73" t="s">
        <v>964</v>
      </c>
      <c r="J71" s="75" t="s">
        <v>1410</v>
      </c>
      <c r="K71" s="74" t="s">
        <v>966</v>
      </c>
      <c r="L71" s="868" t="s">
        <v>950</v>
      </c>
      <c r="M71" s="869"/>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3"/>
      <c r="C77" s="904"/>
      <c r="D77" s="904"/>
      <c r="E77" s="904"/>
      <c r="F77" s="904"/>
      <c r="G77" s="904"/>
      <c r="H77" s="904"/>
      <c r="I77" s="126"/>
      <c r="J77" s="126"/>
      <c r="K77" s="126"/>
      <c r="L77" s="917"/>
      <c r="M77" s="917"/>
      <c r="N77" s="45"/>
    </row>
    <row r="78" spans="1:15" ht="15.75" thickBot="1">
      <c r="B78" s="916" t="s">
        <v>953</v>
      </c>
      <c r="C78" s="870"/>
      <c r="D78" s="870"/>
      <c r="E78" s="870"/>
      <c r="F78" s="870"/>
      <c r="G78" s="870"/>
      <c r="H78" s="870"/>
      <c r="I78" s="870"/>
      <c r="J78" s="870"/>
      <c r="K78" s="870"/>
      <c r="L78" s="870"/>
      <c r="M78" s="871"/>
      <c r="N78" s="301">
        <f>SUM(N72:N77)</f>
        <v>21573.612180720396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114947.09720702245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2" t="s">
        <v>969</v>
      </c>
      <c r="C84" s="873"/>
      <c r="D84" s="873"/>
      <c r="E84" s="873"/>
      <c r="F84" s="873"/>
      <c r="G84" s="873"/>
      <c r="H84" s="873"/>
      <c r="I84" s="314"/>
      <c r="J84" s="334"/>
      <c r="K84" s="302" t="s">
        <v>970</v>
      </c>
      <c r="L84" s="874" t="s">
        <v>971</v>
      </c>
      <c r="M84" s="875"/>
      <c r="N84" s="303"/>
    </row>
    <row r="85" spans="1:14">
      <c r="B85" s="860" t="s">
        <v>972</v>
      </c>
      <c r="C85" s="861"/>
      <c r="D85" s="861"/>
      <c r="E85" s="861"/>
      <c r="F85" s="861"/>
      <c r="G85" s="861"/>
      <c r="H85" s="861"/>
      <c r="I85" s="87"/>
      <c r="J85" s="88"/>
      <c r="K85" s="304">
        <v>0.2</v>
      </c>
      <c r="L85" s="862">
        <f>N80*K85</f>
        <v>22989.41944140449</v>
      </c>
      <c r="M85" s="863"/>
      <c r="N85" s="51"/>
    </row>
    <row r="86" spans="1:14">
      <c r="B86" s="89" t="s">
        <v>973</v>
      </c>
      <c r="C86" s="90"/>
      <c r="D86" s="90"/>
      <c r="E86" s="90"/>
      <c r="F86" s="90"/>
      <c r="G86" s="90"/>
      <c r="H86" s="90"/>
      <c r="I86" s="87"/>
      <c r="J86" s="88"/>
      <c r="K86" s="304">
        <v>0.05</v>
      </c>
      <c r="L86" s="862">
        <f>N80*K86</f>
        <v>5747.3548603511226</v>
      </c>
      <c r="M86" s="863"/>
      <c r="N86" s="51"/>
    </row>
    <row r="87" spans="1:14" ht="15.75" thickBot="1">
      <c r="B87" s="91" t="s">
        <v>974</v>
      </c>
      <c r="C87" s="92"/>
      <c r="D87" s="92"/>
      <c r="E87" s="92"/>
      <c r="F87" s="92"/>
      <c r="G87" s="92"/>
      <c r="H87" s="92"/>
      <c r="I87" s="93"/>
      <c r="J87" s="94"/>
      <c r="K87" s="305">
        <v>0.05</v>
      </c>
      <c r="L87" s="864">
        <f>N80*K87</f>
        <v>5747.3548603511226</v>
      </c>
      <c r="M87" s="865"/>
      <c r="N87" s="51"/>
    </row>
    <row r="88" spans="1:14" ht="15.75" thickBot="1">
      <c r="B88" s="827" t="s">
        <v>953</v>
      </c>
      <c r="C88" s="828"/>
      <c r="D88" s="828"/>
      <c r="E88" s="828"/>
      <c r="F88" s="828"/>
      <c r="G88" s="828"/>
      <c r="H88" s="828"/>
      <c r="I88" s="828"/>
      <c r="J88" s="828"/>
      <c r="K88" s="828"/>
      <c r="L88" s="828"/>
      <c r="M88" s="829"/>
      <c r="N88" s="52">
        <f>L85+L86+L87</f>
        <v>34484.129162106736</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149431.2263691292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1" t="s">
        <v>2218</v>
      </c>
      <c r="C107" s="972"/>
      <c r="D107" s="972"/>
      <c r="E107" s="972"/>
      <c r="F107" s="972"/>
      <c r="G107" s="972"/>
      <c r="H107" s="972"/>
      <c r="I107" s="972"/>
      <c r="J107" s="972"/>
      <c r="K107" s="972"/>
      <c r="L107" s="972"/>
      <c r="M107" s="972"/>
      <c r="N107" s="973"/>
    </row>
    <row r="108" spans="2:14" ht="15" customHeight="1">
      <c r="B108" s="971"/>
      <c r="C108" s="972"/>
      <c r="D108" s="972"/>
      <c r="E108" s="972"/>
      <c r="F108" s="972"/>
      <c r="G108" s="972"/>
      <c r="H108" s="972"/>
      <c r="I108" s="972"/>
      <c r="J108" s="972"/>
      <c r="K108" s="972"/>
      <c r="L108" s="972"/>
      <c r="M108" s="972"/>
      <c r="N108" s="973"/>
    </row>
    <row r="109" spans="2:14" ht="30" customHeight="1">
      <c r="B109" s="974" t="s">
        <v>2219</v>
      </c>
      <c r="C109" s="975"/>
      <c r="D109" s="975"/>
      <c r="E109" s="975"/>
      <c r="F109" s="975"/>
      <c r="G109" s="975"/>
      <c r="H109" s="975"/>
      <c r="I109" s="975"/>
      <c r="J109" s="975"/>
      <c r="K109" s="975"/>
      <c r="L109" s="975"/>
      <c r="M109" s="975"/>
      <c r="N109" s="976"/>
    </row>
    <row r="110" spans="2:14">
      <c r="B110" s="974"/>
      <c r="C110" s="975"/>
      <c r="D110" s="975"/>
      <c r="E110" s="975"/>
      <c r="F110" s="975"/>
      <c r="G110" s="975"/>
      <c r="H110" s="975"/>
      <c r="I110" s="975"/>
      <c r="J110" s="975"/>
      <c r="K110" s="975"/>
      <c r="L110" s="975"/>
      <c r="M110" s="975"/>
      <c r="N110" s="976"/>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7"/>
      <c r="K120" s="977"/>
      <c r="L120" s="977"/>
      <c r="M120" s="977"/>
      <c r="N120" s="978"/>
    </row>
    <row r="121" spans="2:14" ht="15.75" thickBot="1">
      <c r="B121" s="419" t="s">
        <v>2221</v>
      </c>
      <c r="C121" s="420"/>
      <c r="D121" s="420"/>
      <c r="E121" s="259"/>
      <c r="F121" s="259"/>
      <c r="G121" s="259"/>
      <c r="H121" s="259"/>
      <c r="I121" s="259"/>
      <c r="J121" s="979"/>
      <c r="K121" s="979"/>
      <c r="L121" s="979"/>
      <c r="M121" s="979"/>
      <c r="N121" s="980"/>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2.2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thickBo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129</v>
      </c>
      <c r="B36" s="876" t="str">
        <f>VLOOKUP(A36,EQUIPOS!A6:D154,3,FALSE)</f>
        <v xml:space="preserve">Buldozer, Potencia al volante de 140 HP, motor de 2200 RPM, longitud de hoja 4,80m. </v>
      </c>
      <c r="C36" s="877"/>
      <c r="D36" s="877"/>
      <c r="E36" s="877"/>
      <c r="F36" s="877"/>
      <c r="G36" s="877"/>
      <c r="H36" s="878"/>
      <c r="I36" s="267"/>
      <c r="J36" s="268"/>
      <c r="K36" s="269">
        <f>VLOOKUP(A36,EQUIPOS!A6:D163,4,FALSE)</f>
        <v>141200.41184254963</v>
      </c>
      <c r="L36" s="270"/>
      <c r="M36" s="336">
        <v>100</v>
      </c>
      <c r="N36" s="272">
        <f>K36/M36</f>
        <v>1412.0041184254962</v>
      </c>
    </row>
    <row r="37" spans="1:14">
      <c r="A37" s="113" t="s">
        <v>312</v>
      </c>
      <c r="B37" s="876" t="str">
        <f>VLOOKUP(A37,EQUIPOS!A7:D154,3,FALSE)</f>
        <v>Retroexcavadora sobre oruga, potencia 138 HP, balde de 1,5 m3.</v>
      </c>
      <c r="C37" s="877"/>
      <c r="D37" s="877"/>
      <c r="E37" s="877"/>
      <c r="F37" s="877"/>
      <c r="G37" s="877"/>
      <c r="H37" s="878"/>
      <c r="I37" s="421"/>
      <c r="J37" s="422"/>
      <c r="K37" s="269">
        <f>VLOOKUP(A37,EQUIPOS!A7:D164,4,FALSE)</f>
        <v>206203.95213966368</v>
      </c>
      <c r="L37" s="335"/>
      <c r="M37" s="336">
        <v>35</v>
      </c>
      <c r="N37" s="272">
        <f>K37/M37</f>
        <v>5891.5414897046767</v>
      </c>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0.01</v>
      </c>
      <c r="N41" s="344">
        <f>N77*M41</f>
        <v>7.6767229862288557</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7311.2223311164016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46" t="s">
        <v>442</v>
      </c>
      <c r="B48" s="43" t="str">
        <f>VLOOKUP(A48,MATERIALES!A5:D372,3,FALSE)</f>
        <v>Derechos de explotación y/o disposición de materiales</v>
      </c>
      <c r="C48" s="281"/>
      <c r="D48" s="281"/>
      <c r="E48" s="281"/>
      <c r="F48" s="281"/>
      <c r="G48" s="281"/>
      <c r="H48" s="281"/>
      <c r="I48" s="268"/>
      <c r="J48" s="224" t="str">
        <f>VLOOKUP(A48,MATERIALES!A4:D639,2,FALSE)</f>
        <v>m3</v>
      </c>
      <c r="K48" s="282">
        <v>1.3</v>
      </c>
      <c r="L48" s="267"/>
      <c r="M48" s="402">
        <f>VLOOKUP(A48,MATERIALES!A5:D395,4,FALSE)</f>
        <v>3945.4886258803722</v>
      </c>
      <c r="N48" s="272">
        <f>K48*M48</f>
        <v>5129.1352136444839</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7" t="s">
        <v>953</v>
      </c>
      <c r="C55" s="828"/>
      <c r="D55" s="828"/>
      <c r="E55" s="828"/>
      <c r="F55" s="828"/>
      <c r="G55" s="828"/>
      <c r="H55" s="828"/>
      <c r="I55" s="828"/>
      <c r="J55" s="828"/>
      <c r="K55" s="828"/>
      <c r="L55" s="828"/>
      <c r="M55" s="829"/>
      <c r="N55" s="394">
        <f>SUM(N48:N54)</f>
        <v>5129.1352136444839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14">
        <f>VLOOKUP(A60,TRANSPORTE!A5:D117,4,FALSE)</f>
        <v>1147.8761273174055</v>
      </c>
      <c r="M60" s="915"/>
      <c r="N60" s="287">
        <f>K60*L60</f>
        <v>1492.2389655126271</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1492.2389655126271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127"/>
    </row>
    <row r="77" spans="1:15" ht="15.75" thickBot="1">
      <c r="B77" s="916" t="s">
        <v>953</v>
      </c>
      <c r="C77" s="870"/>
      <c r="D77" s="870"/>
      <c r="E77" s="870"/>
      <c r="F77" s="870"/>
      <c r="G77" s="870"/>
      <c r="H77" s="870"/>
      <c r="I77" s="870"/>
      <c r="J77" s="870"/>
      <c r="K77" s="870"/>
      <c r="L77" s="870"/>
      <c r="M77" s="871"/>
      <c r="N77" s="460">
        <f>SUM(N71:N76)</f>
        <v>767.67229862288559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14700.268808896399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2940.0537617792797</v>
      </c>
      <c r="M84" s="863"/>
      <c r="N84" s="51"/>
    </row>
    <row r="85" spans="1:14">
      <c r="B85" s="89" t="s">
        <v>973</v>
      </c>
      <c r="C85" s="90"/>
      <c r="D85" s="90"/>
      <c r="E85" s="90"/>
      <c r="F85" s="90"/>
      <c r="G85" s="90"/>
      <c r="H85" s="90"/>
      <c r="I85" s="87"/>
      <c r="J85" s="88"/>
      <c r="K85" s="304">
        <v>0.05</v>
      </c>
      <c r="L85" s="862">
        <f>N79*K85</f>
        <v>735.01344044481993</v>
      </c>
      <c r="M85" s="863"/>
      <c r="N85" s="51"/>
    </row>
    <row r="86" spans="1:14" ht="15.75" thickBot="1">
      <c r="B86" s="91" t="s">
        <v>974</v>
      </c>
      <c r="C86" s="92"/>
      <c r="D86" s="92"/>
      <c r="E86" s="92"/>
      <c r="F86" s="92"/>
      <c r="G86" s="92"/>
      <c r="H86" s="92"/>
      <c r="I86" s="93"/>
      <c r="J86" s="94"/>
      <c r="K86" s="305">
        <v>0.05</v>
      </c>
      <c r="L86" s="864">
        <f>N79*K86</f>
        <v>735.01344044481993</v>
      </c>
      <c r="M86" s="865"/>
      <c r="N86" s="51"/>
    </row>
    <row r="87" spans="1:14" ht="15.75" thickBot="1">
      <c r="B87" s="827" t="s">
        <v>953</v>
      </c>
      <c r="C87" s="828"/>
      <c r="D87" s="828"/>
      <c r="E87" s="828"/>
      <c r="F87" s="828"/>
      <c r="G87" s="828"/>
      <c r="H87" s="828"/>
      <c r="I87" s="828"/>
      <c r="J87" s="828"/>
      <c r="K87" s="828"/>
      <c r="L87" s="828"/>
      <c r="M87" s="829"/>
      <c r="N87" s="52">
        <f>L84+L85+L86</f>
        <v>4410.0806426689196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19110.349451565318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7.75" customHeight="1" thickBot="1">
      <c r="B29" s="71" t="s">
        <v>943</v>
      </c>
      <c r="C29" s="806" t="s">
        <v>944</v>
      </c>
      <c r="D29" s="807"/>
      <c r="E29" s="807"/>
      <c r="F29" s="807"/>
      <c r="G29" s="807"/>
      <c r="H29" s="807"/>
      <c r="I29" s="807"/>
      <c r="J29" s="72"/>
      <c r="K29" s="342" t="s">
        <v>2215</v>
      </c>
      <c r="L29" s="803" t="s">
        <v>945</v>
      </c>
      <c r="M29" s="804"/>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7" t="s">
        <v>944</v>
      </c>
      <c r="C34" s="898"/>
      <c r="D34" s="898"/>
      <c r="E34" s="898"/>
      <c r="F34" s="898"/>
      <c r="G34" s="898"/>
      <c r="H34" s="899"/>
      <c r="I34" s="900" t="s">
        <v>948</v>
      </c>
      <c r="J34" s="901"/>
      <c r="K34" s="69" t="s">
        <v>949</v>
      </c>
      <c r="L34" s="902" t="s">
        <v>950</v>
      </c>
      <c r="M34" s="899"/>
      <c r="N34" s="70" t="s">
        <v>951</v>
      </c>
    </row>
    <row r="35" spans="1:14">
      <c r="A35" s="113" t="s">
        <v>263</v>
      </c>
      <c r="B35" s="876" t="str">
        <f>VLOOKUP(A35,EQUIPOS!A6:D154,3,FALSE)</f>
        <v xml:space="preserve">Motobomba 4 pulgadas
</v>
      </c>
      <c r="C35" s="877"/>
      <c r="D35" s="877"/>
      <c r="E35" s="877"/>
      <c r="F35" s="877"/>
      <c r="G35" s="877"/>
      <c r="H35" s="878"/>
      <c r="I35" s="267"/>
      <c r="J35" s="268"/>
      <c r="K35" s="269">
        <f>VLOOKUP(A35,EQUIPOS!A6:D163,4,FALSE)</f>
        <v>10725.568694313892</v>
      </c>
      <c r="L35" s="270"/>
      <c r="M35" s="336">
        <v>21</v>
      </c>
      <c r="N35" s="272">
        <f>K35/M35</f>
        <v>510.7413663958996</v>
      </c>
    </row>
    <row r="36" spans="1:14">
      <c r="A36" s="113" t="s">
        <v>129</v>
      </c>
      <c r="B36" s="876" t="str">
        <f>VLOOKUP(A36,EQUIPOS!A7:D154,3,FALSE)</f>
        <v xml:space="preserve">Buldozer, Potencia al volante de 140 HP, motor de 2200 RPM, longitud de hoja 4,80m. </v>
      </c>
      <c r="C36" s="877"/>
      <c r="D36" s="877"/>
      <c r="E36" s="877"/>
      <c r="F36" s="877"/>
      <c r="G36" s="877"/>
      <c r="H36" s="878"/>
      <c r="I36" s="421"/>
      <c r="J36" s="422"/>
      <c r="K36" s="269">
        <f>VLOOKUP(A36,EQUIPOS!A7:D164,4,FALSE)</f>
        <v>141200.41184254963</v>
      </c>
      <c r="L36" s="335"/>
      <c r="M36" s="336">
        <v>100</v>
      </c>
      <c r="N36" s="272">
        <f>K36/M36</f>
        <v>1412.0041184254962</v>
      </c>
    </row>
    <row r="37" spans="1:14">
      <c r="A37" s="113" t="s">
        <v>312</v>
      </c>
      <c r="B37" s="876" t="str">
        <f>VLOOKUP(A37,EQUIPOS!A8:D154,3,FALSE)</f>
        <v>Retroexcavadora sobre oruga, potencia 138 HP, balde de 1,5 m3.</v>
      </c>
      <c r="C37" s="877"/>
      <c r="D37" s="877"/>
      <c r="E37" s="877"/>
      <c r="F37" s="877"/>
      <c r="G37" s="877"/>
      <c r="H37" s="878"/>
      <c r="I37" s="328"/>
      <c r="J37" s="330"/>
      <c r="K37" s="269">
        <f>VLOOKUP(A37,EQUIPOS!A8:D165,4,FALSE)</f>
        <v>206203.95213966368</v>
      </c>
      <c r="L37" s="423"/>
      <c r="M37" s="424">
        <v>21</v>
      </c>
      <c r="N37" s="272">
        <f>K37/M37</f>
        <v>9819.2358161744614</v>
      </c>
    </row>
    <row r="38" spans="1:14">
      <c r="B38" s="876"/>
      <c r="C38" s="877"/>
      <c r="D38" s="877"/>
      <c r="E38" s="877"/>
      <c r="F38" s="877"/>
      <c r="G38" s="877"/>
      <c r="H38" s="878"/>
      <c r="I38" s="36"/>
      <c r="J38" s="37"/>
      <c r="K38" s="269"/>
      <c r="L38" s="276"/>
      <c r="M38" s="336"/>
      <c r="N38" s="272"/>
    </row>
    <row r="39" spans="1:14">
      <c r="B39" s="320"/>
      <c r="C39" s="321"/>
      <c r="D39" s="321"/>
      <c r="E39" s="321"/>
      <c r="F39" s="323"/>
      <c r="G39" s="323"/>
      <c r="H39" s="125"/>
      <c r="I39" s="36"/>
      <c r="J39" s="37"/>
      <c r="K39" s="269"/>
      <c r="L39" s="276"/>
      <c r="M39" s="277"/>
      <c r="N39" s="273"/>
    </row>
    <row r="40" spans="1:14">
      <c r="B40" s="884" t="s">
        <v>952</v>
      </c>
      <c r="C40" s="885"/>
      <c r="D40" s="885"/>
      <c r="E40" s="38"/>
      <c r="F40" s="39"/>
      <c r="G40" s="39"/>
      <c r="H40" s="40"/>
      <c r="I40" s="36"/>
      <c r="J40" s="37"/>
      <c r="K40" s="279"/>
      <c r="L40" s="276"/>
      <c r="M40" s="401">
        <v>0.01</v>
      </c>
      <c r="N40" s="344">
        <f>N76*M40</f>
        <v>12.794538310381427</v>
      </c>
    </row>
    <row r="41" spans="1:14" ht="15.75" thickBot="1">
      <c r="B41" s="876"/>
      <c r="C41" s="877"/>
      <c r="D41" s="877"/>
      <c r="E41" s="877"/>
      <c r="F41" s="877"/>
      <c r="G41" s="877"/>
      <c r="H41" s="878"/>
      <c r="I41" s="886"/>
      <c r="J41" s="887"/>
      <c r="K41" s="41"/>
      <c r="L41" s="888"/>
      <c r="M41" s="889"/>
      <c r="N41" s="105"/>
    </row>
    <row r="42" spans="1:14" ht="15.75" thickBot="1">
      <c r="B42" s="827" t="s">
        <v>953</v>
      </c>
      <c r="C42" s="828"/>
      <c r="D42" s="828"/>
      <c r="E42" s="828"/>
      <c r="F42" s="828"/>
      <c r="G42" s="828"/>
      <c r="H42" s="828"/>
      <c r="I42" s="828"/>
      <c r="J42" s="828"/>
      <c r="K42" s="828"/>
      <c r="L42" s="828"/>
      <c r="M42" s="829"/>
      <c r="N42" s="394">
        <f>SUM(N35:N41)</f>
        <v>11754.77583930624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2" t="s">
        <v>944</v>
      </c>
      <c r="C46" s="873"/>
      <c r="D46" s="873"/>
      <c r="E46" s="873"/>
      <c r="F46" s="873"/>
      <c r="G46" s="873"/>
      <c r="H46" s="873"/>
      <c r="I46" s="907"/>
      <c r="J46" s="315" t="s">
        <v>945</v>
      </c>
      <c r="K46" s="85" t="s">
        <v>946</v>
      </c>
      <c r="L46" s="908" t="s">
        <v>955</v>
      </c>
      <c r="M46" s="907"/>
      <c r="N46" s="86" t="s">
        <v>951</v>
      </c>
    </row>
    <row r="47" spans="1:14">
      <c r="A47" s="146" t="s">
        <v>442</v>
      </c>
      <c r="B47" s="43" t="str">
        <f>VLOOKUP(A47,MATERIALES!A5:D372,3,FALSE)</f>
        <v>Derechos de explotación y/o disposición de materiales</v>
      </c>
      <c r="C47" s="281"/>
      <c r="D47" s="281"/>
      <c r="E47" s="281"/>
      <c r="F47" s="281"/>
      <c r="G47" s="281"/>
      <c r="H47" s="281"/>
      <c r="I47" s="268"/>
      <c r="J47" s="224" t="str">
        <f>VLOOKUP(A47,MATERIALES!A4:D639,2,FALSE)</f>
        <v>m3</v>
      </c>
      <c r="K47" s="282">
        <v>1.3</v>
      </c>
      <c r="L47" s="267"/>
      <c r="M47" s="402">
        <f>VLOOKUP(A47,MATERIALES!A5:D395,4,FALSE)</f>
        <v>3945.4886258803722</v>
      </c>
      <c r="N47" s="272">
        <f>K47*M47</f>
        <v>5129.1352136444839</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7" t="s">
        <v>953</v>
      </c>
      <c r="C54" s="828"/>
      <c r="D54" s="828"/>
      <c r="E54" s="828"/>
      <c r="F54" s="828"/>
      <c r="G54" s="828"/>
      <c r="H54" s="828"/>
      <c r="I54" s="828"/>
      <c r="J54" s="828"/>
      <c r="K54" s="828"/>
      <c r="L54" s="828"/>
      <c r="M54" s="829"/>
      <c r="N54" s="394">
        <f>SUM(N47:N53)</f>
        <v>5129.1352136444839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4">
        <f>VLOOKUP(A59,TRANSPORTE!A5:D117,4,FALSE)</f>
        <v>1147.8761273174055</v>
      </c>
      <c r="M59" s="915"/>
      <c r="N59" s="287">
        <f>K59*L59</f>
        <v>1492.2389655126271</v>
      </c>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1492.2389655126271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127"/>
    </row>
    <row r="76" spans="1:15" ht="15.75" thickBot="1">
      <c r="B76" s="916" t="s">
        <v>953</v>
      </c>
      <c r="C76" s="870"/>
      <c r="D76" s="870"/>
      <c r="E76" s="870"/>
      <c r="F76" s="870"/>
      <c r="G76" s="870"/>
      <c r="H76" s="870"/>
      <c r="I76" s="870"/>
      <c r="J76" s="870"/>
      <c r="K76" s="870"/>
      <c r="L76" s="870"/>
      <c r="M76" s="871"/>
      <c r="N76" s="460">
        <f>SUM(N70:N75)</f>
        <v>1279.4538310381427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19655.603849501495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3931.1207699002989</v>
      </c>
      <c r="M83" s="863"/>
      <c r="N83" s="51"/>
    </row>
    <row r="84" spans="1:14">
      <c r="B84" s="89" t="s">
        <v>973</v>
      </c>
      <c r="C84" s="90"/>
      <c r="D84" s="90"/>
      <c r="E84" s="90"/>
      <c r="F84" s="90"/>
      <c r="G84" s="90"/>
      <c r="H84" s="90"/>
      <c r="I84" s="87"/>
      <c r="J84" s="88"/>
      <c r="K84" s="304">
        <v>0.05</v>
      </c>
      <c r="L84" s="862">
        <f>N78*K84</f>
        <v>982.78019247507473</v>
      </c>
      <c r="M84" s="863"/>
      <c r="N84" s="51"/>
    </row>
    <row r="85" spans="1:14" ht="15.75" thickBot="1">
      <c r="B85" s="91" t="s">
        <v>974</v>
      </c>
      <c r="C85" s="92"/>
      <c r="D85" s="92"/>
      <c r="E85" s="92"/>
      <c r="F85" s="92"/>
      <c r="G85" s="92"/>
      <c r="H85" s="92"/>
      <c r="I85" s="93"/>
      <c r="J85" s="94"/>
      <c r="K85" s="305">
        <v>0.05</v>
      </c>
      <c r="L85" s="864">
        <f>N78*K85</f>
        <v>982.78019247507473</v>
      </c>
      <c r="M85" s="865"/>
      <c r="N85" s="51"/>
    </row>
    <row r="86" spans="1:14" ht="15.75" thickBot="1">
      <c r="B86" s="827" t="s">
        <v>953</v>
      </c>
      <c r="C86" s="828"/>
      <c r="D86" s="828"/>
      <c r="E86" s="828"/>
      <c r="F86" s="828"/>
      <c r="G86" s="828"/>
      <c r="H86" s="828"/>
      <c r="I86" s="828"/>
      <c r="J86" s="828"/>
      <c r="K86" s="828"/>
      <c r="L86" s="828"/>
      <c r="M86" s="829"/>
      <c r="N86" s="52">
        <f>L83+L84+L85</f>
        <v>5896.6811548504484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25552.285004351943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1" t="s">
        <v>2218</v>
      </c>
      <c r="C105" s="972"/>
      <c r="D105" s="972"/>
      <c r="E105" s="972"/>
      <c r="F105" s="972"/>
      <c r="G105" s="972"/>
      <c r="H105" s="972"/>
      <c r="I105" s="972"/>
      <c r="J105" s="972"/>
      <c r="K105" s="972"/>
      <c r="L105" s="972"/>
      <c r="M105" s="972"/>
      <c r="N105" s="973"/>
    </row>
    <row r="106" spans="2:14" ht="15" customHeight="1">
      <c r="B106" s="971"/>
      <c r="C106" s="972"/>
      <c r="D106" s="972"/>
      <c r="E106" s="972"/>
      <c r="F106" s="972"/>
      <c r="G106" s="972"/>
      <c r="H106" s="972"/>
      <c r="I106" s="972"/>
      <c r="J106" s="972"/>
      <c r="K106" s="972"/>
      <c r="L106" s="972"/>
      <c r="M106" s="972"/>
      <c r="N106" s="973"/>
    </row>
    <row r="107" spans="2:14" ht="29.25" customHeight="1">
      <c r="B107" s="974" t="s">
        <v>2219</v>
      </c>
      <c r="C107" s="975"/>
      <c r="D107" s="975"/>
      <c r="E107" s="975"/>
      <c r="F107" s="975"/>
      <c r="G107" s="975"/>
      <c r="H107" s="975"/>
      <c r="I107" s="975"/>
      <c r="J107" s="975"/>
      <c r="K107" s="975"/>
      <c r="L107" s="975"/>
      <c r="M107" s="975"/>
      <c r="N107" s="976"/>
    </row>
    <row r="108" spans="2:14">
      <c r="B108" s="974"/>
      <c r="C108" s="975"/>
      <c r="D108" s="975"/>
      <c r="E108" s="975"/>
      <c r="F108" s="975"/>
      <c r="G108" s="975"/>
      <c r="H108" s="975"/>
      <c r="I108" s="975"/>
      <c r="J108" s="975"/>
      <c r="K108" s="975"/>
      <c r="L108" s="975"/>
      <c r="M108" s="975"/>
      <c r="N108" s="97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7"/>
      <c r="K118" s="977"/>
      <c r="L118" s="977"/>
      <c r="M118" s="977"/>
      <c r="N118" s="978"/>
    </row>
    <row r="119" spans="2:14" ht="15.75" thickBot="1">
      <c r="B119" s="419" t="s">
        <v>2221</v>
      </c>
      <c r="C119" s="420"/>
      <c r="D119" s="420"/>
      <c r="E119" s="259"/>
      <c r="F119" s="259"/>
      <c r="G119" s="259"/>
      <c r="H119" s="259"/>
      <c r="I119" s="259"/>
      <c r="J119" s="979"/>
      <c r="K119" s="979"/>
      <c r="L119" s="979"/>
      <c r="M119" s="979"/>
      <c r="N119" s="980"/>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7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162</v>
      </c>
      <c r="B36" s="876" t="str">
        <f>VLOOKUP(A36,EQUIPOS!A6:D154,3,FALSE)</f>
        <v>Compactador manual (SALTARIN) Peso de operación (Kg.) 52, Fuerza de impacto por golpe (KN) 12.</v>
      </c>
      <c r="C36" s="877"/>
      <c r="D36" s="877"/>
      <c r="E36" s="877"/>
      <c r="F36" s="877"/>
      <c r="G36" s="877"/>
      <c r="H36" s="878"/>
      <c r="I36" s="267"/>
      <c r="J36" s="268"/>
      <c r="K36" s="269">
        <f>VLOOKUP(A36,EQUIPOS!A6:D163,4,FALSE)</f>
        <v>12653.286180102679</v>
      </c>
      <c r="L36" s="270"/>
      <c r="M36" s="336">
        <v>2.5</v>
      </c>
      <c r="N36" s="272">
        <f>K36/M36</f>
        <v>5061.3144720410719</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405.98250000000002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5467.296972041072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58" t="s">
        <v>550</v>
      </c>
      <c r="B48" s="43" t="str">
        <f>VLOOKUP(A48,MATERIALES!A5:D372,3,FALSE)</f>
        <v>Material seleccionado para Relleno</v>
      </c>
      <c r="C48" s="281"/>
      <c r="D48" s="281"/>
      <c r="E48" s="281"/>
      <c r="F48" s="281"/>
      <c r="G48" s="281"/>
      <c r="H48" s="281"/>
      <c r="I48" s="268"/>
      <c r="J48" s="224" t="str">
        <f>VLOOKUP(A48,MATERIALES!A4:D639,2,FALSE)</f>
        <v>m3</v>
      </c>
      <c r="K48" s="282">
        <v>1.3</v>
      </c>
      <c r="L48" s="267"/>
      <c r="M48" s="402">
        <f>VLOOKUP(A48,MATERIALES!A5:D395,4,FALSE)</f>
        <v>21294.784438316929</v>
      </c>
      <c r="N48" s="272">
        <f>K48*M48</f>
        <v>27683.219769812007</v>
      </c>
    </row>
    <row r="49" spans="1:14">
      <c r="A49" s="158" t="s">
        <v>774</v>
      </c>
      <c r="B49" s="43" t="str">
        <f>VLOOKUP(A49,MATERIALES!A6:D372,3,FALSE)</f>
        <v>Agua</v>
      </c>
      <c r="C49" s="425"/>
      <c r="D49" s="425"/>
      <c r="E49" s="425"/>
      <c r="F49" s="425"/>
      <c r="G49" s="425"/>
      <c r="H49" s="425"/>
      <c r="I49" s="425"/>
      <c r="J49" s="311" t="str">
        <f>VLOOKUP(A49,MATERIALES!A5:D640,2,FALSE)</f>
        <v>lt</v>
      </c>
      <c r="K49" s="397">
        <v>30</v>
      </c>
      <c r="L49" s="421"/>
      <c r="M49" s="402">
        <f>VLOOKUP(A49,MATERIALES!A6:D396,4,FALSE)</f>
        <v>70.455154033578054</v>
      </c>
      <c r="N49" s="272">
        <f>K49*M49</f>
        <v>2113.6546210073416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29796.87439081935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4">
        <f>VLOOKUP(A60,TRANSPORTE!A5:D117,4,FALSE)</f>
        <v>1147.8761273174055</v>
      </c>
      <c r="M60" s="915"/>
      <c r="N60" s="287">
        <f>K60*L60</f>
        <v>1492.2389655126271</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1492.2389655126271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44876.060328373045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8975.2120656746101</v>
      </c>
      <c r="M84" s="863"/>
      <c r="N84" s="51"/>
    </row>
    <row r="85" spans="1:14">
      <c r="B85" s="89" t="s">
        <v>973</v>
      </c>
      <c r="C85" s="90"/>
      <c r="D85" s="90"/>
      <c r="E85" s="90"/>
      <c r="F85" s="90"/>
      <c r="G85" s="90"/>
      <c r="H85" s="90"/>
      <c r="I85" s="87"/>
      <c r="J85" s="88"/>
      <c r="K85" s="304">
        <v>0.05</v>
      </c>
      <c r="L85" s="862">
        <f>N79*K85</f>
        <v>2243.8030164186525</v>
      </c>
      <c r="M85" s="863"/>
      <c r="N85" s="51"/>
    </row>
    <row r="86" spans="1:14" ht="15.75" thickBot="1">
      <c r="B86" s="91" t="s">
        <v>974</v>
      </c>
      <c r="C86" s="92"/>
      <c r="D86" s="92"/>
      <c r="E86" s="92"/>
      <c r="F86" s="92"/>
      <c r="G86" s="92"/>
      <c r="H86" s="92"/>
      <c r="I86" s="93"/>
      <c r="J86" s="94"/>
      <c r="K86" s="305">
        <v>0.05</v>
      </c>
      <c r="L86" s="864">
        <f>N79*K86</f>
        <v>2243.8030164186525</v>
      </c>
      <c r="M86" s="865"/>
      <c r="N86" s="51"/>
    </row>
    <row r="87" spans="1:14" ht="15.75" thickBot="1">
      <c r="B87" s="827" t="s">
        <v>953</v>
      </c>
      <c r="C87" s="828"/>
      <c r="D87" s="828"/>
      <c r="E87" s="828"/>
      <c r="F87" s="828"/>
      <c r="G87" s="828"/>
      <c r="H87" s="828"/>
      <c r="I87" s="828"/>
      <c r="J87" s="828"/>
      <c r="K87" s="828"/>
      <c r="L87" s="828"/>
      <c r="M87" s="829"/>
      <c r="N87" s="52">
        <f>L84+L85+L86</f>
        <v>13462.818098511916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58338.878426884963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162</v>
      </c>
      <c r="B36" s="876" t="str">
        <f>VLOOKUP(A36,EQUIPOS!A6:D154,3,FALSE)</f>
        <v>Compactador manual (SALTARIN) Peso de operación (Kg.) 52, Fuerza de impacto por golpe (KN) 12.</v>
      </c>
      <c r="C36" s="877"/>
      <c r="D36" s="877"/>
      <c r="E36" s="877"/>
      <c r="F36" s="877"/>
      <c r="G36" s="877"/>
      <c r="H36" s="878"/>
      <c r="I36" s="267"/>
      <c r="J36" s="268"/>
      <c r="K36" s="269">
        <f>VLOOKUP(A36,EQUIPOS!A6:D163,4,FALSE)</f>
        <v>12653.286180102679</v>
      </c>
      <c r="L36" s="270"/>
      <c r="M36" s="336">
        <v>2.5</v>
      </c>
      <c r="N36" s="272">
        <f>K36/M36</f>
        <v>5061.3144720410719</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405.98250000000002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5467.296972041072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58" t="s">
        <v>540</v>
      </c>
      <c r="B48" s="43" t="str">
        <f>VLOOKUP(A48,MATERIALES!A5:D372,3,FALSE)</f>
        <v>Material de Recebo Para Relleno</v>
      </c>
      <c r="C48" s="281"/>
      <c r="D48" s="281"/>
      <c r="E48" s="281"/>
      <c r="F48" s="281"/>
      <c r="G48" s="281"/>
      <c r="H48" s="281"/>
      <c r="I48" s="268"/>
      <c r="J48" s="224" t="str">
        <f>VLOOKUP(A48,MATERIALES!A4:D639,2,FALSE)</f>
        <v>m3</v>
      </c>
      <c r="K48" s="282">
        <v>1.3</v>
      </c>
      <c r="L48" s="267"/>
      <c r="M48" s="402">
        <f>VLOOKUP(A48,MATERIALES!A5:D395,4,FALSE)</f>
        <v>19496.567009261056</v>
      </c>
      <c r="N48" s="272">
        <f>K48*M48</f>
        <v>25345.537112039376</v>
      </c>
    </row>
    <row r="49" spans="1:14">
      <c r="A49" s="158" t="s">
        <v>774</v>
      </c>
      <c r="B49" s="43" t="str">
        <f>VLOOKUP(A49,MATERIALES!A6:D372,3,FALSE)</f>
        <v>Agua</v>
      </c>
      <c r="C49" s="425"/>
      <c r="D49" s="425"/>
      <c r="E49" s="425"/>
      <c r="F49" s="425"/>
      <c r="G49" s="425"/>
      <c r="H49" s="425"/>
      <c r="I49" s="425"/>
      <c r="J49" s="311" t="str">
        <f>VLOOKUP(A49,MATERIALES!A5:D640,2,FALSE)</f>
        <v>lt</v>
      </c>
      <c r="K49" s="397">
        <v>30</v>
      </c>
      <c r="L49" s="421"/>
      <c r="M49" s="402">
        <f>VLOOKUP(A49,MATERIALES!A6:D396,4,FALSE)</f>
        <v>70.455154033578054</v>
      </c>
      <c r="N49" s="272">
        <f>K49*M49</f>
        <v>2113.6546210073416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27459.191733046719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4">
        <f>VLOOKUP(A60,TRANSPORTE!A5:D117,4,FALSE)</f>
        <v>1147.8761273174055</v>
      </c>
      <c r="M60" s="915"/>
      <c r="N60" s="287">
        <f>K60*L60</f>
        <v>1492.2389655126271</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45"/>
    </row>
    <row r="66" spans="1:15" ht="15.75" thickBot="1">
      <c r="B66" s="916" t="s">
        <v>953</v>
      </c>
      <c r="C66" s="870"/>
      <c r="D66" s="870"/>
      <c r="E66" s="870"/>
      <c r="F66" s="870"/>
      <c r="G66" s="870"/>
      <c r="H66" s="870"/>
      <c r="I66" s="870"/>
      <c r="J66" s="870"/>
      <c r="K66" s="870"/>
      <c r="L66" s="870"/>
      <c r="M66" s="871"/>
      <c r="N66" s="104">
        <f>N60+N61+N62+N63+N64</f>
        <v>1492.2389655126271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42538.377670600414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8507.6755341200824</v>
      </c>
      <c r="M84" s="863"/>
      <c r="N84" s="51"/>
    </row>
    <row r="85" spans="1:14">
      <c r="B85" s="89" t="s">
        <v>973</v>
      </c>
      <c r="C85" s="90"/>
      <c r="D85" s="90"/>
      <c r="E85" s="90"/>
      <c r="F85" s="90"/>
      <c r="G85" s="90"/>
      <c r="H85" s="90"/>
      <c r="I85" s="87"/>
      <c r="J85" s="88"/>
      <c r="K85" s="304">
        <v>0.05</v>
      </c>
      <c r="L85" s="862">
        <f>N79*K85</f>
        <v>2126.9188835300206</v>
      </c>
      <c r="M85" s="863"/>
      <c r="N85" s="51"/>
    </row>
    <row r="86" spans="1:14" ht="15.75" thickBot="1">
      <c r="B86" s="91" t="s">
        <v>974</v>
      </c>
      <c r="C86" s="92"/>
      <c r="D86" s="92"/>
      <c r="E86" s="92"/>
      <c r="F86" s="92"/>
      <c r="G86" s="92"/>
      <c r="H86" s="92"/>
      <c r="I86" s="93"/>
      <c r="J86" s="94"/>
      <c r="K86" s="305">
        <v>0.05</v>
      </c>
      <c r="L86" s="864">
        <f>N79*K86</f>
        <v>2126.9188835300206</v>
      </c>
      <c r="M86" s="865"/>
      <c r="N86" s="51"/>
    </row>
    <row r="87" spans="1:14" ht="15.75" thickBot="1">
      <c r="B87" s="827" t="s">
        <v>953</v>
      </c>
      <c r="C87" s="828"/>
      <c r="D87" s="828"/>
      <c r="E87" s="828"/>
      <c r="F87" s="828"/>
      <c r="G87" s="828"/>
      <c r="H87" s="828"/>
      <c r="I87" s="828"/>
      <c r="J87" s="828"/>
      <c r="K87" s="828"/>
      <c r="L87" s="828"/>
      <c r="M87" s="829"/>
      <c r="N87" s="52">
        <f>L84+L85+L86</f>
        <v>12761.513301180124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55299.890971780536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9.2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thickBo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162</v>
      </c>
      <c r="B36" s="876" t="str">
        <f>VLOOKUP(A36,EQUIPOS!A6:D154,3,FALSE)</f>
        <v>Compactador manual (SALTARIN) Peso de operación (Kg.) 52, Fuerza de impacto por golpe (KN) 12.</v>
      </c>
      <c r="C36" s="877"/>
      <c r="D36" s="877"/>
      <c r="E36" s="877"/>
      <c r="F36" s="877"/>
      <c r="G36" s="877"/>
      <c r="H36" s="878"/>
      <c r="I36" s="267"/>
      <c r="J36" s="268"/>
      <c r="K36" s="269">
        <f>VLOOKUP(A36,EQUIPOS!A6:D163,4,FALSE)</f>
        <v>12653.286180102679</v>
      </c>
      <c r="L36" s="270"/>
      <c r="M36" s="336">
        <v>2.5</v>
      </c>
      <c r="N36" s="272">
        <f>K36/M36</f>
        <v>5061.3144720410719</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405.98250000000002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5467.296972041072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58" t="s">
        <v>515</v>
      </c>
      <c r="B48" s="43" t="str">
        <f>VLOOKUP(A48,MATERIALES!A5:D372,3,FALSE)</f>
        <v>Material  Granular Tipo SBG</v>
      </c>
      <c r="C48" s="281"/>
      <c r="D48" s="281"/>
      <c r="E48" s="281"/>
      <c r="F48" s="281"/>
      <c r="G48" s="281"/>
      <c r="H48" s="281"/>
      <c r="I48" s="268"/>
      <c r="J48" s="224" t="str">
        <f>VLOOKUP(A48,MATERIALES!A4:D639,2,FALSE)</f>
        <v>m3</v>
      </c>
      <c r="K48" s="282">
        <v>1.3</v>
      </c>
      <c r="L48" s="267"/>
      <c r="M48" s="402">
        <f>VLOOKUP(A48,MATERIALES!A5:D395,4,FALSE)</f>
        <v>38490.192611267033</v>
      </c>
      <c r="N48" s="272">
        <f>K48*M48</f>
        <v>50037.250394647148</v>
      </c>
    </row>
    <row r="49" spans="1:14">
      <c r="A49" s="158" t="s">
        <v>774</v>
      </c>
      <c r="B49" s="43" t="str">
        <f>VLOOKUP(A49,MATERIALES!A6:D372,3,FALSE)</f>
        <v>Agua</v>
      </c>
      <c r="C49" s="425"/>
      <c r="D49" s="425"/>
      <c r="E49" s="425"/>
      <c r="F49" s="425"/>
      <c r="G49" s="425"/>
      <c r="H49" s="425"/>
      <c r="I49" s="425"/>
      <c r="J49" s="311" t="str">
        <f>VLOOKUP(A49,MATERIALES!A5:D640,2,FALSE)</f>
        <v>lt</v>
      </c>
      <c r="K49" s="397">
        <v>30</v>
      </c>
      <c r="L49" s="421"/>
      <c r="M49" s="402">
        <f>VLOOKUP(A49,MATERIALES!A6:D396,4,FALSE)</f>
        <v>70.455154033578054</v>
      </c>
      <c r="N49" s="272">
        <f>K49*M49</f>
        <v>2113.6546210073416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52150.905015654491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4">
        <f>VLOOKUP(A60,TRANSPORTE!A5:D117,4,FALSE)</f>
        <v>1147.8761273174055</v>
      </c>
      <c r="M60" s="915"/>
      <c r="N60" s="287">
        <f>K60*L60</f>
        <v>1492.2389655126271</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1492.2389655126271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127"/>
    </row>
    <row r="77" spans="1:15" ht="15.75" thickBot="1">
      <c r="B77" s="916" t="s">
        <v>953</v>
      </c>
      <c r="C77" s="870"/>
      <c r="D77" s="870"/>
      <c r="E77" s="870"/>
      <c r="F77" s="870"/>
      <c r="G77" s="870"/>
      <c r="H77" s="870"/>
      <c r="I77" s="870"/>
      <c r="J77" s="870"/>
      <c r="K77" s="870"/>
      <c r="L77" s="870"/>
      <c r="M77" s="871"/>
      <c r="N77" s="460">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67230.090953208186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13446.018190641638</v>
      </c>
      <c r="M84" s="863"/>
      <c r="N84" s="51"/>
    </row>
    <row r="85" spans="1:14">
      <c r="B85" s="89" t="s">
        <v>973</v>
      </c>
      <c r="C85" s="90"/>
      <c r="D85" s="90"/>
      <c r="E85" s="90"/>
      <c r="F85" s="90"/>
      <c r="G85" s="90"/>
      <c r="H85" s="90"/>
      <c r="I85" s="87"/>
      <c r="J85" s="88"/>
      <c r="K85" s="304">
        <v>0.05</v>
      </c>
      <c r="L85" s="862">
        <f>N79*K85</f>
        <v>3361.5045476604096</v>
      </c>
      <c r="M85" s="863"/>
      <c r="N85" s="51"/>
    </row>
    <row r="86" spans="1:14" ht="15.75" thickBot="1">
      <c r="B86" s="91" t="s">
        <v>974</v>
      </c>
      <c r="C86" s="92"/>
      <c r="D86" s="92"/>
      <c r="E86" s="92"/>
      <c r="F86" s="92"/>
      <c r="G86" s="92"/>
      <c r="H86" s="92"/>
      <c r="I86" s="93"/>
      <c r="J86" s="94"/>
      <c r="K86" s="305">
        <v>0.05</v>
      </c>
      <c r="L86" s="864">
        <f>N79*K86</f>
        <v>3361.5045476604096</v>
      </c>
      <c r="M86" s="865"/>
      <c r="N86" s="51"/>
    </row>
    <row r="87" spans="1:14" ht="15.75" thickBot="1">
      <c r="B87" s="827" t="s">
        <v>953</v>
      </c>
      <c r="C87" s="828"/>
      <c r="D87" s="828"/>
      <c r="E87" s="828"/>
      <c r="F87" s="828"/>
      <c r="G87" s="828"/>
      <c r="H87" s="828"/>
      <c r="I87" s="828"/>
      <c r="J87" s="828"/>
      <c r="K87" s="828"/>
      <c r="L87" s="828"/>
      <c r="M87" s="829"/>
      <c r="N87" s="52">
        <f>L84+L85+L86</f>
        <v>20169.027285962457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87399.118239170639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29.2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9.2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thickBot="1">
      <c r="B30" s="71" t="s">
        <v>943</v>
      </c>
      <c r="C30" s="806" t="s">
        <v>944</v>
      </c>
      <c r="D30" s="807"/>
      <c r="E30" s="807"/>
      <c r="F30" s="807"/>
      <c r="G30" s="807"/>
      <c r="H30" s="807"/>
      <c r="I30" s="807"/>
      <c r="J30" s="72"/>
      <c r="K30" s="307"/>
      <c r="L30" s="803" t="s">
        <v>945</v>
      </c>
      <c r="M30" s="804"/>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162</v>
      </c>
      <c r="B36" s="876" t="str">
        <f>VLOOKUP(A36,EQUIPOS!A6:D154,3,FALSE)</f>
        <v>Compactador manual (SALTARIN) Peso de operación (Kg.) 52, Fuerza de impacto por golpe (KN) 12.</v>
      </c>
      <c r="C36" s="877"/>
      <c r="D36" s="877"/>
      <c r="E36" s="877"/>
      <c r="F36" s="877"/>
      <c r="G36" s="877"/>
      <c r="H36" s="878"/>
      <c r="I36" s="267"/>
      <c r="J36" s="268"/>
      <c r="K36" s="269">
        <f>VLOOKUP(A36,EQUIPOS!A6:D163,4,FALSE)</f>
        <v>12653.286180102679</v>
      </c>
      <c r="L36" s="270"/>
      <c r="M36" s="336">
        <v>2.5</v>
      </c>
      <c r="N36" s="272">
        <f>K36/M36</f>
        <v>5061.3144720410719</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405.98250000000002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5467.296972041072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58" t="s">
        <v>517</v>
      </c>
      <c r="B48" s="43" t="str">
        <f>VLOOKUP(A48,MATERIALES!A5:D372,3,FALSE)</f>
        <v>Material Granular Tipo  BG</v>
      </c>
      <c r="C48" s="281"/>
      <c r="D48" s="281"/>
      <c r="E48" s="281"/>
      <c r="F48" s="281"/>
      <c r="G48" s="281"/>
      <c r="H48" s="281"/>
      <c r="I48" s="268"/>
      <c r="J48" s="224" t="str">
        <f>VLOOKUP(A48,MATERIALES!A4:D639,2,FALSE)</f>
        <v>m3</v>
      </c>
      <c r="K48" s="282">
        <v>1.3</v>
      </c>
      <c r="L48" s="267"/>
      <c r="M48" s="402">
        <f>VLOOKUP(A48,MATERIALES!A5:D395,4,FALSE)</f>
        <v>43405.794511917447</v>
      </c>
      <c r="N48" s="272">
        <f>K48*M48</f>
        <v>56427.532865492685</v>
      </c>
    </row>
    <row r="49" spans="1:14">
      <c r="A49" s="158" t="s">
        <v>774</v>
      </c>
      <c r="B49" s="43" t="str">
        <f>VLOOKUP(A49,MATERIALES!A6:D372,3,FALSE)</f>
        <v>Agua</v>
      </c>
      <c r="C49" s="425"/>
      <c r="D49" s="425"/>
      <c r="E49" s="425"/>
      <c r="F49" s="425"/>
      <c r="G49" s="425"/>
      <c r="H49" s="425"/>
      <c r="I49" s="425"/>
      <c r="J49" s="311" t="str">
        <f>VLOOKUP(A49,MATERIALES!A5:D640,2,FALSE)</f>
        <v>lt</v>
      </c>
      <c r="K49" s="397">
        <v>30</v>
      </c>
      <c r="L49" s="421"/>
      <c r="M49" s="402">
        <f>VLOOKUP(A49,MATERIALES!A6:D396,4,FALSE)</f>
        <v>70.455154033578054</v>
      </c>
      <c r="N49" s="272">
        <f>K49*M49</f>
        <v>2113.6546210073416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58541.187486500028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4">
        <f>VLOOKUP(A60,TRANSPORTE!A5:D117,4,FALSE)</f>
        <v>1147.8761273174055</v>
      </c>
      <c r="M60" s="915"/>
      <c r="N60" s="287">
        <f>K60*L60</f>
        <v>1492.2389655126271</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1492.2389655126271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127"/>
    </row>
    <row r="77" spans="1:15" ht="15.75" thickBot="1">
      <c r="B77" s="916" t="s">
        <v>953</v>
      </c>
      <c r="C77" s="870"/>
      <c r="D77" s="870"/>
      <c r="E77" s="870"/>
      <c r="F77" s="870"/>
      <c r="G77" s="870"/>
      <c r="H77" s="870"/>
      <c r="I77" s="870"/>
      <c r="J77" s="870"/>
      <c r="K77" s="870"/>
      <c r="L77" s="870"/>
      <c r="M77" s="871"/>
      <c r="N77" s="460">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73620.373424053716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14724.074684810745</v>
      </c>
      <c r="M84" s="863"/>
      <c r="N84" s="51"/>
    </row>
    <row r="85" spans="1:14">
      <c r="B85" s="89" t="s">
        <v>973</v>
      </c>
      <c r="C85" s="90"/>
      <c r="D85" s="90"/>
      <c r="E85" s="90"/>
      <c r="F85" s="90"/>
      <c r="G85" s="90"/>
      <c r="H85" s="90"/>
      <c r="I85" s="87"/>
      <c r="J85" s="88"/>
      <c r="K85" s="304">
        <v>0.05</v>
      </c>
      <c r="L85" s="862">
        <f>N79*K85</f>
        <v>3681.0186712026862</v>
      </c>
      <c r="M85" s="863"/>
      <c r="N85" s="51"/>
    </row>
    <row r="86" spans="1:14" ht="15.75" thickBot="1">
      <c r="B86" s="91" t="s">
        <v>974</v>
      </c>
      <c r="C86" s="92"/>
      <c r="D86" s="92"/>
      <c r="E86" s="92"/>
      <c r="F86" s="92"/>
      <c r="G86" s="92"/>
      <c r="H86" s="92"/>
      <c r="I86" s="93"/>
      <c r="J86" s="94"/>
      <c r="K86" s="305">
        <v>0.05</v>
      </c>
      <c r="L86" s="864">
        <f>N79*K86</f>
        <v>3681.0186712026862</v>
      </c>
      <c r="M86" s="865"/>
      <c r="N86" s="51"/>
    </row>
    <row r="87" spans="1:14" ht="15.75" thickBot="1">
      <c r="B87" s="827" t="s">
        <v>953</v>
      </c>
      <c r="C87" s="828"/>
      <c r="D87" s="828"/>
      <c r="E87" s="828"/>
      <c r="F87" s="828"/>
      <c r="G87" s="828"/>
      <c r="H87" s="828"/>
      <c r="I87" s="828"/>
      <c r="J87" s="828"/>
      <c r="K87" s="828"/>
      <c r="L87" s="828"/>
      <c r="M87" s="829"/>
      <c r="N87" s="52">
        <f>L84+L85+L86</f>
        <v>22086.112027216113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95706.485451269837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9.2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thickBot="1">
      <c r="B30" s="71" t="s">
        <v>943</v>
      </c>
      <c r="C30" s="806" t="s">
        <v>944</v>
      </c>
      <c r="D30" s="807"/>
      <c r="E30" s="807"/>
      <c r="F30" s="807"/>
      <c r="G30" s="807"/>
      <c r="H30" s="807"/>
      <c r="I30" s="807"/>
      <c r="J30" s="72"/>
      <c r="K30" s="307"/>
      <c r="L30" s="803" t="s">
        <v>945</v>
      </c>
      <c r="M30" s="804"/>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7" t="s">
        <v>944</v>
      </c>
      <c r="C35" s="898"/>
      <c r="D35" s="898"/>
      <c r="E35" s="898"/>
      <c r="F35" s="898"/>
      <c r="G35" s="898"/>
      <c r="H35" s="899"/>
      <c r="I35" s="900" t="s">
        <v>948</v>
      </c>
      <c r="J35" s="901"/>
      <c r="K35" s="69" t="s">
        <v>949</v>
      </c>
      <c r="L35" s="902" t="s">
        <v>950</v>
      </c>
      <c r="M35" s="899"/>
      <c r="N35" s="70" t="s">
        <v>951</v>
      </c>
    </row>
    <row r="36" spans="1:16">
      <c r="A36" s="113"/>
      <c r="B36" s="876"/>
      <c r="C36" s="877"/>
      <c r="D36" s="877"/>
      <c r="E36" s="877"/>
      <c r="F36" s="877"/>
      <c r="G36" s="877"/>
      <c r="H36" s="878"/>
      <c r="I36" s="267"/>
      <c r="J36" s="268"/>
      <c r="K36" s="269"/>
      <c r="L36" s="270"/>
      <c r="M36" s="336"/>
      <c r="N36" s="272"/>
      <c r="P36" s="106"/>
    </row>
    <row r="37" spans="1:16">
      <c r="A37" s="113"/>
      <c r="B37" s="876"/>
      <c r="C37" s="877"/>
      <c r="D37" s="877"/>
      <c r="E37" s="877"/>
      <c r="F37" s="877"/>
      <c r="G37" s="877"/>
      <c r="H37" s="878"/>
      <c r="I37" s="421"/>
      <c r="J37" s="422"/>
      <c r="K37" s="269"/>
      <c r="L37" s="335"/>
      <c r="M37" s="336"/>
      <c r="N37" s="272"/>
      <c r="P37" s="103"/>
    </row>
    <row r="38" spans="1:16">
      <c r="A38" s="113"/>
      <c r="B38" s="876"/>
      <c r="C38" s="877"/>
      <c r="D38" s="877"/>
      <c r="E38" s="877"/>
      <c r="F38" s="877"/>
      <c r="G38" s="877"/>
      <c r="H38" s="878"/>
      <c r="I38" s="328"/>
      <c r="J38" s="330"/>
      <c r="K38" s="269"/>
      <c r="L38" s="423"/>
      <c r="M38" s="424"/>
      <c r="N38" s="272"/>
      <c r="P38" s="106"/>
    </row>
    <row r="39" spans="1:16">
      <c r="B39" s="876"/>
      <c r="C39" s="877"/>
      <c r="D39" s="877"/>
      <c r="E39" s="877"/>
      <c r="F39" s="877"/>
      <c r="G39" s="877"/>
      <c r="H39" s="878"/>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4" t="s">
        <v>952</v>
      </c>
      <c r="C41" s="885"/>
      <c r="D41" s="885"/>
      <c r="E41" s="38"/>
      <c r="F41" s="39"/>
      <c r="G41" s="39"/>
      <c r="H41" s="40"/>
      <c r="I41" s="36"/>
      <c r="J41" s="37"/>
      <c r="K41" s="279"/>
      <c r="L41" s="276"/>
      <c r="M41" s="401">
        <v>0.05</v>
      </c>
      <c r="N41" s="344">
        <f>N77*M41</f>
        <v>405.98250000000002</v>
      </c>
      <c r="P41" s="106"/>
    </row>
    <row r="42" spans="1:16" ht="15.75" thickBot="1">
      <c r="B42" s="876"/>
      <c r="C42" s="877"/>
      <c r="D42" s="877"/>
      <c r="E42" s="877"/>
      <c r="F42" s="877"/>
      <c r="G42" s="877"/>
      <c r="H42" s="878"/>
      <c r="I42" s="886"/>
      <c r="J42" s="887"/>
      <c r="K42" s="41"/>
      <c r="L42" s="888"/>
      <c r="M42" s="889"/>
      <c r="N42" s="105"/>
    </row>
    <row r="43" spans="1:16" ht="15.75" thickBot="1">
      <c r="B43" s="827" t="s">
        <v>953</v>
      </c>
      <c r="C43" s="828"/>
      <c r="D43" s="828"/>
      <c r="E43" s="828"/>
      <c r="F43" s="828"/>
      <c r="G43" s="828"/>
      <c r="H43" s="828"/>
      <c r="I43" s="828"/>
      <c r="J43" s="828"/>
      <c r="K43" s="828"/>
      <c r="L43" s="828"/>
      <c r="M43" s="829"/>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2" t="s">
        <v>944</v>
      </c>
      <c r="C47" s="873"/>
      <c r="D47" s="873"/>
      <c r="E47" s="873"/>
      <c r="F47" s="873"/>
      <c r="G47" s="873"/>
      <c r="H47" s="873"/>
      <c r="I47" s="907"/>
      <c r="J47" s="315" t="s">
        <v>945</v>
      </c>
      <c r="K47" s="85" t="s">
        <v>946</v>
      </c>
      <c r="L47" s="908" t="s">
        <v>955</v>
      </c>
      <c r="M47" s="907"/>
      <c r="N47" s="86" t="s">
        <v>951</v>
      </c>
    </row>
    <row r="48" spans="1:16">
      <c r="A48" s="158" t="s">
        <v>544</v>
      </c>
      <c r="B48" s="43" t="str">
        <f>VLOOKUP(A48,MATERIALES!A5:D372,3,FALSE)</f>
        <v>Material filtrante (6´´)</v>
      </c>
      <c r="C48" s="281"/>
      <c r="D48" s="281"/>
      <c r="E48" s="281"/>
      <c r="F48" s="281"/>
      <c r="G48" s="281"/>
      <c r="H48" s="281"/>
      <c r="I48" s="268"/>
      <c r="J48" s="224" t="str">
        <f>VLOOKUP(A48,MATERIALES!A4:D639,2,FALSE)</f>
        <v>m3</v>
      </c>
      <c r="K48" s="282">
        <v>1.3</v>
      </c>
      <c r="L48" s="267"/>
      <c r="M48" s="402">
        <f>VLOOKUP(A48,MATERIALES!A5:D395,4,FALSE)</f>
        <v>42306.69410899363</v>
      </c>
      <c r="N48" s="272">
        <f>K48*M48</f>
        <v>54998.702341691722</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54998.702341691722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4">
        <f>VLOOKUP(A60,TRANSPORTE!A5:D117,4,FALSE)</f>
        <v>1147.8761273174055</v>
      </c>
      <c r="M60" s="915"/>
      <c r="N60" s="287">
        <f>K60*L60</f>
        <v>1492.2389655126271</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1492.2389655126271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65016.573807204346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13003.31476144087</v>
      </c>
      <c r="M84" s="863"/>
      <c r="N84" s="51"/>
    </row>
    <row r="85" spans="1:14">
      <c r="B85" s="89" t="s">
        <v>973</v>
      </c>
      <c r="C85" s="90"/>
      <c r="D85" s="90"/>
      <c r="E85" s="90"/>
      <c r="F85" s="90"/>
      <c r="G85" s="90"/>
      <c r="H85" s="90"/>
      <c r="I85" s="87"/>
      <c r="J85" s="88"/>
      <c r="K85" s="304">
        <v>0.05</v>
      </c>
      <c r="L85" s="862">
        <f>N79*K85</f>
        <v>3250.8286903602175</v>
      </c>
      <c r="M85" s="863"/>
      <c r="N85" s="51"/>
    </row>
    <row r="86" spans="1:14" ht="15.75" thickBot="1">
      <c r="B86" s="91" t="s">
        <v>974</v>
      </c>
      <c r="C86" s="92"/>
      <c r="D86" s="92"/>
      <c r="E86" s="92"/>
      <c r="F86" s="92"/>
      <c r="G86" s="92"/>
      <c r="H86" s="92"/>
      <c r="I86" s="93"/>
      <c r="J86" s="94"/>
      <c r="K86" s="305">
        <v>0.05</v>
      </c>
      <c r="L86" s="864">
        <f>N79*K86</f>
        <v>3250.8286903602175</v>
      </c>
      <c r="M86" s="865"/>
      <c r="N86" s="51"/>
    </row>
    <row r="87" spans="1:14" ht="15.75" thickBot="1">
      <c r="B87" s="827" t="s">
        <v>953</v>
      </c>
      <c r="C87" s="828"/>
      <c r="D87" s="828"/>
      <c r="E87" s="828"/>
      <c r="F87" s="828"/>
      <c r="G87" s="828"/>
      <c r="H87" s="828"/>
      <c r="I87" s="828"/>
      <c r="J87" s="828"/>
      <c r="K87" s="828"/>
      <c r="L87" s="828"/>
      <c r="M87" s="829"/>
      <c r="N87" s="52">
        <f>L84+L85+L86</f>
        <v>19504.972142161303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84521.545949365653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9.2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7" t="s">
        <v>944</v>
      </c>
      <c r="C35" s="898"/>
      <c r="D35" s="898"/>
      <c r="E35" s="898"/>
      <c r="F35" s="898"/>
      <c r="G35" s="898"/>
      <c r="H35" s="899"/>
      <c r="I35" s="900" t="s">
        <v>948</v>
      </c>
      <c r="J35" s="901"/>
      <c r="K35" s="69" t="s">
        <v>949</v>
      </c>
      <c r="L35" s="902" t="s">
        <v>950</v>
      </c>
      <c r="M35" s="899"/>
      <c r="N35" s="70" t="s">
        <v>951</v>
      </c>
    </row>
    <row r="36" spans="1:16">
      <c r="A36" s="113"/>
      <c r="B36" s="876"/>
      <c r="C36" s="877"/>
      <c r="D36" s="877"/>
      <c r="E36" s="877"/>
      <c r="F36" s="877"/>
      <c r="G36" s="877"/>
      <c r="H36" s="878"/>
      <c r="I36" s="267"/>
      <c r="J36" s="268"/>
      <c r="K36" s="269"/>
      <c r="L36" s="270"/>
      <c r="M36" s="336"/>
      <c r="N36" s="272"/>
      <c r="P36" s="106"/>
    </row>
    <row r="37" spans="1:16">
      <c r="A37" s="113"/>
      <c r="B37" s="876"/>
      <c r="C37" s="877"/>
      <c r="D37" s="877"/>
      <c r="E37" s="877"/>
      <c r="F37" s="877"/>
      <c r="G37" s="877"/>
      <c r="H37" s="878"/>
      <c r="I37" s="421"/>
      <c r="J37" s="422"/>
      <c r="K37" s="269"/>
      <c r="L37" s="335"/>
      <c r="M37" s="336"/>
      <c r="N37" s="272"/>
      <c r="P37" s="103"/>
    </row>
    <row r="38" spans="1:16">
      <c r="A38" s="113"/>
      <c r="B38" s="876"/>
      <c r="C38" s="877"/>
      <c r="D38" s="877"/>
      <c r="E38" s="877"/>
      <c r="F38" s="877"/>
      <c r="G38" s="877"/>
      <c r="H38" s="878"/>
      <c r="I38" s="328"/>
      <c r="J38" s="330"/>
      <c r="K38" s="269"/>
      <c r="L38" s="423"/>
      <c r="M38" s="424"/>
      <c r="N38" s="272"/>
      <c r="P38" s="106"/>
    </row>
    <row r="39" spans="1:16">
      <c r="B39" s="876"/>
      <c r="C39" s="877"/>
      <c r="D39" s="877"/>
      <c r="E39" s="877"/>
      <c r="F39" s="877"/>
      <c r="G39" s="877"/>
      <c r="H39" s="878"/>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4" t="s">
        <v>952</v>
      </c>
      <c r="C41" s="885"/>
      <c r="D41" s="885"/>
      <c r="E41" s="38"/>
      <c r="F41" s="39"/>
      <c r="G41" s="39"/>
      <c r="H41" s="40"/>
      <c r="I41" s="36"/>
      <c r="J41" s="37"/>
      <c r="K41" s="279"/>
      <c r="L41" s="276"/>
      <c r="M41" s="401">
        <v>0.05</v>
      </c>
      <c r="N41" s="344">
        <f>N77*M41</f>
        <v>405.98250000000002</v>
      </c>
      <c r="P41" s="106"/>
    </row>
    <row r="42" spans="1:16" ht="15.75" thickBot="1">
      <c r="B42" s="876"/>
      <c r="C42" s="877"/>
      <c r="D42" s="877"/>
      <c r="E42" s="877"/>
      <c r="F42" s="877"/>
      <c r="G42" s="877"/>
      <c r="H42" s="878"/>
      <c r="I42" s="886"/>
      <c r="J42" s="887"/>
      <c r="K42" s="41"/>
      <c r="L42" s="888"/>
      <c r="M42" s="889"/>
      <c r="N42" s="105"/>
    </row>
    <row r="43" spans="1:16" ht="15.75" thickBot="1">
      <c r="B43" s="827" t="s">
        <v>953</v>
      </c>
      <c r="C43" s="828"/>
      <c r="D43" s="828"/>
      <c r="E43" s="828"/>
      <c r="F43" s="828"/>
      <c r="G43" s="828"/>
      <c r="H43" s="828"/>
      <c r="I43" s="828"/>
      <c r="J43" s="828"/>
      <c r="K43" s="828"/>
      <c r="L43" s="828"/>
      <c r="M43" s="829"/>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2" t="s">
        <v>944</v>
      </c>
      <c r="C47" s="873"/>
      <c r="D47" s="873"/>
      <c r="E47" s="873"/>
      <c r="F47" s="873"/>
      <c r="G47" s="873"/>
      <c r="H47" s="873"/>
      <c r="I47" s="907"/>
      <c r="J47" s="315" t="s">
        <v>945</v>
      </c>
      <c r="K47" s="85" t="s">
        <v>946</v>
      </c>
      <c r="L47" s="908" t="s">
        <v>955</v>
      </c>
      <c r="M47" s="907"/>
      <c r="N47" s="86" t="s">
        <v>951</v>
      </c>
    </row>
    <row r="48" spans="1:16">
      <c r="A48" s="158" t="s">
        <v>474</v>
      </c>
      <c r="B48" s="43" t="str">
        <f>VLOOKUP(A48,MATERIALES!A5:D372,3,FALSE)</f>
        <v>Gravilla</v>
      </c>
      <c r="C48" s="281"/>
      <c r="D48" s="281"/>
      <c r="E48" s="281"/>
      <c r="F48" s="281"/>
      <c r="G48" s="281"/>
      <c r="H48" s="281"/>
      <c r="I48" s="268"/>
      <c r="J48" s="224" t="str">
        <f>VLOOKUP(A48,MATERIALES!A4:D639,2,FALSE)</f>
        <v>m3</v>
      </c>
      <c r="K48" s="282">
        <v>1.3</v>
      </c>
      <c r="L48" s="267"/>
      <c r="M48" s="402">
        <f>VLOOKUP(A48,MATERIALES!A5:D395,4,FALSE)</f>
        <v>70272.788646445872</v>
      </c>
      <c r="N48" s="272">
        <f>K48*M48</f>
        <v>91354.625240379639</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91354.625240379639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4">
        <f>VLOOKUP(A60,TRANSPORTE!A5:D117,4,FALSE)</f>
        <v>1147.8761273174055</v>
      </c>
      <c r="M60" s="915"/>
      <c r="N60" s="287">
        <f>K60*L60</f>
        <v>1492.2389655126271</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1492.2389655126271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127"/>
    </row>
    <row r="77" spans="1:15" ht="15.75" thickBot="1">
      <c r="B77" s="916" t="s">
        <v>953</v>
      </c>
      <c r="C77" s="870"/>
      <c r="D77" s="870"/>
      <c r="E77" s="870"/>
      <c r="F77" s="870"/>
      <c r="G77" s="870"/>
      <c r="H77" s="870"/>
      <c r="I77" s="870"/>
      <c r="J77" s="870"/>
      <c r="K77" s="870"/>
      <c r="L77" s="870"/>
      <c r="M77" s="871"/>
      <c r="N77" s="460">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101372.49670589226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20274.499341178453</v>
      </c>
      <c r="M84" s="863"/>
      <c r="N84" s="51"/>
    </row>
    <row r="85" spans="1:14">
      <c r="B85" s="89" t="s">
        <v>973</v>
      </c>
      <c r="C85" s="90"/>
      <c r="D85" s="90"/>
      <c r="E85" s="90"/>
      <c r="F85" s="90"/>
      <c r="G85" s="90"/>
      <c r="H85" s="90"/>
      <c r="I85" s="87"/>
      <c r="J85" s="88"/>
      <c r="K85" s="304">
        <v>0.05</v>
      </c>
      <c r="L85" s="862">
        <f>N79*K85</f>
        <v>5068.6248352946131</v>
      </c>
      <c r="M85" s="863"/>
      <c r="N85" s="51"/>
    </row>
    <row r="86" spans="1:14" ht="15.75" thickBot="1">
      <c r="B86" s="91" t="s">
        <v>974</v>
      </c>
      <c r="C86" s="92"/>
      <c r="D86" s="92"/>
      <c r="E86" s="92"/>
      <c r="F86" s="92"/>
      <c r="G86" s="92"/>
      <c r="H86" s="92"/>
      <c r="I86" s="93"/>
      <c r="J86" s="94"/>
      <c r="K86" s="305">
        <v>0.05</v>
      </c>
      <c r="L86" s="864">
        <f>N79*K86</f>
        <v>5068.6248352946131</v>
      </c>
      <c r="M86" s="865"/>
      <c r="N86" s="51"/>
    </row>
    <row r="87" spans="1:14" ht="15.75" thickBot="1">
      <c r="B87" s="827" t="s">
        <v>953</v>
      </c>
      <c r="C87" s="828"/>
      <c r="D87" s="828"/>
      <c r="E87" s="828"/>
      <c r="F87" s="828"/>
      <c r="G87" s="828"/>
      <c r="H87" s="828"/>
      <c r="I87" s="828"/>
      <c r="J87" s="828"/>
      <c r="K87" s="828"/>
      <c r="L87" s="828"/>
      <c r="M87" s="829"/>
      <c r="N87" s="52">
        <f>L84+L85+L86</f>
        <v>30411.749011767679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131784.24571765994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9.2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7" t="s">
        <v>944</v>
      </c>
      <c r="C35" s="898"/>
      <c r="D35" s="898"/>
      <c r="E35" s="898"/>
      <c r="F35" s="898"/>
      <c r="G35" s="898"/>
      <c r="H35" s="899"/>
      <c r="I35" s="900" t="s">
        <v>948</v>
      </c>
      <c r="J35" s="901"/>
      <c r="K35" s="69" t="s">
        <v>949</v>
      </c>
      <c r="L35" s="902" t="s">
        <v>950</v>
      </c>
      <c r="M35" s="899"/>
      <c r="N35" s="70" t="s">
        <v>951</v>
      </c>
    </row>
    <row r="36" spans="1:16">
      <c r="A36" s="113"/>
      <c r="B36" s="876"/>
      <c r="C36" s="877"/>
      <c r="D36" s="877"/>
      <c r="E36" s="877"/>
      <c r="F36" s="877"/>
      <c r="G36" s="877"/>
      <c r="H36" s="878"/>
      <c r="I36" s="267"/>
      <c r="J36" s="268"/>
      <c r="K36" s="269"/>
      <c r="L36" s="270"/>
      <c r="M36" s="336"/>
      <c r="N36" s="272"/>
      <c r="P36" s="106"/>
    </row>
    <row r="37" spans="1:16">
      <c r="A37" s="113"/>
      <c r="B37" s="876"/>
      <c r="C37" s="877"/>
      <c r="D37" s="877"/>
      <c r="E37" s="877"/>
      <c r="F37" s="877"/>
      <c r="G37" s="877"/>
      <c r="H37" s="878"/>
      <c r="I37" s="421"/>
      <c r="J37" s="422"/>
      <c r="K37" s="269"/>
      <c r="L37" s="335"/>
      <c r="M37" s="336"/>
      <c r="N37" s="272"/>
      <c r="P37" s="103"/>
    </row>
    <row r="38" spans="1:16">
      <c r="A38" s="113"/>
      <c r="B38" s="876"/>
      <c r="C38" s="877"/>
      <c r="D38" s="877"/>
      <c r="E38" s="877"/>
      <c r="F38" s="877"/>
      <c r="G38" s="877"/>
      <c r="H38" s="878"/>
      <c r="I38" s="328"/>
      <c r="J38" s="330"/>
      <c r="K38" s="269"/>
      <c r="L38" s="423"/>
      <c r="M38" s="424"/>
      <c r="N38" s="272"/>
      <c r="P38" s="106"/>
    </row>
    <row r="39" spans="1:16">
      <c r="B39" s="876"/>
      <c r="C39" s="877"/>
      <c r="D39" s="877"/>
      <c r="E39" s="877"/>
      <c r="F39" s="877"/>
      <c r="G39" s="877"/>
      <c r="H39" s="878"/>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4" t="s">
        <v>952</v>
      </c>
      <c r="C41" s="885"/>
      <c r="D41" s="885"/>
      <c r="E41" s="38"/>
      <c r="F41" s="39"/>
      <c r="G41" s="39"/>
      <c r="H41" s="40"/>
      <c r="I41" s="36"/>
      <c r="J41" s="37"/>
      <c r="K41" s="279"/>
      <c r="L41" s="276"/>
      <c r="M41" s="401">
        <v>0.05</v>
      </c>
      <c r="N41" s="344">
        <f>N77*M41</f>
        <v>270.65500000000003</v>
      </c>
      <c r="P41" s="106"/>
    </row>
    <row r="42" spans="1:16" ht="15.75" thickBot="1">
      <c r="B42" s="876"/>
      <c r="C42" s="877"/>
      <c r="D42" s="877"/>
      <c r="E42" s="877"/>
      <c r="F42" s="877"/>
      <c r="G42" s="877"/>
      <c r="H42" s="878"/>
      <c r="I42" s="886"/>
      <c r="J42" s="887"/>
      <c r="K42" s="41"/>
      <c r="L42" s="888"/>
      <c r="M42" s="889"/>
      <c r="N42" s="105"/>
    </row>
    <row r="43" spans="1:16" ht="15.75" thickBot="1">
      <c r="B43" s="827" t="s">
        <v>953</v>
      </c>
      <c r="C43" s="828"/>
      <c r="D43" s="828"/>
      <c r="E43" s="828"/>
      <c r="F43" s="828"/>
      <c r="G43" s="828"/>
      <c r="H43" s="828"/>
      <c r="I43" s="828"/>
      <c r="J43" s="828"/>
      <c r="K43" s="828"/>
      <c r="L43" s="828"/>
      <c r="M43" s="829"/>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2" t="s">
        <v>944</v>
      </c>
      <c r="C47" s="873"/>
      <c r="D47" s="873"/>
      <c r="E47" s="873"/>
      <c r="F47" s="873"/>
      <c r="G47" s="873"/>
      <c r="H47" s="873"/>
      <c r="I47" s="907"/>
      <c r="J47" s="315" t="s">
        <v>945</v>
      </c>
      <c r="K47" s="85" t="s">
        <v>946</v>
      </c>
      <c r="L47" s="908" t="s">
        <v>955</v>
      </c>
      <c r="M47" s="907"/>
      <c r="N47" s="86" t="s">
        <v>951</v>
      </c>
    </row>
    <row r="48" spans="1:16">
      <c r="A48" s="161" t="s">
        <v>802</v>
      </c>
      <c r="B48" s="43" t="str">
        <f>VLOOKUP(A48,MATERIALES!A5:D372,3,FALSE)</f>
        <v>Arena lavada</v>
      </c>
      <c r="C48" s="281"/>
      <c r="D48" s="281"/>
      <c r="E48" s="281"/>
      <c r="F48" s="281"/>
      <c r="G48" s="281"/>
      <c r="H48" s="281"/>
      <c r="I48" s="268"/>
      <c r="J48" s="224" t="str">
        <f>VLOOKUP(A48,MATERIALES!A4:D639,2,FALSE)</f>
        <v>m3</v>
      </c>
      <c r="K48" s="282">
        <v>1.3</v>
      </c>
      <c r="L48" s="267"/>
      <c r="M48" s="402">
        <f>VLOOKUP(A48,MATERIALES!A5:D395,4,FALSE)</f>
        <v>49829.795585661617</v>
      </c>
      <c r="N48" s="272">
        <f>K48*M48</f>
        <v>64778.734261360107</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64778.734261360107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4">
        <f>VLOOKUP(A60,TRANSPORTE!A5:D117,4,FALSE)</f>
        <v>1147.8761273174055</v>
      </c>
      <c r="M60" s="915"/>
      <c r="N60" s="287">
        <f>K60*L60</f>
        <v>1492.2389655126271</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1492.2389655126271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5413.1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71954.728226872743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14390.94564537455</v>
      </c>
      <c r="M84" s="863"/>
      <c r="N84" s="51"/>
    </row>
    <row r="85" spans="1:14">
      <c r="B85" s="89" t="s">
        <v>973</v>
      </c>
      <c r="C85" s="90"/>
      <c r="D85" s="90"/>
      <c r="E85" s="90"/>
      <c r="F85" s="90"/>
      <c r="G85" s="90"/>
      <c r="H85" s="90"/>
      <c r="I85" s="87"/>
      <c r="J85" s="88"/>
      <c r="K85" s="304">
        <v>0.05</v>
      </c>
      <c r="L85" s="862">
        <f>N79*K85</f>
        <v>3597.7364113436374</v>
      </c>
      <c r="M85" s="863"/>
      <c r="N85" s="51"/>
    </row>
    <row r="86" spans="1:14" ht="15.75" thickBot="1">
      <c r="B86" s="91" t="s">
        <v>974</v>
      </c>
      <c r="C86" s="92"/>
      <c r="D86" s="92"/>
      <c r="E86" s="92"/>
      <c r="F86" s="92"/>
      <c r="G86" s="92"/>
      <c r="H86" s="92"/>
      <c r="I86" s="93"/>
      <c r="J86" s="94"/>
      <c r="K86" s="305">
        <v>0.05</v>
      </c>
      <c r="L86" s="864">
        <f>N79*K86</f>
        <v>3597.7364113436374</v>
      </c>
      <c r="M86" s="865"/>
      <c r="N86" s="51"/>
    </row>
    <row r="87" spans="1:14" ht="15.75" thickBot="1">
      <c r="B87" s="827" t="s">
        <v>953</v>
      </c>
      <c r="C87" s="828"/>
      <c r="D87" s="828"/>
      <c r="E87" s="828"/>
      <c r="F87" s="828"/>
      <c r="G87" s="828"/>
      <c r="H87" s="828"/>
      <c r="I87" s="828"/>
      <c r="J87" s="828"/>
      <c r="K87" s="828"/>
      <c r="L87" s="828"/>
      <c r="M87" s="829"/>
      <c r="N87" s="52">
        <f>L84+L85+L86</f>
        <v>21586.418468061824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93541.146694934563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29.2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228</v>
      </c>
      <c r="B36" s="876" t="str">
        <f>VLOOKUP(A36,EQUIPOS!A6:D154,3,FALSE)</f>
        <v xml:space="preserve">Formaleta metálica (concreto hidráulico)
</v>
      </c>
      <c r="C36" s="877"/>
      <c r="D36" s="877"/>
      <c r="E36" s="877"/>
      <c r="F36" s="877"/>
      <c r="G36" s="877"/>
      <c r="H36" s="878"/>
      <c r="I36" s="267"/>
      <c r="J36" s="268"/>
      <c r="K36" s="269">
        <f>VLOOKUP(A36,EQUIPOS!A6:D163,4,FALSE)</f>
        <v>3924.4660092835356</v>
      </c>
      <c r="L36" s="270"/>
      <c r="M36" s="271">
        <v>2</v>
      </c>
      <c r="N36" s="272">
        <f>K36/M36</f>
        <v>1962.2330046417678</v>
      </c>
    </row>
    <row r="37" spans="1:14">
      <c r="A37" s="113" t="s">
        <v>282</v>
      </c>
      <c r="B37" s="876" t="str">
        <f>VLOOKUP(A37,EQUIPOS!A7:D154,3,FALSE)</f>
        <v>Piloteadora potencia 250KW, RPM 1800, fuerza elevadora 200KN</v>
      </c>
      <c r="C37" s="877"/>
      <c r="D37" s="877"/>
      <c r="E37" s="877"/>
      <c r="F37" s="877"/>
      <c r="G37" s="877"/>
      <c r="H37" s="878"/>
      <c r="I37" s="421"/>
      <c r="J37" s="422"/>
      <c r="K37" s="269">
        <f>VLOOKUP(A37,EQUIPOS!A7:D164,4,FALSE)</f>
        <v>515308.45396301727</v>
      </c>
      <c r="L37" s="335"/>
      <c r="M37" s="336">
        <v>4</v>
      </c>
      <c r="N37" s="272">
        <f>K37/M37</f>
        <v>128827.11349075432</v>
      </c>
    </row>
    <row r="38" spans="1:14">
      <c r="A38" s="113" t="s">
        <v>363</v>
      </c>
      <c r="B38" s="876" t="str">
        <f>VLOOKUP(A38,EQUIPOS!A8:D154,3,FALSE)</f>
        <v>Vibrador de concreto, Motor de 3 hp a 18.000 rpm Mangueras de 4 mt</v>
      </c>
      <c r="C38" s="877"/>
      <c r="D38" s="877"/>
      <c r="E38" s="877"/>
      <c r="F38" s="877"/>
      <c r="G38" s="877"/>
      <c r="H38" s="878"/>
      <c r="I38" s="328"/>
      <c r="J38" s="330"/>
      <c r="K38" s="269">
        <f>VLOOKUP(A38,EQUIPOS!A8:D165,4,FALSE)</f>
        <v>8370.2709003464024</v>
      </c>
      <c r="L38" s="423"/>
      <c r="M38" s="424">
        <v>2</v>
      </c>
      <c r="N38" s="272">
        <f>K38/M38</f>
        <v>4185.1354501732012</v>
      </c>
    </row>
    <row r="39" spans="1:14">
      <c r="B39" s="876"/>
      <c r="C39" s="877"/>
      <c r="D39" s="877"/>
      <c r="E39" s="883"/>
      <c r="F39" s="877"/>
      <c r="G39" s="877"/>
      <c r="H39" s="878"/>
      <c r="I39" s="36"/>
      <c r="J39" s="37"/>
      <c r="K39" s="274"/>
      <c r="L39" s="276"/>
      <c r="M39" s="277"/>
      <c r="N39" s="278"/>
    </row>
    <row r="40" spans="1:14">
      <c r="B40" s="884" t="s">
        <v>952</v>
      </c>
      <c r="C40" s="885"/>
      <c r="D40" s="885"/>
      <c r="E40" s="38"/>
      <c r="F40" s="39"/>
      <c r="G40" s="39"/>
      <c r="H40" s="40"/>
      <c r="I40" s="36"/>
      <c r="J40" s="37"/>
      <c r="K40" s="279"/>
      <c r="L40" s="276"/>
      <c r="M40" s="401">
        <v>0.1</v>
      </c>
      <c r="N40" s="344">
        <f>N76*M40</f>
        <v>1240.0887785492826</v>
      </c>
    </row>
    <row r="41" spans="1:14" ht="15.75" thickBot="1">
      <c r="B41" s="876"/>
      <c r="C41" s="877"/>
      <c r="D41" s="877"/>
      <c r="E41" s="877"/>
      <c r="F41" s="877"/>
      <c r="G41" s="877"/>
      <c r="H41" s="878"/>
      <c r="I41" s="886"/>
      <c r="J41" s="887"/>
      <c r="K41" s="41"/>
      <c r="L41" s="888"/>
      <c r="M41" s="889"/>
      <c r="N41" s="105"/>
    </row>
    <row r="42" spans="1:14" ht="15.75" thickBot="1">
      <c r="B42" s="827" t="s">
        <v>953</v>
      </c>
      <c r="C42" s="828"/>
      <c r="D42" s="828"/>
      <c r="E42" s="828"/>
      <c r="F42" s="828"/>
      <c r="G42" s="828"/>
      <c r="H42" s="828"/>
      <c r="I42" s="828"/>
      <c r="J42" s="828"/>
      <c r="K42" s="828"/>
      <c r="L42" s="828"/>
      <c r="M42" s="829"/>
      <c r="N42" s="394">
        <f>SUM(N36:N41)</f>
        <v>136214.57072411856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2" t="s">
        <v>944</v>
      </c>
      <c r="C46" s="873"/>
      <c r="D46" s="873"/>
      <c r="E46" s="873"/>
      <c r="F46" s="873"/>
      <c r="G46" s="873"/>
      <c r="H46" s="873"/>
      <c r="I46" s="907"/>
      <c r="J46" s="315" t="s">
        <v>945</v>
      </c>
      <c r="K46" s="85" t="s">
        <v>946</v>
      </c>
      <c r="L46" s="908" t="s">
        <v>955</v>
      </c>
      <c r="M46" s="907"/>
      <c r="N46" s="86" t="s">
        <v>951</v>
      </c>
    </row>
    <row r="47" spans="1:14">
      <c r="A47" s="161" t="s">
        <v>745</v>
      </c>
      <c r="B47" s="43" t="str">
        <f>VLOOKUP(A47,MATERIALES!A5:D372,3,FALSE)</f>
        <v>Acero PDR-60</v>
      </c>
      <c r="C47" s="281"/>
      <c r="D47" s="281"/>
      <c r="E47" s="281"/>
      <c r="F47" s="281"/>
      <c r="G47" s="281"/>
      <c r="H47" s="281"/>
      <c r="I47" s="268"/>
      <c r="J47" s="224" t="str">
        <f>VLOOKUP(A47,MATERIALES!A3:D638,2,FALSE)</f>
        <v>kg</v>
      </c>
      <c r="K47" s="407">
        <v>11.875220230569418</v>
      </c>
      <c r="L47" s="267"/>
      <c r="M47" s="402">
        <f>VLOOKUP(A47,MATERIALES!A5:D395,4,FALSE)</f>
        <v>3320.0636431515327</v>
      </c>
      <c r="N47" s="272">
        <f>K47*M47</f>
        <v>39426.486941931085</v>
      </c>
    </row>
    <row r="48" spans="1:14">
      <c r="A48" s="161" t="s">
        <v>749</v>
      </c>
      <c r="B48" s="43" t="str">
        <f>VLOOKUP(A48,MATERIALES!A6:D372,3,FALSE)</f>
        <v>Aditivo curador</v>
      </c>
      <c r="C48" s="425"/>
      <c r="D48" s="425"/>
      <c r="E48" s="425"/>
      <c r="F48" s="425"/>
      <c r="G48" s="425"/>
      <c r="H48" s="425"/>
      <c r="I48" s="425"/>
      <c r="J48" s="311" t="str">
        <f>VLOOKUP(A48,MATERIALES!A4:D639,2,FALSE)</f>
        <v>kg</v>
      </c>
      <c r="K48" s="397">
        <v>0.5</v>
      </c>
      <c r="L48" s="421"/>
      <c r="M48" s="402">
        <f>VLOOKUP(A48,MATERIALES!A6:D396,4,FALSE)</f>
        <v>12427.205246076501</v>
      </c>
      <c r="N48" s="272">
        <f>K48*M48</f>
        <v>6213.6026230382504</v>
      </c>
    </row>
    <row r="49" spans="1:14">
      <c r="A49" s="161" t="s">
        <v>788</v>
      </c>
      <c r="B49" s="43" t="str">
        <f>VLOOKUP(A49,MATERIALES!A6:D372,3,FALSE)</f>
        <v>Alambre negro para amarre calibre 18</v>
      </c>
      <c r="C49" s="425"/>
      <c r="D49" s="425"/>
      <c r="E49" s="425"/>
      <c r="F49" s="425"/>
      <c r="G49" s="425"/>
      <c r="H49" s="425"/>
      <c r="I49" s="425"/>
      <c r="J49" s="312" t="str">
        <f>VLOOKUP(A49,MATERIALES!A5:D640,2,FALSE)</f>
        <v>kg</v>
      </c>
      <c r="K49" s="397">
        <v>0.5</v>
      </c>
      <c r="L49" s="421"/>
      <c r="M49" s="402">
        <f>VLOOKUP(A49,MATERIALES!A6:D397,4,FALSE)</f>
        <v>3443.3666436758476</v>
      </c>
      <c r="N49" s="272">
        <f>K49*M49</f>
        <v>1721.6833218379238</v>
      </c>
    </row>
    <row r="50" spans="1:14">
      <c r="A50" s="161" t="s">
        <v>829</v>
      </c>
      <c r="B50" s="43" t="str">
        <f>VLOOKUP(A50,MATERIALES!A6:D372,3,FALSE)</f>
        <v>Concreto Resistencia  28 (Mpa)</v>
      </c>
      <c r="C50" s="425"/>
      <c r="D50" s="425"/>
      <c r="E50" s="425"/>
      <c r="F50" s="425"/>
      <c r="G50" s="425"/>
      <c r="H50" s="425"/>
      <c r="I50" s="425"/>
      <c r="J50" s="312" t="str">
        <f>VLOOKUP(A50,MATERIALES!A6:D641,2,FALSE)</f>
        <v>m3</v>
      </c>
      <c r="K50" s="436">
        <v>0.13194689145077132</v>
      </c>
      <c r="L50" s="421"/>
      <c r="M50" s="402">
        <f>VLOOKUP(A50,MATERIALES!A6:D398,4,FALSE)</f>
        <v>453949.06099102349</v>
      </c>
      <c r="N50" s="272">
        <f>K50*M50</f>
        <v>59897.167474762144</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7" t="s">
        <v>953</v>
      </c>
      <c r="C54" s="828"/>
      <c r="D54" s="828"/>
      <c r="E54" s="828"/>
      <c r="F54" s="828"/>
      <c r="G54" s="828"/>
      <c r="H54" s="828"/>
      <c r="I54" s="828"/>
      <c r="J54" s="828"/>
      <c r="K54" s="828"/>
      <c r="L54" s="828"/>
      <c r="M54" s="829"/>
      <c r="N54" s="394">
        <f>SUM(N47:N53)</f>
        <v>107258.9403615694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4">
        <f>VLOOKUP(A59,TRANSPORTE!A5:D117,4,FALSE)</f>
        <v>409.36800956301732</v>
      </c>
      <c r="M59" s="915"/>
      <c r="N59" s="287">
        <f>K59*L59</f>
        <v>20.468400478150869</v>
      </c>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20.468400478150869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SUM(N70:N75)</f>
        <v>12400.887785492825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255894.86727165894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51178.97345433179</v>
      </c>
      <c r="M83" s="863"/>
      <c r="N83" s="51"/>
    </row>
    <row r="84" spans="1:14">
      <c r="B84" s="89" t="s">
        <v>973</v>
      </c>
      <c r="C84" s="90"/>
      <c r="D84" s="90"/>
      <c r="E84" s="90"/>
      <c r="F84" s="90"/>
      <c r="G84" s="90"/>
      <c r="H84" s="90"/>
      <c r="I84" s="87"/>
      <c r="J84" s="88"/>
      <c r="K84" s="304">
        <v>0.05</v>
      </c>
      <c r="L84" s="862">
        <f>N78*K84</f>
        <v>12794.743363582947</v>
      </c>
      <c r="M84" s="863"/>
      <c r="N84" s="51"/>
    </row>
    <row r="85" spans="1:14" ht="15.75" thickBot="1">
      <c r="B85" s="91" t="s">
        <v>974</v>
      </c>
      <c r="C85" s="92"/>
      <c r="D85" s="92"/>
      <c r="E85" s="92"/>
      <c r="F85" s="92"/>
      <c r="G85" s="92"/>
      <c r="H85" s="92"/>
      <c r="I85" s="93"/>
      <c r="J85" s="94"/>
      <c r="K85" s="305">
        <v>0.05</v>
      </c>
      <c r="L85" s="864">
        <f>N78*K85</f>
        <v>12794.743363582947</v>
      </c>
      <c r="M85" s="865"/>
      <c r="N85" s="51"/>
    </row>
    <row r="86" spans="1:14" ht="15.75" thickBot="1">
      <c r="B86" s="827" t="s">
        <v>953</v>
      </c>
      <c r="C86" s="828"/>
      <c r="D86" s="828"/>
      <c r="E86" s="828"/>
      <c r="F86" s="828"/>
      <c r="G86" s="828"/>
      <c r="H86" s="828"/>
      <c r="I86" s="828"/>
      <c r="J86" s="828"/>
      <c r="K86" s="828"/>
      <c r="L86" s="828"/>
      <c r="M86" s="829"/>
      <c r="N86" s="52">
        <f>L83+L84+L85</f>
        <v>76768.460181497692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332663.32745315664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1" t="s">
        <v>2218</v>
      </c>
      <c r="C105" s="972"/>
      <c r="D105" s="972"/>
      <c r="E105" s="972"/>
      <c r="F105" s="972"/>
      <c r="G105" s="972"/>
      <c r="H105" s="972"/>
      <c r="I105" s="972"/>
      <c r="J105" s="972"/>
      <c r="K105" s="972"/>
      <c r="L105" s="972"/>
      <c r="M105" s="972"/>
      <c r="N105" s="973"/>
    </row>
    <row r="106" spans="2:14" ht="15" customHeight="1">
      <c r="B106" s="971"/>
      <c r="C106" s="972"/>
      <c r="D106" s="972"/>
      <c r="E106" s="972"/>
      <c r="F106" s="972"/>
      <c r="G106" s="972"/>
      <c r="H106" s="972"/>
      <c r="I106" s="972"/>
      <c r="J106" s="972"/>
      <c r="K106" s="972"/>
      <c r="L106" s="972"/>
      <c r="M106" s="972"/>
      <c r="N106" s="973"/>
    </row>
    <row r="107" spans="2:14" ht="15" customHeight="1">
      <c r="B107" s="974" t="s">
        <v>2219</v>
      </c>
      <c r="C107" s="975"/>
      <c r="D107" s="975"/>
      <c r="E107" s="975"/>
      <c r="F107" s="975"/>
      <c r="G107" s="975"/>
      <c r="H107" s="975"/>
      <c r="I107" s="975"/>
      <c r="J107" s="975"/>
      <c r="K107" s="975"/>
      <c r="L107" s="975"/>
      <c r="M107" s="975"/>
      <c r="N107" s="976"/>
    </row>
    <row r="108" spans="2:14" ht="30.75" customHeight="1">
      <c r="B108" s="974"/>
      <c r="C108" s="975"/>
      <c r="D108" s="975"/>
      <c r="E108" s="975"/>
      <c r="F108" s="975"/>
      <c r="G108" s="975"/>
      <c r="H108" s="975"/>
      <c r="I108" s="975"/>
      <c r="J108" s="975"/>
      <c r="K108" s="975"/>
      <c r="L108" s="975"/>
      <c r="M108" s="975"/>
      <c r="N108" s="97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7"/>
      <c r="K118" s="977"/>
      <c r="L118" s="977"/>
      <c r="M118" s="977"/>
      <c r="N118" s="978"/>
    </row>
    <row r="119" spans="2:14" ht="15.75" thickBot="1">
      <c r="B119" s="419" t="s">
        <v>2221</v>
      </c>
      <c r="C119" s="420"/>
      <c r="D119" s="420"/>
      <c r="E119" s="259"/>
      <c r="F119" s="259"/>
      <c r="G119" s="259"/>
      <c r="H119" s="259"/>
      <c r="I119" s="259"/>
      <c r="J119" s="979"/>
      <c r="K119" s="979"/>
      <c r="L119" s="979"/>
      <c r="M119" s="979"/>
      <c r="N119" s="980"/>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thickBo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228</v>
      </c>
      <c r="B36" s="876" t="str">
        <f>VLOOKUP(A36,EQUIPOS!A6:D154,3,FALSE)</f>
        <v xml:space="preserve">Formaleta metálica (concreto hidráulico)
</v>
      </c>
      <c r="C36" s="877"/>
      <c r="D36" s="877"/>
      <c r="E36" s="877"/>
      <c r="F36" s="877"/>
      <c r="G36" s="877"/>
      <c r="H36" s="878"/>
      <c r="I36" s="267"/>
      <c r="J36" s="268"/>
      <c r="K36" s="269">
        <f>VLOOKUP(A36,EQUIPOS!A6:D163,4,FALSE)</f>
        <v>3924.4660092835356</v>
      </c>
      <c r="L36" s="270"/>
      <c r="M36" s="271">
        <v>2</v>
      </c>
      <c r="N36" s="272">
        <f>K36/M36</f>
        <v>1962.2330046417678</v>
      </c>
    </row>
    <row r="37" spans="1:14">
      <c r="A37" s="113" t="s">
        <v>282</v>
      </c>
      <c r="B37" s="876" t="str">
        <f>VLOOKUP(A37,EQUIPOS!A7:D154,3,FALSE)</f>
        <v>Piloteadora potencia 250KW, RPM 1800, fuerza elevadora 200KN</v>
      </c>
      <c r="C37" s="877"/>
      <c r="D37" s="877"/>
      <c r="E37" s="877"/>
      <c r="F37" s="877"/>
      <c r="G37" s="877"/>
      <c r="H37" s="878"/>
      <c r="I37" s="421"/>
      <c r="J37" s="422"/>
      <c r="K37" s="269">
        <f>VLOOKUP(A37,EQUIPOS!A7:D164,4,FALSE)</f>
        <v>515308.45396301727</v>
      </c>
      <c r="L37" s="335"/>
      <c r="M37" s="336">
        <v>4</v>
      </c>
      <c r="N37" s="272">
        <f>K37/M37</f>
        <v>128827.11349075432</v>
      </c>
    </row>
    <row r="38" spans="1:14">
      <c r="A38" s="113" t="s">
        <v>363</v>
      </c>
      <c r="B38" s="876" t="str">
        <f>VLOOKUP(A38,EQUIPOS!A8:D154,3,FALSE)</f>
        <v>Vibrador de concreto, Motor de 3 hp a 18.000 rpm Mangueras de 4 mt</v>
      </c>
      <c r="C38" s="877"/>
      <c r="D38" s="877"/>
      <c r="E38" s="877"/>
      <c r="F38" s="877"/>
      <c r="G38" s="877"/>
      <c r="H38" s="878"/>
      <c r="I38" s="328"/>
      <c r="J38" s="330"/>
      <c r="K38" s="269">
        <f>VLOOKUP(A38,EQUIPOS!A8:D165,4,FALSE)</f>
        <v>8370.2709003464024</v>
      </c>
      <c r="L38" s="423"/>
      <c r="M38" s="424">
        <v>2</v>
      </c>
      <c r="N38" s="272">
        <f>K38/M38</f>
        <v>4185.1354501732012</v>
      </c>
    </row>
    <row r="39" spans="1:14">
      <c r="B39" s="876"/>
      <c r="C39" s="877"/>
      <c r="D39" s="877"/>
      <c r="E39" s="883"/>
      <c r="F39" s="877"/>
      <c r="G39" s="877"/>
      <c r="H39" s="878"/>
      <c r="I39" s="36"/>
      <c r="J39" s="37"/>
      <c r="K39" s="274"/>
      <c r="L39" s="276"/>
      <c r="M39" s="277"/>
      <c r="N39" s="278"/>
    </row>
    <row r="40" spans="1:14">
      <c r="B40" s="884" t="s">
        <v>952</v>
      </c>
      <c r="C40" s="885"/>
      <c r="D40" s="885"/>
      <c r="E40" s="38"/>
      <c r="F40" s="39"/>
      <c r="G40" s="39"/>
      <c r="H40" s="40"/>
      <c r="I40" s="36"/>
      <c r="J40" s="37"/>
      <c r="K40" s="279"/>
      <c r="L40" s="276"/>
      <c r="M40" s="401">
        <v>0.1</v>
      </c>
      <c r="N40" s="344">
        <f>N76*M40</f>
        <v>1240.0887785492826</v>
      </c>
    </row>
    <row r="41" spans="1:14" ht="15.75" thickBot="1">
      <c r="B41" s="876"/>
      <c r="C41" s="877"/>
      <c r="D41" s="877"/>
      <c r="E41" s="877"/>
      <c r="F41" s="877"/>
      <c r="G41" s="877"/>
      <c r="H41" s="878"/>
      <c r="I41" s="886"/>
      <c r="J41" s="887"/>
      <c r="K41" s="41"/>
      <c r="L41" s="888"/>
      <c r="M41" s="889"/>
      <c r="N41" s="105"/>
    </row>
    <row r="42" spans="1:14" ht="15.75" thickBot="1">
      <c r="B42" s="827" t="s">
        <v>953</v>
      </c>
      <c r="C42" s="828"/>
      <c r="D42" s="828"/>
      <c r="E42" s="828"/>
      <c r="F42" s="828"/>
      <c r="G42" s="828"/>
      <c r="H42" s="828"/>
      <c r="I42" s="828"/>
      <c r="J42" s="828"/>
      <c r="K42" s="828"/>
      <c r="L42" s="828"/>
      <c r="M42" s="829"/>
      <c r="N42" s="394">
        <f>SUM(N36:N41)</f>
        <v>136214.57072411856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2" t="s">
        <v>944</v>
      </c>
      <c r="C46" s="873"/>
      <c r="D46" s="873"/>
      <c r="E46" s="873"/>
      <c r="F46" s="873"/>
      <c r="G46" s="873"/>
      <c r="H46" s="873"/>
      <c r="I46" s="907"/>
      <c r="J46" s="315" t="s">
        <v>945</v>
      </c>
      <c r="K46" s="85" t="s">
        <v>946</v>
      </c>
      <c r="L46" s="908" t="s">
        <v>955</v>
      </c>
      <c r="M46" s="907"/>
      <c r="N46" s="86" t="s">
        <v>951</v>
      </c>
    </row>
    <row r="47" spans="1:14">
      <c r="A47" s="161" t="s">
        <v>745</v>
      </c>
      <c r="B47" s="43" t="str">
        <f>VLOOKUP(A47,MATERIALES!A5:D372,3,FALSE)</f>
        <v>Acero PDR-60</v>
      </c>
      <c r="C47" s="281"/>
      <c r="D47" s="281"/>
      <c r="E47" s="281"/>
      <c r="F47" s="281"/>
      <c r="G47" s="281"/>
      <c r="H47" s="281"/>
      <c r="I47" s="268"/>
      <c r="J47" s="224" t="str">
        <f>VLOOKUP(A47,MATERIALES!A3:D638,2,FALSE)</f>
        <v>kg</v>
      </c>
      <c r="K47" s="407">
        <v>11.875220230569418</v>
      </c>
      <c r="L47" s="267"/>
      <c r="M47" s="402">
        <f>VLOOKUP(A47,MATERIALES!A5:D395,4,FALSE)</f>
        <v>3320.0636431515327</v>
      </c>
      <c r="N47" s="272">
        <f>K47*M47</f>
        <v>39426.486941931085</v>
      </c>
    </row>
    <row r="48" spans="1:14">
      <c r="A48" s="161" t="s">
        <v>749</v>
      </c>
      <c r="B48" s="43" t="str">
        <f>VLOOKUP(A48,MATERIALES!A6:D372,3,FALSE)</f>
        <v>Aditivo curador</v>
      </c>
      <c r="C48" s="425"/>
      <c r="D48" s="425"/>
      <c r="E48" s="425"/>
      <c r="F48" s="425"/>
      <c r="G48" s="425"/>
      <c r="H48" s="425"/>
      <c r="I48" s="425"/>
      <c r="J48" s="311" t="str">
        <f>VLOOKUP(A48,MATERIALES!A4:D639,2,FALSE)</f>
        <v>kg</v>
      </c>
      <c r="K48" s="397">
        <v>0.5</v>
      </c>
      <c r="L48" s="421"/>
      <c r="M48" s="402">
        <f>VLOOKUP(A48,MATERIALES!A6:D396,4,FALSE)</f>
        <v>12427.205246076501</v>
      </c>
      <c r="N48" s="272">
        <f>K48*M48</f>
        <v>6213.6026230382504</v>
      </c>
    </row>
    <row r="49" spans="1:14">
      <c r="A49" s="161" t="s">
        <v>788</v>
      </c>
      <c r="B49" s="43" t="str">
        <f>VLOOKUP(A49,MATERIALES!A6:D372,3,FALSE)</f>
        <v>Alambre negro para amarre calibre 18</v>
      </c>
      <c r="C49" s="425"/>
      <c r="D49" s="425"/>
      <c r="E49" s="425"/>
      <c r="F49" s="425"/>
      <c r="G49" s="425"/>
      <c r="H49" s="425"/>
      <c r="I49" s="425"/>
      <c r="J49" s="312" t="str">
        <f>VLOOKUP(A49,MATERIALES!A5:D640,2,FALSE)</f>
        <v>kg</v>
      </c>
      <c r="K49" s="397">
        <v>0.5</v>
      </c>
      <c r="L49" s="421"/>
      <c r="M49" s="402">
        <f>VLOOKUP(A49,MATERIALES!A6:D397,4,FALSE)</f>
        <v>3443.3666436758476</v>
      </c>
      <c r="N49" s="272">
        <f>K49*M49</f>
        <v>1721.6833218379238</v>
      </c>
    </row>
    <row r="50" spans="1:14">
      <c r="A50" s="161" t="s">
        <v>829</v>
      </c>
      <c r="B50" s="43" t="str">
        <f>VLOOKUP(A50,MATERIALES!A6:D372,3,FALSE)</f>
        <v>Concreto Resistencia  28 (Mpa)</v>
      </c>
      <c r="C50" s="425"/>
      <c r="D50" s="425"/>
      <c r="E50" s="425"/>
      <c r="F50" s="425"/>
      <c r="G50" s="425"/>
      <c r="H50" s="425"/>
      <c r="I50" s="425"/>
      <c r="J50" s="312" t="str">
        <f>VLOOKUP(A50,MATERIALES!A6:D641,2,FALSE)</f>
        <v>m3</v>
      </c>
      <c r="K50" s="436">
        <v>0.13194689145077132</v>
      </c>
      <c r="L50" s="421"/>
      <c r="M50" s="402">
        <f>VLOOKUP(A50,MATERIALES!A6:D398,4,FALSE)</f>
        <v>453949.06099102349</v>
      </c>
      <c r="N50" s="272">
        <f>K50*M50</f>
        <v>59897.167474762144</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7" t="s">
        <v>953</v>
      </c>
      <c r="C54" s="828"/>
      <c r="D54" s="828"/>
      <c r="E54" s="828"/>
      <c r="F54" s="828"/>
      <c r="G54" s="828"/>
      <c r="H54" s="828"/>
      <c r="I54" s="828"/>
      <c r="J54" s="828"/>
      <c r="K54" s="828"/>
      <c r="L54" s="828"/>
      <c r="M54" s="829"/>
      <c r="N54" s="394">
        <f>SUM(N47:N53)</f>
        <v>107258.9403615694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4">
        <f>VLOOKUP(A59,TRANSPORTE!A5:D117,4,FALSE)</f>
        <v>409.36800956301732</v>
      </c>
      <c r="M59" s="915"/>
      <c r="N59" s="287">
        <f>K59*L59</f>
        <v>20.468400478150869</v>
      </c>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5"/>
      <c r="M64" s="906"/>
      <c r="N64" s="127"/>
    </row>
    <row r="65" spans="1:15" ht="15.75" thickBot="1">
      <c r="B65" s="916" t="s">
        <v>953</v>
      </c>
      <c r="C65" s="870"/>
      <c r="D65" s="870"/>
      <c r="E65" s="870"/>
      <c r="F65" s="870"/>
      <c r="G65" s="870"/>
      <c r="H65" s="870"/>
      <c r="I65" s="870"/>
      <c r="J65" s="870"/>
      <c r="K65" s="870"/>
      <c r="L65" s="870"/>
      <c r="M65" s="871"/>
      <c r="N65" s="104">
        <f>N59+N60+N61+N62+N63</f>
        <v>20.468400478150869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869"/>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903"/>
      <c r="C75" s="904"/>
      <c r="D75" s="904"/>
      <c r="E75" s="904"/>
      <c r="F75" s="904"/>
      <c r="G75" s="904"/>
      <c r="H75" s="904"/>
      <c r="I75" s="126"/>
      <c r="J75" s="126"/>
      <c r="K75" s="126"/>
      <c r="L75" s="917"/>
      <c r="M75" s="917"/>
      <c r="N75" s="45"/>
    </row>
    <row r="76" spans="1:15" ht="15.75" thickBot="1">
      <c r="B76" s="916" t="s">
        <v>953</v>
      </c>
      <c r="C76" s="870"/>
      <c r="D76" s="870"/>
      <c r="E76" s="870"/>
      <c r="F76" s="870"/>
      <c r="G76" s="870"/>
      <c r="H76" s="870"/>
      <c r="I76" s="870"/>
      <c r="J76" s="870"/>
      <c r="K76" s="870"/>
      <c r="L76" s="870"/>
      <c r="M76" s="871"/>
      <c r="N76" s="301">
        <f>SUM(N70:N75)</f>
        <v>12400.887785492825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255894.86727165894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51178.97345433179</v>
      </c>
      <c r="M83" s="863"/>
      <c r="N83" s="51"/>
    </row>
    <row r="84" spans="1:14">
      <c r="B84" s="89" t="s">
        <v>973</v>
      </c>
      <c r="C84" s="90"/>
      <c r="D84" s="90"/>
      <c r="E84" s="90"/>
      <c r="F84" s="90"/>
      <c r="G84" s="90"/>
      <c r="H84" s="90"/>
      <c r="I84" s="87"/>
      <c r="J84" s="88"/>
      <c r="K84" s="304">
        <v>0.05</v>
      </c>
      <c r="L84" s="862">
        <f>N78*K84</f>
        <v>12794.743363582947</v>
      </c>
      <c r="M84" s="863"/>
      <c r="N84" s="51"/>
    </row>
    <row r="85" spans="1:14" ht="15.75" thickBot="1">
      <c r="B85" s="91" t="s">
        <v>974</v>
      </c>
      <c r="C85" s="92"/>
      <c r="D85" s="92"/>
      <c r="E85" s="92"/>
      <c r="F85" s="92"/>
      <c r="G85" s="92"/>
      <c r="H85" s="92"/>
      <c r="I85" s="93"/>
      <c r="J85" s="94"/>
      <c r="K85" s="305">
        <v>0.05</v>
      </c>
      <c r="L85" s="864">
        <f>N78*K85</f>
        <v>12794.743363582947</v>
      </c>
      <c r="M85" s="865"/>
      <c r="N85" s="51"/>
    </row>
    <row r="86" spans="1:14" ht="15.75" thickBot="1">
      <c r="B86" s="827" t="s">
        <v>953</v>
      </c>
      <c r="C86" s="828"/>
      <c r="D86" s="828"/>
      <c r="E86" s="828"/>
      <c r="F86" s="828"/>
      <c r="G86" s="828"/>
      <c r="H86" s="828"/>
      <c r="I86" s="828"/>
      <c r="J86" s="828"/>
      <c r="K86" s="828"/>
      <c r="L86" s="828"/>
      <c r="M86" s="829"/>
      <c r="N86" s="52">
        <f>L83+L84+L85</f>
        <v>76768.460181497692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332663.32745315664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1" t="s">
        <v>2218</v>
      </c>
      <c r="C105" s="972"/>
      <c r="D105" s="972"/>
      <c r="E105" s="972"/>
      <c r="F105" s="972"/>
      <c r="G105" s="972"/>
      <c r="H105" s="972"/>
      <c r="I105" s="972"/>
      <c r="J105" s="972"/>
      <c r="K105" s="972"/>
      <c r="L105" s="972"/>
      <c r="M105" s="972"/>
      <c r="N105" s="973"/>
    </row>
    <row r="106" spans="2:14" ht="15" customHeight="1">
      <c r="B106" s="971"/>
      <c r="C106" s="972"/>
      <c r="D106" s="972"/>
      <c r="E106" s="972"/>
      <c r="F106" s="972"/>
      <c r="G106" s="972"/>
      <c r="H106" s="972"/>
      <c r="I106" s="972"/>
      <c r="J106" s="972"/>
      <c r="K106" s="972"/>
      <c r="L106" s="972"/>
      <c r="M106" s="972"/>
      <c r="N106" s="973"/>
    </row>
    <row r="107" spans="2:14" ht="30" customHeight="1">
      <c r="B107" s="974" t="s">
        <v>2219</v>
      </c>
      <c r="C107" s="975"/>
      <c r="D107" s="975"/>
      <c r="E107" s="975"/>
      <c r="F107" s="975"/>
      <c r="G107" s="975"/>
      <c r="H107" s="975"/>
      <c r="I107" s="975"/>
      <c r="J107" s="975"/>
      <c r="K107" s="975"/>
      <c r="L107" s="975"/>
      <c r="M107" s="975"/>
      <c r="N107" s="976"/>
    </row>
    <row r="108" spans="2:14">
      <c r="B108" s="974"/>
      <c r="C108" s="975"/>
      <c r="D108" s="975"/>
      <c r="E108" s="975"/>
      <c r="F108" s="975"/>
      <c r="G108" s="975"/>
      <c r="H108" s="975"/>
      <c r="I108" s="975"/>
      <c r="J108" s="975"/>
      <c r="K108" s="975"/>
      <c r="L108" s="975"/>
      <c r="M108" s="975"/>
      <c r="N108" s="97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7"/>
      <c r="K118" s="977"/>
      <c r="L118" s="977"/>
      <c r="M118" s="977"/>
      <c r="N118" s="978"/>
    </row>
    <row r="119" spans="2:14" ht="15.75" thickBot="1">
      <c r="B119" s="419" t="s">
        <v>2221</v>
      </c>
      <c r="C119" s="420"/>
      <c r="D119" s="420"/>
      <c r="E119" s="259"/>
      <c r="F119" s="259"/>
      <c r="G119" s="259"/>
      <c r="H119" s="259"/>
      <c r="I119" s="259"/>
      <c r="J119" s="979"/>
      <c r="K119" s="979"/>
      <c r="L119" s="979"/>
      <c r="M119" s="979"/>
      <c r="N119" s="980"/>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2"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243</v>
      </c>
      <c r="B36" s="876" t="str">
        <f>VLOOKUP(A36,EQUIPOS!A6:D154,3,FALSE)</f>
        <v>Grúa 10 ton</v>
      </c>
      <c r="C36" s="877"/>
      <c r="D36" s="877"/>
      <c r="E36" s="877"/>
      <c r="F36" s="877"/>
      <c r="G36" s="877"/>
      <c r="H36" s="878"/>
      <c r="I36" s="267"/>
      <c r="J36" s="268"/>
      <c r="K36" s="269">
        <f>VLOOKUP(A36,EQUIPOS!A6:D163,4,FALSE)</f>
        <v>170385.086082236</v>
      </c>
      <c r="L36" s="270"/>
      <c r="M36" s="271">
        <v>0.158</v>
      </c>
      <c r="N36" s="272">
        <f t="shared" ref="N36:N44" si="0">K36/M36</f>
        <v>1078386.6207736456</v>
      </c>
    </row>
    <row r="37" spans="1:14">
      <c r="A37" s="113" t="s">
        <v>121</v>
      </c>
      <c r="B37" s="876" t="str">
        <f>VLOOKUP(A37,EQUIPOS!A7:D154,3,FALSE)</f>
        <v>Bomba eléctrica para accionar la celda</v>
      </c>
      <c r="C37" s="877"/>
      <c r="D37" s="877"/>
      <c r="E37" s="877"/>
      <c r="F37" s="877"/>
      <c r="G37" s="877"/>
      <c r="H37" s="878"/>
      <c r="I37" s="421"/>
      <c r="J37" s="422"/>
      <c r="K37" s="269">
        <f>VLOOKUP(A37,EQUIPOS!A7:D164,4,FALSE)</f>
        <v>64827.356603864551</v>
      </c>
      <c r="L37" s="335"/>
      <c r="M37" s="336">
        <v>0.158</v>
      </c>
      <c r="N37" s="272">
        <f t="shared" si="0"/>
        <v>410299.72534091485</v>
      </c>
    </row>
    <row r="38" spans="1:14">
      <c r="A38" s="113" t="s">
        <v>217</v>
      </c>
      <c r="B38" s="876" t="str">
        <f>VLOOKUP(A38,EQUIPOS!A8:D154,3,FALSE)</f>
        <v>Equipo de soldadura y de acetileno (incluye soldadura)</v>
      </c>
      <c r="C38" s="877"/>
      <c r="D38" s="877"/>
      <c r="E38" s="877"/>
      <c r="F38" s="877"/>
      <c r="G38" s="877"/>
      <c r="H38" s="878"/>
      <c r="I38" s="421"/>
      <c r="J38" s="422"/>
      <c r="K38" s="438">
        <f>VLOOKUP(A38,EQUIPOS!A8:D165,4,FALSE)</f>
        <v>30282.988959008057</v>
      </c>
      <c r="L38" s="335"/>
      <c r="M38" s="336">
        <v>0.158</v>
      </c>
      <c r="N38" s="272">
        <f t="shared" si="0"/>
        <v>191664.48708232946</v>
      </c>
    </row>
    <row r="39" spans="1:14">
      <c r="A39" s="113" t="s">
        <v>255</v>
      </c>
      <c r="B39" s="876" t="str">
        <f>VLOOKUP(A39,EQUIPOS!A9:D154,3,FALSE)</f>
        <v>Manómetro cable de acero para bajar la celda</v>
      </c>
      <c r="C39" s="877"/>
      <c r="D39" s="877"/>
      <c r="E39" s="877"/>
      <c r="F39" s="877"/>
      <c r="G39" s="877"/>
      <c r="H39" s="878"/>
      <c r="I39" s="421"/>
      <c r="J39" s="422"/>
      <c r="K39" s="438">
        <f>VLOOKUP(A39,EQUIPOS!A9:D166,4,FALSE)</f>
        <v>1900634.6521001495</v>
      </c>
      <c r="L39" s="335"/>
      <c r="M39" s="336">
        <v>0.158</v>
      </c>
      <c r="N39" s="272">
        <f t="shared" si="0"/>
        <v>12029333.241140187</v>
      </c>
    </row>
    <row r="40" spans="1:14">
      <c r="A40" s="113" t="s">
        <v>1648</v>
      </c>
      <c r="B40" s="876" t="str">
        <f>VLOOKUP(A40,EQUIPOS!A10:D154,3,FALSE)</f>
        <v xml:space="preserve">Retroexcavadora sobre llantas 
</v>
      </c>
      <c r="C40" s="877"/>
      <c r="D40" s="877"/>
      <c r="E40" s="877"/>
      <c r="F40" s="877"/>
      <c r="G40" s="877"/>
      <c r="H40" s="878"/>
      <c r="I40" s="421"/>
      <c r="J40" s="422"/>
      <c r="K40" s="438">
        <f>VLOOKUP(A40,EQUIPOS!A10:D167,4,FALSE)</f>
        <v>102760.42698028669</v>
      </c>
      <c r="L40" s="335"/>
      <c r="M40" s="336">
        <v>0.158</v>
      </c>
      <c r="N40" s="272">
        <f t="shared" si="0"/>
        <v>650382.44924232084</v>
      </c>
    </row>
    <row r="41" spans="1:14">
      <c r="A41" s="113" t="s">
        <v>115</v>
      </c>
      <c r="B41" s="876" t="str">
        <f>VLOOKUP(A41,EQUIPOS!A6:D154,3,FALSE)</f>
        <v>Andamiaje para Aplicar la Carga (Equipos Sustituto de la Tara)</v>
      </c>
      <c r="C41" s="877"/>
      <c r="D41" s="877"/>
      <c r="E41" s="877"/>
      <c r="F41" s="877"/>
      <c r="G41" s="877"/>
      <c r="H41" s="878"/>
      <c r="I41" s="421"/>
      <c r="J41" s="422"/>
      <c r="K41" s="438">
        <f>VLOOKUP(A41,EQUIPOS!A6:D154,4,FALSE)</f>
        <v>75247.952355477493</v>
      </c>
      <c r="L41" s="335"/>
      <c r="M41" s="336">
        <v>0.158</v>
      </c>
      <c r="N41" s="272">
        <f t="shared" si="0"/>
        <v>476252.86300935125</v>
      </c>
    </row>
    <row r="42" spans="1:14">
      <c r="A42" s="113" t="s">
        <v>224</v>
      </c>
      <c r="B42" s="876" t="str">
        <f>VLOOKUP(A42,EQUIPOS!A12:D156,3,FALSE)</f>
        <v>Equipo de Medición (Deformimetros Eléctricos, Mecánicos, Celdas de Carga,  Etc.)</v>
      </c>
      <c r="C42" s="877"/>
      <c r="D42" s="877"/>
      <c r="E42" s="877"/>
      <c r="F42" s="877"/>
      <c r="G42" s="877"/>
      <c r="H42" s="878"/>
      <c r="I42" s="328"/>
      <c r="J42" s="330"/>
      <c r="K42" s="438">
        <f>VLOOKUP(A42,EQUIPOS!A12:D169,4,FALSE)</f>
        <v>186692.89600477205</v>
      </c>
      <c r="L42" s="423"/>
      <c r="M42" s="424">
        <v>0.158</v>
      </c>
      <c r="N42" s="272">
        <f t="shared" si="0"/>
        <v>1181600.6076251394</v>
      </c>
    </row>
    <row r="43" spans="1:14">
      <c r="A43" t="s">
        <v>335</v>
      </c>
      <c r="B43" s="876" t="str">
        <f>VLOOKUP(A43,EQUIPOS!A13:D157,3,FALSE)</f>
        <v>Tara (Recebo, Agua, Etc.)</v>
      </c>
      <c r="C43" s="877"/>
      <c r="D43" s="877"/>
      <c r="E43" s="877"/>
      <c r="F43" s="877"/>
      <c r="G43" s="877"/>
      <c r="H43" s="878"/>
      <c r="I43" s="36"/>
      <c r="J43" s="37"/>
      <c r="K43" s="438">
        <f>VLOOKUP(A43,EQUIPOS!A13:D170,4,FALSE)</f>
        <v>324177.99557914719</v>
      </c>
      <c r="L43" s="276"/>
      <c r="M43" s="277">
        <v>2.8000000000000001E-2</v>
      </c>
      <c r="N43" s="272">
        <f t="shared" si="0"/>
        <v>11577785.556398114</v>
      </c>
    </row>
    <row r="44" spans="1:14">
      <c r="A44" t="s">
        <v>216</v>
      </c>
      <c r="B44" s="876" t="str">
        <f>VLOOKUP(A44,EQUIPOS!A14:D158,3,FALSE)</f>
        <v xml:space="preserve">Equipo de topografía Teodolito electrónico con abertura de anteojo de 42 mm. Aumento del anteojo: 30x.Distancia mínima de enfoque: 1.0 m. Precisión: 5´´. Compensador con rango de trabajo ±3´. </v>
      </c>
      <c r="C44" s="877"/>
      <c r="D44" s="877"/>
      <c r="E44" s="877"/>
      <c r="F44" s="877"/>
      <c r="G44" s="877"/>
      <c r="H44" s="878"/>
      <c r="I44" s="36"/>
      <c r="J44" s="37"/>
      <c r="K44" s="438">
        <f>VLOOKUP(A44,EQUIPOS!A14:D171,4,FALSE)</f>
        <v>15704.045921107812</v>
      </c>
      <c r="L44" s="276"/>
      <c r="M44" s="277">
        <v>0.158</v>
      </c>
      <c r="N44" s="273">
        <f t="shared" si="0"/>
        <v>99392.695703214005</v>
      </c>
    </row>
    <row r="45" spans="1:14">
      <c r="B45" s="884" t="s">
        <v>952</v>
      </c>
      <c r="C45" s="885"/>
      <c r="D45" s="885"/>
      <c r="E45" s="38"/>
      <c r="F45" s="39"/>
      <c r="G45" s="39"/>
      <c r="H45" s="40"/>
      <c r="I45" s="36"/>
      <c r="J45" s="37"/>
      <c r="K45" s="279"/>
      <c r="L45" s="276"/>
      <c r="M45" s="401">
        <v>0.02</v>
      </c>
      <c r="N45" s="344">
        <f>N79*M45</f>
        <v>7707.987993879492</v>
      </c>
    </row>
    <row r="46" spans="1:14" ht="15.75" thickBot="1">
      <c r="B46" s="876"/>
      <c r="C46" s="877"/>
      <c r="D46" s="877"/>
      <c r="E46" s="877"/>
      <c r="F46" s="877"/>
      <c r="G46" s="877"/>
      <c r="H46" s="878"/>
      <c r="I46" s="886"/>
      <c r="J46" s="887"/>
      <c r="K46" s="41"/>
      <c r="L46" s="888"/>
      <c r="M46" s="889"/>
      <c r="N46" s="105"/>
    </row>
    <row r="47" spans="1:14" ht="15.75" thickBot="1">
      <c r="B47" s="827" t="s">
        <v>953</v>
      </c>
      <c r="C47" s="828"/>
      <c r="D47" s="828"/>
      <c r="E47" s="828"/>
      <c r="F47" s="828"/>
      <c r="G47" s="828"/>
      <c r="H47" s="828"/>
      <c r="I47" s="828"/>
      <c r="J47" s="828"/>
      <c r="K47" s="828"/>
      <c r="L47" s="828"/>
      <c r="M47" s="829"/>
      <c r="N47" s="394">
        <f>SUM(N36:N46)</f>
        <v>27702806.234309096</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2" t="s">
        <v>944</v>
      </c>
      <c r="C51" s="873"/>
      <c r="D51" s="873"/>
      <c r="E51" s="873"/>
      <c r="F51" s="873"/>
      <c r="G51" s="873"/>
      <c r="H51" s="873"/>
      <c r="I51" s="907"/>
      <c r="J51" s="315" t="s">
        <v>945</v>
      </c>
      <c r="K51" s="85" t="s">
        <v>946</v>
      </c>
      <c r="L51" s="908" t="s">
        <v>955</v>
      </c>
      <c r="M51" s="907"/>
      <c r="N51" s="86" t="s">
        <v>951</v>
      </c>
    </row>
    <row r="52" spans="1:14">
      <c r="A52" s="161" t="s">
        <v>410</v>
      </c>
      <c r="B52" s="43" t="str">
        <f>VLOOKUP(A52,MATERIALES!A5:D372,3,FALSE)</f>
        <v>Celda especial de carga</v>
      </c>
      <c r="C52" s="281"/>
      <c r="D52" s="281"/>
      <c r="E52" s="281"/>
      <c r="F52" s="281"/>
      <c r="G52" s="281"/>
      <c r="H52" s="281"/>
      <c r="I52" s="268"/>
      <c r="J52" s="224" t="str">
        <f>VLOOKUP(A52,MATERIALES!A6:D643,2,FALSE)</f>
        <v>u</v>
      </c>
      <c r="K52" s="282">
        <v>1</v>
      </c>
      <c r="L52" s="267"/>
      <c r="M52" s="402">
        <f>VLOOKUP(A52,MATERIALES!A5:D395,4,FALSE)</f>
        <v>19139688.891646609</v>
      </c>
      <c r="N52" s="272">
        <f t="shared" ref="N52:N58" si="1">K52*M52</f>
        <v>19139688.891646609</v>
      </c>
    </row>
    <row r="53" spans="1:14">
      <c r="A53" s="161" t="s">
        <v>505</v>
      </c>
      <c r="B53" s="43" t="str">
        <f>VLOOKUP(A53,MATERIALES!A6:D372,3,FALSE)</f>
        <v>Manguera de alta presión</v>
      </c>
      <c r="C53" s="425"/>
      <c r="D53" s="425"/>
      <c r="E53" s="425"/>
      <c r="F53" s="425"/>
      <c r="G53" s="425"/>
      <c r="H53" s="425"/>
      <c r="I53" s="425"/>
      <c r="J53" s="311" t="str">
        <f>VLOOKUP(A53,MATERIALES!A7:D644,2,FALSE)</f>
        <v>m</v>
      </c>
      <c r="K53" s="397">
        <v>30</v>
      </c>
      <c r="L53" s="421"/>
      <c r="M53" s="402">
        <f>VLOOKUP(A53,MATERIALES!A6:D396,4,FALSE)</f>
        <v>144622.75272200239</v>
      </c>
      <c r="N53" s="272">
        <f t="shared" si="1"/>
        <v>4338682.5816600714</v>
      </c>
    </row>
    <row r="54" spans="1:14">
      <c r="A54" s="161" t="s">
        <v>729</v>
      </c>
      <c r="B54" s="43" t="str">
        <f>VLOOKUP(A54,MATERIALES!A6:D372,3,FALSE)</f>
        <v>Tubo Metálico De Alta Resistencia</v>
      </c>
      <c r="C54" s="425"/>
      <c r="D54" s="425"/>
      <c r="E54" s="425"/>
      <c r="F54" s="425"/>
      <c r="G54" s="425"/>
      <c r="H54" s="425"/>
      <c r="I54" s="425"/>
      <c r="J54" s="312" t="str">
        <f>VLOOKUP(A54,MATERIALES!A8:D645,2,FALSE)</f>
        <v>m</v>
      </c>
      <c r="K54" s="397">
        <v>60</v>
      </c>
      <c r="L54" s="421"/>
      <c r="M54" s="402">
        <f>VLOOKUP(A54,MATERIALES!A6:D397,4,FALSE)</f>
        <v>86006.232416958766</v>
      </c>
      <c r="N54" s="272">
        <f t="shared" si="1"/>
        <v>5160373.9450175259</v>
      </c>
    </row>
    <row r="55" spans="1:14">
      <c r="A55" s="161" t="s">
        <v>734</v>
      </c>
      <c r="B55" s="43" t="str">
        <f>VLOOKUP(A55,MATERIALES!A6:D372,3,FALSE)</f>
        <v>Uniones especiales de alta resistencia para tubería</v>
      </c>
      <c r="C55" s="425"/>
      <c r="D55" s="425"/>
      <c r="E55" s="425"/>
      <c r="F55" s="425"/>
      <c r="G55" s="425"/>
      <c r="H55" s="425"/>
      <c r="I55" s="425"/>
      <c r="J55" s="312" t="str">
        <f>VLOOKUP(A55,MATERIALES!A9:D646,2,FALSE)</f>
        <v>u</v>
      </c>
      <c r="K55" s="397">
        <v>12</v>
      </c>
      <c r="L55" s="421"/>
      <c r="M55" s="402">
        <f>VLOOKUP(A55,MATERIALES!A6:D398,4,FALSE)</f>
        <v>57897.877733901121</v>
      </c>
      <c r="N55" s="272">
        <f t="shared" si="1"/>
        <v>694774.53280681348</v>
      </c>
    </row>
    <row r="56" spans="1:14">
      <c r="A56" s="161" t="s">
        <v>698</v>
      </c>
      <c r="B56" s="43" t="str">
        <f>VLOOKUP(A56,MATERIALES!A7:D372,3,FALSE)</f>
        <v>Transductores electrónicos (incluye cables, protección contra el concreto y panel de lectura)</v>
      </c>
      <c r="C56" s="425"/>
      <c r="D56" s="425"/>
      <c r="E56" s="425"/>
      <c r="F56" s="425"/>
      <c r="G56" s="425"/>
      <c r="H56" s="425"/>
      <c r="I56" s="425"/>
      <c r="J56" s="312" t="str">
        <f>VLOOKUP(A56,MATERIALES!A10:D647,2,FALSE)</f>
        <v>u</v>
      </c>
      <c r="K56" s="397">
        <v>2</v>
      </c>
      <c r="L56" s="421"/>
      <c r="M56" s="402">
        <f>VLOOKUP(A56,MATERIALES!A7:D399,4,FALSE)</f>
        <v>2055552.965289467</v>
      </c>
      <c r="N56" s="272">
        <f t="shared" si="1"/>
        <v>4111105.930578934</v>
      </c>
    </row>
    <row r="57" spans="1:14">
      <c r="A57" s="161" t="s">
        <v>700</v>
      </c>
      <c r="B57" s="43" t="str">
        <f>VLOOKUP(A57,MATERIALES!A8:D372,3,FALSE)</f>
        <v>Transductores mecánicos (incluye cables, protección contra el concreto y panel de lectura)</v>
      </c>
      <c r="C57" s="425"/>
      <c r="D57" s="425"/>
      <c r="E57" s="425"/>
      <c r="F57" s="425"/>
      <c r="G57" s="425"/>
      <c r="H57" s="425"/>
      <c r="I57" s="425"/>
      <c r="J57" s="312" t="str">
        <f>VLOOKUP(A57,MATERIALES!A11:D648,2,FALSE)</f>
        <v>u</v>
      </c>
      <c r="K57" s="397">
        <v>5</v>
      </c>
      <c r="L57" s="421"/>
      <c r="M57" s="402">
        <f>VLOOKUP(A57,MATERIALES!A8:D400,4,FALSE)</f>
        <v>1172667.5069147868</v>
      </c>
      <c r="N57" s="272">
        <f t="shared" si="1"/>
        <v>5863337.534573934</v>
      </c>
    </row>
    <row r="58" spans="1:14" ht="15.75" thickBot="1">
      <c r="A58" s="205" t="s">
        <v>550</v>
      </c>
      <c r="B58" s="43" t="str">
        <f>VLOOKUP(A58,MATERIALES!A9:D373,3,FALSE)</f>
        <v>Material seleccionado para Relleno</v>
      </c>
      <c r="C58" s="310"/>
      <c r="D58" s="310"/>
      <c r="E58" s="310"/>
      <c r="F58" s="310"/>
      <c r="G58" s="310"/>
      <c r="H58" s="310"/>
      <c r="I58" s="310"/>
      <c r="J58" s="435" t="str">
        <f>VLOOKUP(A58,MATERIALES!A12:D649,2,FALSE)</f>
        <v>m3</v>
      </c>
      <c r="K58" s="126">
        <v>70</v>
      </c>
      <c r="L58" s="325"/>
      <c r="M58" s="402">
        <f>VLOOKUP(A58,MATERIALES!A9:D401,4,FALSE)</f>
        <v>21294.784438316929</v>
      </c>
      <c r="N58" s="272">
        <f t="shared" si="1"/>
        <v>1490634.9106821851</v>
      </c>
    </row>
    <row r="59" spans="1:14" ht="15.75" thickBot="1">
      <c r="B59" s="827" t="s">
        <v>953</v>
      </c>
      <c r="C59" s="828"/>
      <c r="D59" s="828"/>
      <c r="E59" s="828"/>
      <c r="F59" s="828"/>
      <c r="G59" s="828"/>
      <c r="H59" s="828"/>
      <c r="I59" s="828"/>
      <c r="J59" s="828"/>
      <c r="K59" s="828"/>
      <c r="L59" s="828"/>
      <c r="M59" s="829"/>
      <c r="N59" s="394">
        <f>SUM(N52:N58)</f>
        <v>40798598.32696607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3" t="s">
        <v>961</v>
      </c>
      <c r="M63" s="892"/>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914">
        <f>VLOOKUP(A64,TRANSPORTE!A5:D117,4,FALSE)</f>
        <v>117522.56131824321</v>
      </c>
      <c r="M64" s="915"/>
      <c r="N64" s="287">
        <f>K64*L64</f>
        <v>5876.1280659121612</v>
      </c>
    </row>
    <row r="65" spans="1:15">
      <c r="B65" s="46"/>
      <c r="C65" s="47"/>
      <c r="D65" s="47"/>
      <c r="E65" s="47"/>
      <c r="F65" s="47"/>
      <c r="G65" s="47"/>
      <c r="H65" s="311"/>
      <c r="I65" s="279"/>
      <c r="J65" s="286"/>
      <c r="K65" s="279"/>
      <c r="L65" s="914"/>
      <c r="M65" s="915"/>
      <c r="N65" s="287"/>
    </row>
    <row r="66" spans="1:15">
      <c r="B66" s="46"/>
      <c r="C66" s="47"/>
      <c r="D66" s="47"/>
      <c r="E66" s="47"/>
      <c r="F66" s="47"/>
      <c r="G66" s="47"/>
      <c r="H66" s="311"/>
      <c r="I66" s="279"/>
      <c r="J66" s="286"/>
      <c r="K66" s="279"/>
      <c r="L66" s="914"/>
      <c r="M66" s="915"/>
      <c r="N66" s="287"/>
    </row>
    <row r="67" spans="1:15">
      <c r="B67" s="46"/>
      <c r="C67" s="47"/>
      <c r="D67" s="47"/>
      <c r="E67" s="47"/>
      <c r="F67" s="47"/>
      <c r="G67" s="47"/>
      <c r="H67" s="311"/>
      <c r="I67" s="279"/>
      <c r="J67" s="286"/>
      <c r="K67" s="279"/>
      <c r="L67" s="914"/>
      <c r="M67" s="915"/>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5"/>
      <c r="M69" s="906"/>
      <c r="N69" s="127"/>
    </row>
    <row r="70" spans="1:15" ht="15.75" thickBot="1">
      <c r="B70" s="916" t="s">
        <v>953</v>
      </c>
      <c r="C70" s="870"/>
      <c r="D70" s="870"/>
      <c r="E70" s="870"/>
      <c r="F70" s="870"/>
      <c r="G70" s="870"/>
      <c r="H70" s="870"/>
      <c r="I70" s="870"/>
      <c r="J70" s="870"/>
      <c r="K70" s="870"/>
      <c r="L70" s="870"/>
      <c r="M70" s="871"/>
      <c r="N70" s="104">
        <f>N64+N65+N66+N67+N68</f>
        <v>5876.1280659121612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6" t="s">
        <v>963</v>
      </c>
      <c r="C74" s="867"/>
      <c r="D74" s="867"/>
      <c r="E74" s="867"/>
      <c r="F74" s="867"/>
      <c r="G74" s="867"/>
      <c r="H74" s="867"/>
      <c r="I74" s="73" t="s">
        <v>964</v>
      </c>
      <c r="J74" s="75" t="s">
        <v>1410</v>
      </c>
      <c r="K74" s="74" t="s">
        <v>966</v>
      </c>
      <c r="L74" s="868" t="s">
        <v>950</v>
      </c>
      <c r="M74" s="869"/>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903"/>
      <c r="C78" s="904"/>
      <c r="D78" s="904"/>
      <c r="E78" s="904"/>
      <c r="F78" s="904"/>
      <c r="G78" s="904"/>
      <c r="H78" s="904"/>
      <c r="I78" s="126"/>
      <c r="J78" s="126"/>
      <c r="K78" s="126"/>
      <c r="L78" s="917"/>
      <c r="M78" s="917"/>
      <c r="N78" s="45"/>
    </row>
    <row r="79" spans="1:15" ht="15.75" thickBot="1">
      <c r="B79" s="916" t="s">
        <v>953</v>
      </c>
      <c r="C79" s="870"/>
      <c r="D79" s="870"/>
      <c r="E79" s="870"/>
      <c r="F79" s="870"/>
      <c r="G79" s="870"/>
      <c r="H79" s="870"/>
      <c r="I79" s="870"/>
      <c r="J79" s="870"/>
      <c r="K79" s="870"/>
      <c r="L79" s="870"/>
      <c r="M79" s="871"/>
      <c r="N79" s="301">
        <f>SUM(N75:N78)</f>
        <v>385399.39969397458</v>
      </c>
    </row>
    <row r="80" spans="1:15" ht="15.75" thickBot="1">
      <c r="B80" s="33"/>
      <c r="C80" s="34"/>
      <c r="D80" s="34"/>
      <c r="E80" s="34"/>
      <c r="F80" s="34"/>
      <c r="G80" s="34"/>
      <c r="H80" s="34"/>
      <c r="I80" s="34"/>
      <c r="J80" s="34"/>
      <c r="K80" s="34"/>
      <c r="L80" s="34"/>
      <c r="M80" s="34"/>
      <c r="N80" s="35"/>
    </row>
    <row r="81" spans="1:14" ht="15.75" thickBot="1">
      <c r="B81" s="827" t="s">
        <v>967</v>
      </c>
      <c r="C81" s="828"/>
      <c r="D81" s="828"/>
      <c r="E81" s="828"/>
      <c r="F81" s="828"/>
      <c r="G81" s="828"/>
      <c r="H81" s="828"/>
      <c r="I81" s="828"/>
      <c r="J81" s="828"/>
      <c r="K81" s="828"/>
      <c r="L81" s="828"/>
      <c r="M81" s="829"/>
      <c r="N81" s="99">
        <f>N47+N59+N70+N79</f>
        <v>68892680.089035064</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2" t="s">
        <v>969</v>
      </c>
      <c r="C85" s="873"/>
      <c r="D85" s="873"/>
      <c r="E85" s="873"/>
      <c r="F85" s="873"/>
      <c r="G85" s="873"/>
      <c r="H85" s="873"/>
      <c r="I85" s="314"/>
      <c r="J85" s="334"/>
      <c r="K85" s="302" t="s">
        <v>970</v>
      </c>
      <c r="L85" s="874" t="s">
        <v>971</v>
      </c>
      <c r="M85" s="875"/>
      <c r="N85" s="303"/>
    </row>
    <row r="86" spans="1:14">
      <c r="B86" s="860" t="s">
        <v>972</v>
      </c>
      <c r="C86" s="861"/>
      <c r="D86" s="861"/>
      <c r="E86" s="861"/>
      <c r="F86" s="861"/>
      <c r="G86" s="861"/>
      <c r="H86" s="861"/>
      <c r="I86" s="87"/>
      <c r="J86" s="88"/>
      <c r="K86" s="304">
        <v>0.2</v>
      </c>
      <c r="L86" s="862">
        <f>N81*K86</f>
        <v>13778536.017807014</v>
      </c>
      <c r="M86" s="863"/>
      <c r="N86" s="51"/>
    </row>
    <row r="87" spans="1:14">
      <c r="B87" s="89" t="s">
        <v>973</v>
      </c>
      <c r="C87" s="90"/>
      <c r="D87" s="90"/>
      <c r="E87" s="90"/>
      <c r="F87" s="90"/>
      <c r="G87" s="90"/>
      <c r="H87" s="90"/>
      <c r="I87" s="87"/>
      <c r="J87" s="88"/>
      <c r="K87" s="304">
        <v>0.05</v>
      </c>
      <c r="L87" s="862">
        <f>N81*K87</f>
        <v>3444634.0044517536</v>
      </c>
      <c r="M87" s="863"/>
      <c r="N87" s="51"/>
    </row>
    <row r="88" spans="1:14" ht="15.75" thickBot="1">
      <c r="B88" s="91" t="s">
        <v>974</v>
      </c>
      <c r="C88" s="92"/>
      <c r="D88" s="92"/>
      <c r="E88" s="92"/>
      <c r="F88" s="92"/>
      <c r="G88" s="92"/>
      <c r="H88" s="92"/>
      <c r="I88" s="93"/>
      <c r="J88" s="94"/>
      <c r="K88" s="305">
        <v>0.05</v>
      </c>
      <c r="L88" s="864">
        <f>N81*K88</f>
        <v>3444634.0044517536</v>
      </c>
      <c r="M88" s="865"/>
      <c r="N88" s="51"/>
    </row>
    <row r="89" spans="1:14" ht="15.75" thickBot="1">
      <c r="B89" s="827" t="s">
        <v>953</v>
      </c>
      <c r="C89" s="828"/>
      <c r="D89" s="828"/>
      <c r="E89" s="828"/>
      <c r="F89" s="828"/>
      <c r="G89" s="828"/>
      <c r="H89" s="828"/>
      <c r="I89" s="828"/>
      <c r="J89" s="828"/>
      <c r="K89" s="828"/>
      <c r="L89" s="828"/>
      <c r="M89" s="829"/>
      <c r="N89" s="52">
        <f>L86+L87+L88</f>
        <v>20667804.026710518</v>
      </c>
    </row>
    <row r="90" spans="1:14" ht="15.75" thickBot="1">
      <c r="B90" s="33"/>
      <c r="C90" s="34"/>
      <c r="D90" s="34"/>
      <c r="E90" s="34"/>
      <c r="F90" s="34"/>
      <c r="G90" s="34"/>
      <c r="H90" s="34"/>
      <c r="I90" s="34"/>
      <c r="J90" s="34"/>
      <c r="K90" s="34"/>
      <c r="L90" s="34"/>
      <c r="M90" s="34"/>
      <c r="N90" s="35"/>
    </row>
    <row r="91" spans="1:14" ht="15.75" thickBot="1">
      <c r="A91" t="s">
        <v>2016</v>
      </c>
      <c r="B91" s="827" t="s">
        <v>975</v>
      </c>
      <c r="C91" s="828"/>
      <c r="D91" s="828"/>
      <c r="E91" s="828"/>
      <c r="F91" s="828"/>
      <c r="G91" s="828"/>
      <c r="H91" s="828"/>
      <c r="I91" s="828"/>
      <c r="J91" s="828"/>
      <c r="K91" s="828"/>
      <c r="L91" s="828"/>
      <c r="M91" s="829"/>
      <c r="N91" s="188">
        <f>N81+N89</f>
        <v>89560484.115745574</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71" t="s">
        <v>2218</v>
      </c>
      <c r="C108" s="972"/>
      <c r="D108" s="972"/>
      <c r="E108" s="972"/>
      <c r="F108" s="972"/>
      <c r="G108" s="972"/>
      <c r="H108" s="972"/>
      <c r="I108" s="972"/>
      <c r="J108" s="972"/>
      <c r="K108" s="972"/>
      <c r="L108" s="972"/>
      <c r="M108" s="972"/>
      <c r="N108" s="973"/>
    </row>
    <row r="109" spans="2:14" ht="15" customHeight="1">
      <c r="B109" s="971"/>
      <c r="C109" s="972"/>
      <c r="D109" s="972"/>
      <c r="E109" s="972"/>
      <c r="F109" s="972"/>
      <c r="G109" s="972"/>
      <c r="H109" s="972"/>
      <c r="I109" s="972"/>
      <c r="J109" s="972"/>
      <c r="K109" s="972"/>
      <c r="L109" s="972"/>
      <c r="M109" s="972"/>
      <c r="N109" s="973"/>
    </row>
    <row r="110" spans="2:14" ht="30" customHeight="1">
      <c r="B110" s="974" t="s">
        <v>2219</v>
      </c>
      <c r="C110" s="975"/>
      <c r="D110" s="975"/>
      <c r="E110" s="975"/>
      <c r="F110" s="975"/>
      <c r="G110" s="975"/>
      <c r="H110" s="975"/>
      <c r="I110" s="975"/>
      <c r="J110" s="975"/>
      <c r="K110" s="975"/>
      <c r="L110" s="975"/>
      <c r="M110" s="975"/>
      <c r="N110" s="976"/>
    </row>
    <row r="111" spans="2:14">
      <c r="B111" s="974"/>
      <c r="C111" s="975"/>
      <c r="D111" s="975"/>
      <c r="E111" s="975"/>
      <c r="F111" s="975"/>
      <c r="G111" s="975"/>
      <c r="H111" s="975"/>
      <c r="I111" s="975"/>
      <c r="J111" s="975"/>
      <c r="K111" s="975"/>
      <c r="L111" s="975"/>
      <c r="M111" s="975"/>
      <c r="N111" s="976"/>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7"/>
      <c r="K121" s="977"/>
      <c r="L121" s="977"/>
      <c r="M121" s="977"/>
      <c r="N121" s="978"/>
    </row>
    <row r="122" spans="2:14" ht="15.75" thickBot="1">
      <c r="B122" s="419" t="s">
        <v>2221</v>
      </c>
      <c r="C122" s="420"/>
      <c r="D122" s="420"/>
      <c r="E122" s="259"/>
      <c r="F122" s="259"/>
      <c r="G122" s="259"/>
      <c r="H122" s="259"/>
      <c r="I122" s="259"/>
      <c r="J122" s="979"/>
      <c r="K122" s="979"/>
      <c r="L122" s="979"/>
      <c r="M122" s="979"/>
      <c r="N122" s="980"/>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topLeftCell="A37" zoomScale="75" zoomScaleNormal="75" workbookViewId="0">
      <selection activeCell="K52" sqref="K52:K54"/>
    </sheetView>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thickBo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140</v>
      </c>
      <c r="B36" s="876" t="str">
        <f>VLOOKUP(A36,EQUIPOS!A6:D154,3,FALSE)</f>
        <v>Camisa para Pilote D=1.20m</v>
      </c>
      <c r="C36" s="877"/>
      <c r="D36" s="877"/>
      <c r="E36" s="877"/>
      <c r="F36" s="877"/>
      <c r="G36" s="877"/>
      <c r="H36" s="878"/>
      <c r="I36" s="267"/>
      <c r="J36" s="268"/>
      <c r="K36" s="269">
        <f>VLOOKUP(A36,EQUIPOS!A6:D163,4,FALSE)</f>
        <v>36913.059520766939</v>
      </c>
      <c r="L36" s="270"/>
      <c r="M36" s="271">
        <v>1</v>
      </c>
      <c r="N36" s="272">
        <f t="shared" ref="N36:N42" si="0">K36/M36</f>
        <v>36913.059520766939</v>
      </c>
    </row>
    <row r="37" spans="1:14">
      <c r="A37" s="113" t="s">
        <v>206</v>
      </c>
      <c r="B37" s="876" t="str">
        <f>VLOOKUP(A37,EQUIPOS!A7:D154,3,FALSE)</f>
        <v>Equipo de Soldadura</v>
      </c>
      <c r="C37" s="877"/>
      <c r="D37" s="877"/>
      <c r="E37" s="877"/>
      <c r="F37" s="877"/>
      <c r="G37" s="877"/>
      <c r="H37" s="878"/>
      <c r="I37" s="421"/>
      <c r="J37" s="422"/>
      <c r="K37" s="269">
        <f>VLOOKUP(A37,EQUIPOS!A7:D164,4,FALSE)</f>
        <v>9838.4683440925401</v>
      </c>
      <c r="L37" s="335"/>
      <c r="M37" s="336">
        <v>1</v>
      </c>
      <c r="N37" s="272">
        <f t="shared" si="0"/>
        <v>9838.4683440925401</v>
      </c>
    </row>
    <row r="38" spans="1:14">
      <c r="A38" s="113" t="s">
        <v>242</v>
      </c>
      <c r="B38" s="876" t="str">
        <f>VLOOKUP(A38,EQUIPOS!A8:D154,3,FALSE)</f>
        <v>Grúa con torre capacidad 1 ton en la punta.</v>
      </c>
      <c r="C38" s="877"/>
      <c r="D38" s="877"/>
      <c r="E38" s="877"/>
      <c r="F38" s="877"/>
      <c r="G38" s="877"/>
      <c r="H38" s="878"/>
      <c r="I38" s="421"/>
      <c r="J38" s="422"/>
      <c r="K38" s="438">
        <f>VLOOKUP(A38,EQUIPOS!A8:D165,4,FALSE)</f>
        <v>138941.96356416959</v>
      </c>
      <c r="L38" s="335"/>
      <c r="M38" s="336">
        <v>2.5</v>
      </c>
      <c r="N38" s="272">
        <f t="shared" si="0"/>
        <v>55576.78542566784</v>
      </c>
    </row>
    <row r="39" spans="1:14">
      <c r="A39" s="113" t="s">
        <v>267</v>
      </c>
      <c r="B39" s="876" t="str">
        <f>VLOOKUP(A39,EQUIPOS!A9:D154,3,FALSE)</f>
        <v>Motobomba de concreto</v>
      </c>
      <c r="C39" s="877"/>
      <c r="D39" s="877"/>
      <c r="E39" s="877"/>
      <c r="F39" s="877"/>
      <c r="G39" s="877"/>
      <c r="H39" s="878"/>
      <c r="I39" s="421"/>
      <c r="J39" s="422"/>
      <c r="K39" s="438">
        <f>VLOOKUP(A39,EQUIPOS!A9:D166,4,FALSE)</f>
        <v>88124.816672627814</v>
      </c>
      <c r="L39" s="335"/>
      <c r="M39" s="336">
        <v>2.5499800000000001</v>
      </c>
      <c r="N39" s="272">
        <f t="shared" si="0"/>
        <v>34559.022687482968</v>
      </c>
    </row>
    <row r="40" spans="1:14">
      <c r="A40" s="113" t="s">
        <v>277</v>
      </c>
      <c r="B40" s="876" t="str">
        <f>VLOOKUP(A40,EQUIPOS!A10:D154,3,FALSE)</f>
        <v>Pala auxiliar de piloteadora</v>
      </c>
      <c r="C40" s="877"/>
      <c r="D40" s="877"/>
      <c r="E40" s="877"/>
      <c r="F40" s="877"/>
      <c r="G40" s="877"/>
      <c r="H40" s="878"/>
      <c r="I40" s="421"/>
      <c r="J40" s="422"/>
      <c r="K40" s="438">
        <f>VLOOKUP(A40,EQUIPOS!A10:D167,4,FALSE)</f>
        <v>399131.27813187987</v>
      </c>
      <c r="L40" s="335"/>
      <c r="M40" s="336">
        <v>2.5</v>
      </c>
      <c r="N40" s="272">
        <f t="shared" si="0"/>
        <v>159652.51125275195</v>
      </c>
    </row>
    <row r="41" spans="1:14">
      <c r="A41" s="113" t="s">
        <v>282</v>
      </c>
      <c r="B41" s="876" t="str">
        <f>VLOOKUP(A41,EQUIPOS!A6:D154,3,FALSE)</f>
        <v>Piloteadora potencia 250KW, RPM 1800, fuerza elevadora 200KN</v>
      </c>
      <c r="C41" s="877"/>
      <c r="D41" s="877"/>
      <c r="E41" s="877"/>
      <c r="F41" s="877"/>
      <c r="G41" s="877"/>
      <c r="H41" s="878"/>
      <c r="I41" s="421"/>
      <c r="J41" s="422"/>
      <c r="K41" s="438">
        <f>VLOOKUP(A41,EQUIPOS!A6:D154,4,FALSE)</f>
        <v>515308.45396301727</v>
      </c>
      <c r="L41" s="335"/>
      <c r="M41" s="336">
        <v>1</v>
      </c>
      <c r="N41" s="272">
        <f t="shared" si="0"/>
        <v>515308.45396301727</v>
      </c>
    </row>
    <row r="42" spans="1:14">
      <c r="A42" s="113" t="s">
        <v>310</v>
      </c>
      <c r="B42" s="876" t="str">
        <f>VLOOKUP(A42,EQUIPOS!A12:D156,3,FALSE)</f>
        <v>Retroexcavadora A25C</v>
      </c>
      <c r="C42" s="877"/>
      <c r="D42" s="877"/>
      <c r="E42" s="877"/>
      <c r="F42" s="877"/>
      <c r="G42" s="877"/>
      <c r="H42" s="878"/>
      <c r="I42" s="328"/>
      <c r="J42" s="330"/>
      <c r="K42" s="438">
        <f>VLOOKUP(A42,EQUIPOS!A12:D169,4,FALSE)</f>
        <v>201395.47672214566</v>
      </c>
      <c r="L42" s="423"/>
      <c r="M42" s="424">
        <v>2.5</v>
      </c>
      <c r="N42" s="272">
        <f t="shared" si="0"/>
        <v>80558.19068885826</v>
      </c>
    </row>
    <row r="43" spans="1:14">
      <c r="B43" s="876"/>
      <c r="C43" s="877"/>
      <c r="D43" s="877"/>
      <c r="E43" s="877"/>
      <c r="F43" s="877"/>
      <c r="G43" s="877"/>
      <c r="H43" s="878"/>
      <c r="I43" s="36"/>
      <c r="J43" s="37"/>
      <c r="K43" s="438"/>
      <c r="L43" s="276"/>
      <c r="M43" s="277"/>
      <c r="N43" s="272"/>
    </row>
    <row r="44" spans="1:14">
      <c r="B44" s="320"/>
      <c r="C44" s="321"/>
      <c r="D44" s="321"/>
      <c r="E44" s="321"/>
      <c r="F44" s="323"/>
      <c r="G44" s="323"/>
      <c r="H44" s="125"/>
      <c r="I44" s="36"/>
      <c r="J44" s="37"/>
      <c r="K44" s="438"/>
      <c r="L44" s="276"/>
      <c r="M44" s="277"/>
      <c r="N44" s="273"/>
    </row>
    <row r="45" spans="1:14">
      <c r="B45" s="884" t="s">
        <v>952</v>
      </c>
      <c r="C45" s="885"/>
      <c r="D45" s="885"/>
      <c r="E45" s="38"/>
      <c r="F45" s="39"/>
      <c r="G45" s="39"/>
      <c r="H45" s="40"/>
      <c r="I45" s="36"/>
      <c r="J45" s="37"/>
      <c r="K45" s="279"/>
      <c r="L45" s="276"/>
      <c r="M45" s="401">
        <v>0.1</v>
      </c>
      <c r="N45" s="344">
        <f>N83*M45</f>
        <v>8989.0050753001669</v>
      </c>
    </row>
    <row r="46" spans="1:14" ht="15.75" thickBot="1">
      <c r="B46" s="876"/>
      <c r="C46" s="877"/>
      <c r="D46" s="877"/>
      <c r="E46" s="877"/>
      <c r="F46" s="877"/>
      <c r="G46" s="877"/>
      <c r="H46" s="878"/>
      <c r="I46" s="886"/>
      <c r="J46" s="887"/>
      <c r="K46" s="41"/>
      <c r="L46" s="888"/>
      <c r="M46" s="889"/>
      <c r="N46" s="105"/>
    </row>
    <row r="47" spans="1:14" ht="15.75" thickBot="1">
      <c r="B47" s="827" t="s">
        <v>953</v>
      </c>
      <c r="C47" s="828"/>
      <c r="D47" s="828"/>
      <c r="E47" s="828"/>
      <c r="F47" s="828"/>
      <c r="G47" s="828"/>
      <c r="H47" s="828"/>
      <c r="I47" s="828"/>
      <c r="J47" s="828"/>
      <c r="K47" s="828"/>
      <c r="L47" s="828"/>
      <c r="M47" s="829"/>
      <c r="N47" s="394">
        <f>SUM(N36:N46)</f>
        <v>901395.49695793795</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2" t="s">
        <v>944</v>
      </c>
      <c r="C51" s="873"/>
      <c r="D51" s="873"/>
      <c r="E51" s="873"/>
      <c r="F51" s="873"/>
      <c r="G51" s="873"/>
      <c r="H51" s="873"/>
      <c r="I51" s="907"/>
      <c r="J51" s="315" t="s">
        <v>945</v>
      </c>
      <c r="K51" s="85" t="s">
        <v>946</v>
      </c>
      <c r="L51" s="908" t="s">
        <v>955</v>
      </c>
      <c r="M51" s="907"/>
      <c r="N51" s="86" t="s">
        <v>951</v>
      </c>
    </row>
    <row r="52" spans="1:14">
      <c r="A52" s="161" t="s">
        <v>388</v>
      </c>
      <c r="B52" s="43" t="str">
        <f>VLOOKUP(A52,MATERIALES!A5:D372,3,FALSE)</f>
        <v>Bentonita</v>
      </c>
      <c r="C52" s="281"/>
      <c r="D52" s="281"/>
      <c r="E52" s="281"/>
      <c r="F52" s="281"/>
      <c r="G52" s="281"/>
      <c r="H52" s="281"/>
      <c r="I52" s="281"/>
      <c r="J52" s="311" t="str">
        <f>VLOOKUP(A52,MATERIALES!A6:D643,2,FALSE)</f>
        <v>kg</v>
      </c>
      <c r="K52" s="282">
        <v>2.355</v>
      </c>
      <c r="L52" s="267"/>
      <c r="M52" s="402">
        <f>VLOOKUP(A52,MATERIALES!A5:D395,4,FALSE)</f>
        <v>705.28326059705671</v>
      </c>
      <c r="N52" s="272">
        <f>K52*M52</f>
        <v>1660.9420787060685</v>
      </c>
    </row>
    <row r="53" spans="1:14">
      <c r="A53" s="161" t="s">
        <v>745</v>
      </c>
      <c r="B53" s="43" t="str">
        <f>VLOOKUP(A53,MATERIALES!A6:D372,3,FALSE)</f>
        <v>Acero PDR-60</v>
      </c>
      <c r="C53" s="425"/>
      <c r="D53" s="425"/>
      <c r="E53" s="425"/>
      <c r="F53" s="425"/>
      <c r="G53" s="425"/>
      <c r="H53" s="425"/>
      <c r="I53" s="425"/>
      <c r="J53" s="312" t="str">
        <f>VLOOKUP(A53,MATERIALES!A7:D644,2,FALSE)</f>
        <v>kg</v>
      </c>
      <c r="K53" s="397">
        <v>123.70021073509811</v>
      </c>
      <c r="L53" s="421"/>
      <c r="M53" s="402">
        <f>VLOOKUP(A53,MATERIALES!A6:D396,4,FALSE)</f>
        <v>3320.0636431515327</v>
      </c>
      <c r="N53" s="272">
        <f>K53*M53</f>
        <v>410692.57231178216</v>
      </c>
    </row>
    <row r="54" spans="1:14">
      <c r="A54" s="161" t="s">
        <v>829</v>
      </c>
      <c r="B54" s="43" t="str">
        <f>VLOOKUP(A54,MATERIALES!A6:D372,3,FALSE)</f>
        <v>Concreto Resistencia  28 (Mpa)</v>
      </c>
      <c r="C54" s="425"/>
      <c r="D54" s="425"/>
      <c r="E54" s="425"/>
      <c r="F54" s="425"/>
      <c r="G54" s="425"/>
      <c r="H54" s="425"/>
      <c r="I54" s="425"/>
      <c r="J54" s="312" t="str">
        <f>VLOOKUP(A54,MATERIALES!A8:D645,2,FALSE)</f>
        <v>m3</v>
      </c>
      <c r="K54" s="397">
        <v>0.82466807156732069</v>
      </c>
      <c r="L54" s="421"/>
      <c r="M54" s="402">
        <f>VLOOKUP(A54,MATERIALES!A6:D397,4,FALSE)</f>
        <v>453949.06099102349</v>
      </c>
      <c r="N54" s="272">
        <f>K54*M54</f>
        <v>374357.29671726341</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SUM(N52:N58)</f>
        <v>786710.81110775168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3" t="s">
        <v>961</v>
      </c>
      <c r="M63" s="892"/>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14">
        <f>VLOOKUP(A64,TRANSPORTE!A5:D117,4,FALSE)</f>
        <v>1147.8761273174055</v>
      </c>
      <c r="M64" s="915"/>
      <c r="N64" s="287">
        <f>K64*L64</f>
        <v>1492.2389655126271</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14">
        <f>VLOOKUP(A65,TRANSPORTE!A6:D117,4,FALSE)</f>
        <v>409.36800956301732</v>
      </c>
      <c r="M65" s="915"/>
      <c r="N65" s="287">
        <f>K65*L65</f>
        <v>20.468400478150869</v>
      </c>
    </row>
    <row r="66" spans="1:15">
      <c r="B66" s="46"/>
      <c r="C66" s="47"/>
      <c r="D66" s="47"/>
      <c r="E66" s="47"/>
      <c r="F66" s="47"/>
      <c r="G66" s="47"/>
      <c r="H66" s="311"/>
      <c r="I66" s="279"/>
      <c r="J66" s="286"/>
      <c r="K66" s="279"/>
      <c r="L66" s="914"/>
      <c r="M66" s="915"/>
      <c r="N66" s="287"/>
    </row>
    <row r="67" spans="1:15">
      <c r="B67" s="46"/>
      <c r="C67" s="47"/>
      <c r="D67" s="47"/>
      <c r="E67" s="47"/>
      <c r="F67" s="47"/>
      <c r="G67" s="47"/>
      <c r="H67" s="311"/>
      <c r="I67" s="279"/>
      <c r="J67" s="286"/>
      <c r="K67" s="279"/>
      <c r="L67" s="914"/>
      <c r="M67" s="915"/>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5"/>
      <c r="M69" s="906"/>
      <c r="N69" s="127"/>
    </row>
    <row r="70" spans="1:15" ht="15.75" thickBot="1">
      <c r="B70" s="916" t="s">
        <v>953</v>
      </c>
      <c r="C70" s="870"/>
      <c r="D70" s="870"/>
      <c r="E70" s="870"/>
      <c r="F70" s="870"/>
      <c r="G70" s="870"/>
      <c r="H70" s="870"/>
      <c r="I70" s="870"/>
      <c r="J70" s="870"/>
      <c r="K70" s="870"/>
      <c r="L70" s="870"/>
      <c r="M70" s="871"/>
      <c r="N70" s="104">
        <f>N64+N65+N66+N67+N68</f>
        <v>1512.707365990778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6" t="s">
        <v>963</v>
      </c>
      <c r="C74" s="867"/>
      <c r="D74" s="867"/>
      <c r="E74" s="867"/>
      <c r="F74" s="867"/>
      <c r="G74" s="867"/>
      <c r="H74" s="867"/>
      <c r="I74" s="73" t="s">
        <v>964</v>
      </c>
      <c r="J74" s="75" t="s">
        <v>1410</v>
      </c>
      <c r="K74" s="74" t="s">
        <v>966</v>
      </c>
      <c r="L74" s="868" t="s">
        <v>950</v>
      </c>
      <c r="M74" s="981"/>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903"/>
      <c r="C82" s="904"/>
      <c r="D82" s="904"/>
      <c r="E82" s="904"/>
      <c r="F82" s="904"/>
      <c r="G82" s="904"/>
      <c r="H82" s="904"/>
      <c r="I82" s="126"/>
      <c r="J82" s="126"/>
      <c r="K82" s="126"/>
      <c r="L82" s="917"/>
      <c r="M82" s="917"/>
      <c r="N82" s="127"/>
    </row>
    <row r="83" spans="1:14" ht="15.75" thickBot="1">
      <c r="B83" s="916" t="s">
        <v>953</v>
      </c>
      <c r="C83" s="870"/>
      <c r="D83" s="870"/>
      <c r="E83" s="870"/>
      <c r="F83" s="870"/>
      <c r="G83" s="870"/>
      <c r="H83" s="870"/>
      <c r="I83" s="870"/>
      <c r="J83" s="870"/>
      <c r="K83" s="870"/>
      <c r="L83" s="870"/>
      <c r="M83" s="871"/>
      <c r="N83" s="460">
        <f>SUM(N76:N82)</f>
        <v>89890.050753001662</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N47+N59+N70+N83</f>
        <v>1779509.0661846821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2" t="s">
        <v>969</v>
      </c>
      <c r="C89" s="873"/>
      <c r="D89" s="873"/>
      <c r="E89" s="873"/>
      <c r="F89" s="873"/>
      <c r="G89" s="873"/>
      <c r="H89" s="873"/>
      <c r="I89" s="314"/>
      <c r="J89" s="334"/>
      <c r="K89" s="302" t="s">
        <v>970</v>
      </c>
      <c r="L89" s="874" t="s">
        <v>971</v>
      </c>
      <c r="M89" s="875"/>
      <c r="N89" s="303"/>
    </row>
    <row r="90" spans="1:14">
      <c r="B90" s="860" t="s">
        <v>972</v>
      </c>
      <c r="C90" s="861"/>
      <c r="D90" s="861"/>
      <c r="E90" s="861"/>
      <c r="F90" s="861"/>
      <c r="G90" s="861"/>
      <c r="H90" s="861"/>
      <c r="I90" s="87"/>
      <c r="J90" s="88"/>
      <c r="K90" s="304">
        <v>0.2</v>
      </c>
      <c r="L90" s="862">
        <f>N85*K90</f>
        <v>355901.81323693646</v>
      </c>
      <c r="M90" s="863"/>
      <c r="N90" s="51"/>
    </row>
    <row r="91" spans="1:14">
      <c r="B91" s="89" t="s">
        <v>973</v>
      </c>
      <c r="C91" s="90"/>
      <c r="D91" s="90"/>
      <c r="E91" s="90"/>
      <c r="F91" s="90"/>
      <c r="G91" s="90"/>
      <c r="H91" s="90"/>
      <c r="I91" s="87"/>
      <c r="J91" s="88"/>
      <c r="K91" s="304">
        <v>0.05</v>
      </c>
      <c r="L91" s="862">
        <f>N85*K91</f>
        <v>88975.453309234115</v>
      </c>
      <c r="M91" s="863"/>
      <c r="N91" s="51"/>
    </row>
    <row r="92" spans="1:14" ht="15.75" thickBot="1">
      <c r="B92" s="91" t="s">
        <v>974</v>
      </c>
      <c r="C92" s="92"/>
      <c r="D92" s="92"/>
      <c r="E92" s="92"/>
      <c r="F92" s="92"/>
      <c r="G92" s="92"/>
      <c r="H92" s="92"/>
      <c r="I92" s="93"/>
      <c r="J92" s="94"/>
      <c r="K92" s="305">
        <v>0.05</v>
      </c>
      <c r="L92" s="864">
        <f>N85*K92</f>
        <v>88975.453309234115</v>
      </c>
      <c r="M92" s="865"/>
      <c r="N92" s="51"/>
    </row>
    <row r="93" spans="1:14" ht="15.75" thickBot="1">
      <c r="B93" s="827" t="s">
        <v>953</v>
      </c>
      <c r="C93" s="828"/>
      <c r="D93" s="828"/>
      <c r="E93" s="828"/>
      <c r="F93" s="828"/>
      <c r="G93" s="828"/>
      <c r="H93" s="828"/>
      <c r="I93" s="828"/>
      <c r="J93" s="828"/>
      <c r="K93" s="828"/>
      <c r="L93" s="828"/>
      <c r="M93" s="829"/>
      <c r="N93" s="52">
        <f>L90+L91+L92</f>
        <v>533852.71985540469</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2313361.7860400868</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71" t="s">
        <v>2218</v>
      </c>
      <c r="C112" s="972"/>
      <c r="D112" s="972"/>
      <c r="E112" s="972"/>
      <c r="F112" s="972"/>
      <c r="G112" s="972"/>
      <c r="H112" s="972"/>
      <c r="I112" s="972"/>
      <c r="J112" s="972"/>
      <c r="K112" s="972"/>
      <c r="L112" s="972"/>
      <c r="M112" s="972"/>
      <c r="N112" s="973"/>
    </row>
    <row r="113" spans="2:14" ht="15" customHeight="1">
      <c r="B113" s="971"/>
      <c r="C113" s="972"/>
      <c r="D113" s="972"/>
      <c r="E113" s="972"/>
      <c r="F113" s="972"/>
      <c r="G113" s="972"/>
      <c r="H113" s="972"/>
      <c r="I113" s="972"/>
      <c r="J113" s="972"/>
      <c r="K113" s="972"/>
      <c r="L113" s="972"/>
      <c r="M113" s="972"/>
      <c r="N113" s="973"/>
    </row>
    <row r="114" spans="2:14" ht="30" customHeight="1">
      <c r="B114" s="974" t="s">
        <v>2219</v>
      </c>
      <c r="C114" s="975"/>
      <c r="D114" s="975"/>
      <c r="E114" s="975"/>
      <c r="F114" s="975"/>
      <c r="G114" s="975"/>
      <c r="H114" s="975"/>
      <c r="I114" s="975"/>
      <c r="J114" s="975"/>
      <c r="K114" s="975"/>
      <c r="L114" s="975"/>
      <c r="M114" s="975"/>
      <c r="N114" s="976"/>
    </row>
    <row r="115" spans="2:14">
      <c r="B115" s="974"/>
      <c r="C115" s="975"/>
      <c r="D115" s="975"/>
      <c r="E115" s="975"/>
      <c r="F115" s="975"/>
      <c r="G115" s="975"/>
      <c r="H115" s="975"/>
      <c r="I115" s="975"/>
      <c r="J115" s="975"/>
      <c r="K115" s="975"/>
      <c r="L115" s="975"/>
      <c r="M115" s="975"/>
      <c r="N115" s="976"/>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7"/>
      <c r="K125" s="977"/>
      <c r="L125" s="977"/>
      <c r="M125" s="977"/>
      <c r="N125" s="978"/>
    </row>
    <row r="126" spans="2:14" ht="15.75" thickBot="1">
      <c r="B126" s="419" t="s">
        <v>2221</v>
      </c>
      <c r="C126" s="420"/>
      <c r="D126" s="420"/>
      <c r="E126" s="259"/>
      <c r="F126" s="259"/>
      <c r="G126" s="259"/>
      <c r="H126" s="259"/>
      <c r="I126" s="259"/>
      <c r="J126" s="979"/>
      <c r="K126" s="979"/>
      <c r="L126" s="979"/>
      <c r="M126" s="979"/>
      <c r="N126" s="980"/>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topLeftCell="A46" zoomScale="77" zoomScaleNormal="77" workbookViewId="0">
      <selection activeCell="M52" sqref="M52"/>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182</v>
      </c>
      <c r="B36" s="876" t="str">
        <f>VLOOKUP(A36,EQUIPOS!A6:D154,3,FALSE)</f>
        <v xml:space="preserve">Compresor para penetrar roca
</v>
      </c>
      <c r="C36" s="877"/>
      <c r="D36" s="877"/>
      <c r="E36" s="877"/>
      <c r="F36" s="877"/>
      <c r="G36" s="877"/>
      <c r="H36" s="878"/>
      <c r="I36" s="267"/>
      <c r="J36" s="268"/>
      <c r="K36" s="269">
        <f>VLOOKUP(A36,EQUIPOS!A6:D163,4,FALSE)</f>
        <v>95776.958718033144</v>
      </c>
      <c r="L36" s="270"/>
      <c r="M36" s="271">
        <v>0.125</v>
      </c>
      <c r="N36" s="272">
        <f>K36/M36</f>
        <v>766215.66974426515</v>
      </c>
    </row>
    <row r="37" spans="1:14">
      <c r="A37" s="113" t="s">
        <v>242</v>
      </c>
      <c r="B37" s="876" t="str">
        <f>VLOOKUP(A37,EQUIPOS!A7:D154,3,FALSE)</f>
        <v>Grúa con torre capacidad 1 ton en la punta.</v>
      </c>
      <c r="C37" s="877"/>
      <c r="D37" s="877"/>
      <c r="E37" s="877"/>
      <c r="F37" s="877"/>
      <c r="G37" s="877"/>
      <c r="H37" s="878"/>
      <c r="I37" s="421"/>
      <c r="J37" s="422"/>
      <c r="K37" s="269">
        <f>VLOOKUP(A37,EQUIPOS!A7:D164,4,FALSE)</f>
        <v>138941.96356416959</v>
      </c>
      <c r="L37" s="335"/>
      <c r="M37" s="336">
        <v>2.5</v>
      </c>
      <c r="N37" s="272">
        <f>K37/M37</f>
        <v>55576.78542566784</v>
      </c>
    </row>
    <row r="38" spans="1:14">
      <c r="A38" s="113" t="s">
        <v>267</v>
      </c>
      <c r="B38" s="876" t="str">
        <f>VLOOKUP(A38,EQUIPOS!A8:D154,3,FALSE)</f>
        <v>Motobomba de concreto</v>
      </c>
      <c r="C38" s="877"/>
      <c r="D38" s="877"/>
      <c r="E38" s="877"/>
      <c r="F38" s="877"/>
      <c r="G38" s="877"/>
      <c r="H38" s="878"/>
      <c r="I38" s="421"/>
      <c r="J38" s="422"/>
      <c r="K38" s="438">
        <f>VLOOKUP(A38,EQUIPOS!A8:D165,4,FALSE)</f>
        <v>88124.816672627814</v>
      </c>
      <c r="L38" s="335"/>
      <c r="M38" s="336">
        <v>0.65</v>
      </c>
      <c r="N38" s="272">
        <f>K38/M38</f>
        <v>135576.64103481203</v>
      </c>
    </row>
    <row r="39" spans="1:14">
      <c r="A39" s="113" t="s">
        <v>310</v>
      </c>
      <c r="B39" s="876" t="str">
        <f>VLOOKUP(A39,EQUIPOS!A9:D154,3,FALSE)</f>
        <v>Retroexcavadora A25C</v>
      </c>
      <c r="C39" s="877"/>
      <c r="D39" s="877"/>
      <c r="E39" s="877"/>
      <c r="F39" s="877"/>
      <c r="G39" s="877"/>
      <c r="H39" s="878"/>
      <c r="I39" s="421"/>
      <c r="J39" s="422"/>
      <c r="K39" s="438">
        <f>VLOOKUP(A39,EQUIPOS!A9:D166,4,FALSE)</f>
        <v>201395.47672214566</v>
      </c>
      <c r="L39" s="335"/>
      <c r="M39" s="336">
        <v>0.65</v>
      </c>
      <c r="N39" s="272">
        <f>K39/M39</f>
        <v>309839.19495714718</v>
      </c>
    </row>
    <row r="40" spans="1:14">
      <c r="A40" s="113"/>
      <c r="B40" s="876"/>
      <c r="C40" s="877"/>
      <c r="D40" s="877"/>
      <c r="E40" s="877"/>
      <c r="F40" s="877"/>
      <c r="G40" s="877"/>
      <c r="H40" s="878"/>
      <c r="I40" s="421"/>
      <c r="J40" s="422"/>
      <c r="K40" s="438"/>
      <c r="L40" s="335"/>
      <c r="M40" s="336"/>
      <c r="N40" s="272"/>
    </row>
    <row r="41" spans="1:14">
      <c r="A41" s="113"/>
      <c r="B41" s="876"/>
      <c r="C41" s="877"/>
      <c r="D41" s="877"/>
      <c r="E41" s="877"/>
      <c r="F41" s="877"/>
      <c r="G41" s="877"/>
      <c r="H41" s="878"/>
      <c r="I41" s="421"/>
      <c r="J41" s="422"/>
      <c r="K41" s="438"/>
      <c r="L41" s="335"/>
      <c r="M41" s="336"/>
      <c r="N41" s="272"/>
    </row>
    <row r="42" spans="1:14">
      <c r="A42" s="113"/>
      <c r="B42" s="876"/>
      <c r="C42" s="877"/>
      <c r="D42" s="877"/>
      <c r="E42" s="877"/>
      <c r="F42" s="877"/>
      <c r="G42" s="877"/>
      <c r="H42" s="878"/>
      <c r="I42" s="328"/>
      <c r="J42" s="330"/>
      <c r="K42" s="438"/>
      <c r="L42" s="423"/>
      <c r="M42" s="424"/>
      <c r="N42" s="272"/>
    </row>
    <row r="43" spans="1:14">
      <c r="B43" s="876"/>
      <c r="C43" s="877"/>
      <c r="D43" s="877"/>
      <c r="E43" s="877"/>
      <c r="F43" s="877"/>
      <c r="G43" s="877"/>
      <c r="H43" s="878"/>
      <c r="I43" s="36"/>
      <c r="J43" s="37"/>
      <c r="K43" s="438"/>
      <c r="L43" s="276"/>
      <c r="M43" s="277"/>
      <c r="N43" s="272"/>
    </row>
    <row r="44" spans="1:14">
      <c r="B44" s="320"/>
      <c r="C44" s="321"/>
      <c r="D44" s="321"/>
      <c r="E44" s="321"/>
      <c r="F44" s="323"/>
      <c r="G44" s="323"/>
      <c r="H44" s="125"/>
      <c r="I44" s="36"/>
      <c r="J44" s="37"/>
      <c r="K44" s="438"/>
      <c r="L44" s="276"/>
      <c r="M44" s="277"/>
      <c r="N44" s="273"/>
    </row>
    <row r="45" spans="1:14">
      <c r="B45" s="884" t="s">
        <v>952</v>
      </c>
      <c r="C45" s="885"/>
      <c r="D45" s="885"/>
      <c r="E45" s="38"/>
      <c r="F45" s="39"/>
      <c r="G45" s="39"/>
      <c r="H45" s="40"/>
      <c r="I45" s="36"/>
      <c r="J45" s="37"/>
      <c r="K45" s="279"/>
      <c r="L45" s="276"/>
      <c r="M45" s="401">
        <v>0.1</v>
      </c>
      <c r="N45" s="344">
        <f>N87*M45</f>
        <v>46742.82639156087</v>
      </c>
    </row>
    <row r="46" spans="1:14" ht="15.75" thickBot="1">
      <c r="B46" s="876"/>
      <c r="C46" s="877"/>
      <c r="D46" s="877"/>
      <c r="E46" s="877"/>
      <c r="F46" s="877"/>
      <c r="G46" s="877"/>
      <c r="H46" s="878"/>
      <c r="I46" s="886"/>
      <c r="J46" s="887"/>
      <c r="K46" s="41"/>
      <c r="L46" s="888"/>
      <c r="M46" s="889"/>
      <c r="N46" s="105"/>
    </row>
    <row r="47" spans="1:14" ht="15.75" thickBot="1">
      <c r="B47" s="827" t="s">
        <v>953</v>
      </c>
      <c r="C47" s="828"/>
      <c r="D47" s="828"/>
      <c r="E47" s="828"/>
      <c r="F47" s="828"/>
      <c r="G47" s="828"/>
      <c r="H47" s="828"/>
      <c r="I47" s="828"/>
      <c r="J47" s="828"/>
      <c r="K47" s="828"/>
      <c r="L47" s="828"/>
      <c r="M47" s="829"/>
      <c r="N47" s="394">
        <f>SUM(N36:N46)</f>
        <v>1313951.1175534532</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2" t="s">
        <v>944</v>
      </c>
      <c r="C51" s="873"/>
      <c r="D51" s="873"/>
      <c r="E51" s="873"/>
      <c r="F51" s="873"/>
      <c r="G51" s="873"/>
      <c r="H51" s="873"/>
      <c r="I51" s="907"/>
      <c r="J51" s="315" t="s">
        <v>945</v>
      </c>
      <c r="K51" s="85" t="s">
        <v>946</v>
      </c>
      <c r="L51" s="908" t="s">
        <v>955</v>
      </c>
      <c r="M51" s="907"/>
      <c r="N51" s="86" t="s">
        <v>951</v>
      </c>
    </row>
    <row r="52" spans="1:14">
      <c r="A52" s="161" t="s">
        <v>745</v>
      </c>
      <c r="B52" s="43" t="str">
        <f>VLOOKUP(A52,MATERIALES!A5:D372,3,FALSE)</f>
        <v>Acero PDR-60</v>
      </c>
      <c r="C52" s="281"/>
      <c r="D52" s="281"/>
      <c r="E52" s="281"/>
      <c r="F52" s="281"/>
      <c r="G52" s="281"/>
      <c r="H52" s="281"/>
      <c r="I52" s="281"/>
      <c r="J52" s="311" t="str">
        <f>VLOOKUP(A52,MATERIALES!A6:D643,2,FALSE)</f>
        <v>kg</v>
      </c>
      <c r="K52" s="282">
        <v>178.12830345854127</v>
      </c>
      <c r="L52" s="267"/>
      <c r="M52" s="402">
        <f>VLOOKUP(A52,MATERIALES!A5:D395,4,FALSE)</f>
        <v>3320.0636431515327</v>
      </c>
      <c r="N52" s="272">
        <f>K52*M52</f>
        <v>591397.30412896629</v>
      </c>
    </row>
    <row r="53" spans="1:14">
      <c r="A53" s="161" t="s">
        <v>829</v>
      </c>
      <c r="B53" s="43" t="str">
        <f>VLOOKUP(A53,MATERIALES!A6:D372,3,FALSE)</f>
        <v>Concreto Resistencia  28 (Mpa)</v>
      </c>
      <c r="C53" s="425"/>
      <c r="D53" s="425"/>
      <c r="E53" s="425"/>
      <c r="F53" s="425"/>
      <c r="G53" s="425"/>
      <c r="H53" s="425"/>
      <c r="I53" s="425"/>
      <c r="J53" s="312" t="str">
        <f>VLOOKUP(A53,MATERIALES!A7:D644,2,FALSE)</f>
        <v>m3</v>
      </c>
      <c r="K53" s="397">
        <v>1.1875220230569419</v>
      </c>
      <c r="L53" s="421"/>
      <c r="M53" s="402">
        <f>VLOOKUP(A53,MATERIALES!A6:D396,4,FALSE)</f>
        <v>453949.06099102349</v>
      </c>
      <c r="N53" s="272">
        <f t="shared" ref="N53:N59" si="0">K53*M53</f>
        <v>539074.50727285934</v>
      </c>
    </row>
    <row r="54" spans="1:14">
      <c r="A54" s="161" t="s">
        <v>376</v>
      </c>
      <c r="B54" s="43" t="str">
        <f>VLOOKUP(A54,MATERIALES!A6:D372,3,FALSE)</f>
        <v>Anfo</v>
      </c>
      <c r="C54" s="425"/>
      <c r="D54" s="425"/>
      <c r="E54" s="425"/>
      <c r="F54" s="425"/>
      <c r="G54" s="425"/>
      <c r="H54" s="425"/>
      <c r="I54" s="425"/>
      <c r="J54" s="312" t="s">
        <v>377</v>
      </c>
      <c r="K54" s="397">
        <v>0.3</v>
      </c>
      <c r="L54" s="421"/>
      <c r="M54" s="402">
        <f>VLOOKUP(A54,MATERIALES!A6:D397,4,FALSE)</f>
        <v>4708.5721403363559</v>
      </c>
      <c r="N54" s="272">
        <f t="shared" si="0"/>
        <v>1412.5716421009067</v>
      </c>
    </row>
    <row r="55" spans="1:14">
      <c r="A55" s="161" t="s">
        <v>424</v>
      </c>
      <c r="B55" s="43" t="str">
        <f>VLOOKUP(A55,MATERIALES!A6:D372,3,FALSE)</f>
        <v>Cordón detonante</v>
      </c>
      <c r="C55" s="425"/>
      <c r="D55" s="425"/>
      <c r="E55" s="425"/>
      <c r="F55" s="425"/>
      <c r="G55" s="425"/>
      <c r="H55" s="425"/>
      <c r="I55" s="425"/>
      <c r="J55" s="312" t="str">
        <f>VLOOKUP(A55,MATERIALES!A9:D646,2,FALSE)</f>
        <v>m</v>
      </c>
      <c r="K55" s="397">
        <v>3</v>
      </c>
      <c r="L55" s="421"/>
      <c r="M55" s="402">
        <f>VLOOKUP(A55,MATERIALES!A6:D398,4,FALSE)</f>
        <v>2803.0312050897369</v>
      </c>
      <c r="N55" s="272">
        <f t="shared" si="0"/>
        <v>8409.0936152692102</v>
      </c>
    </row>
    <row r="56" spans="1:14">
      <c r="A56" s="161" t="s">
        <v>453</v>
      </c>
      <c r="B56" s="43" t="str">
        <f>VLOOKUP(A56,MATERIALES!A7:D372,3,FALSE)</f>
        <v>Explosivos  75% (INDUGEL)</v>
      </c>
      <c r="C56" s="425"/>
      <c r="D56" s="425"/>
      <c r="E56" s="425"/>
      <c r="F56" s="425"/>
      <c r="G56" s="425"/>
      <c r="H56" s="425"/>
      <c r="I56" s="425"/>
      <c r="J56" s="312" t="str">
        <f>VLOOKUP(A56,MATERIALES!A10:D647,2,FALSE)</f>
        <v>lb</v>
      </c>
      <c r="K56" s="397">
        <v>0.25</v>
      </c>
      <c r="L56" s="421"/>
      <c r="M56" s="402">
        <f>VLOOKUP(A56,MATERIALES!A7:D399,4,FALSE)</f>
        <v>9604.6633829466973</v>
      </c>
      <c r="N56" s="272">
        <f t="shared" si="0"/>
        <v>2401.1658457366743</v>
      </c>
    </row>
    <row r="57" spans="1:14">
      <c r="A57" s="161" t="s">
        <v>458</v>
      </c>
      <c r="B57" s="43" t="str">
        <f>VLOOKUP(A57,MATERIALES!A8:D372,3,FALSE)</f>
        <v>Fulminantes</v>
      </c>
      <c r="C57" s="425"/>
      <c r="D57" s="425"/>
      <c r="E57" s="425"/>
      <c r="F57" s="425"/>
      <c r="G57" s="425"/>
      <c r="H57" s="425"/>
      <c r="I57" s="425"/>
      <c r="J57" s="312" t="str">
        <f>VLOOKUP(A57,MATERIALES!A11:D648,2,FALSE)</f>
        <v>u</v>
      </c>
      <c r="K57" s="397">
        <v>1</v>
      </c>
      <c r="L57" s="421"/>
      <c r="M57" s="402">
        <f>VLOOKUP(A57,MATERIALES!A8:D400,4,FALSE)</f>
        <v>1063.3308631836937</v>
      </c>
      <c r="N57" s="272">
        <f t="shared" si="0"/>
        <v>1063.3308631836937</v>
      </c>
    </row>
    <row r="58" spans="1:14">
      <c r="A58" s="161" t="s">
        <v>552</v>
      </c>
      <c r="B58" s="43" t="str">
        <f>VLOOKUP(A58,MATERIALES!A9:D372,3,FALSE)</f>
        <v>Mecha Lenta</v>
      </c>
      <c r="C58" s="425"/>
      <c r="D58" s="425"/>
      <c r="E58" s="425"/>
      <c r="F58" s="425"/>
      <c r="G58" s="425"/>
      <c r="H58" s="425"/>
      <c r="I58" s="425"/>
      <c r="J58" s="312" t="str">
        <f>VLOOKUP(A58,MATERIALES!A11:D649,2,FALSE)</f>
        <v>m</v>
      </c>
      <c r="K58" s="397">
        <v>1</v>
      </c>
      <c r="L58" s="421"/>
      <c r="M58" s="402">
        <f>VLOOKUP(A58,MATERIALES!A9:D401,4,FALSE)</f>
        <v>988.54000736343392</v>
      </c>
      <c r="N58" s="272">
        <f t="shared" si="0"/>
        <v>988.54000736343392</v>
      </c>
    </row>
    <row r="59" spans="1:14">
      <c r="A59" s="161" t="s">
        <v>845</v>
      </c>
      <c r="B59" s="43" t="str">
        <f>VLOOKUP(A59,MATERIALES!A10:D372,3,FALSE)</f>
        <v>Escolta y transporte (una tarifa por cada m3 escoltado y transportado)</v>
      </c>
      <c r="C59" s="425"/>
      <c r="D59" s="425"/>
      <c r="E59" s="425"/>
      <c r="F59" s="425"/>
      <c r="G59" s="425"/>
      <c r="H59" s="425"/>
      <c r="I59" s="425"/>
      <c r="J59" s="312" t="str">
        <f>VLOOKUP(A59,MATERIALES!A12:D650,2,FALSE)</f>
        <v>kg</v>
      </c>
      <c r="K59" s="397">
        <v>0.45800000000000002</v>
      </c>
      <c r="L59" s="421"/>
      <c r="M59" s="402">
        <f>VLOOKUP(A59,MATERIALES!A10:D402,4,FALSE)</f>
        <v>9559.1385141865394</v>
      </c>
      <c r="N59" s="272">
        <f t="shared" si="0"/>
        <v>4378.0854394974349</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7" t="s">
        <v>953</v>
      </c>
      <c r="C63" s="828"/>
      <c r="D63" s="828"/>
      <c r="E63" s="828"/>
      <c r="F63" s="828"/>
      <c r="G63" s="828"/>
      <c r="H63" s="828"/>
      <c r="I63" s="828"/>
      <c r="J63" s="828"/>
      <c r="K63" s="828"/>
      <c r="L63" s="828"/>
      <c r="M63" s="829"/>
      <c r="N63" s="394">
        <f>SUM(N52:N62)</f>
        <v>1149124.5988149769</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13" t="s">
        <v>961</v>
      </c>
      <c r="M67" s="892"/>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14">
        <f>VLOOKUP(A68,TRANSPORTE!A5:D117,4,FALSE)</f>
        <v>1147.8761273174055</v>
      </c>
      <c r="M68" s="915"/>
      <c r="N68" s="287">
        <f>K68*L68</f>
        <v>1492.2389655126271</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14">
        <f>VLOOKUP(A69,TRANSPORTE!A6:D117,4,FALSE)</f>
        <v>409.36800956301732</v>
      </c>
      <c r="M69" s="915"/>
      <c r="N69" s="287">
        <f>K69*L69</f>
        <v>20.468400478150869</v>
      </c>
    </row>
    <row r="70" spans="1:15">
      <c r="B70" s="46"/>
      <c r="C70" s="47"/>
      <c r="D70" s="47"/>
      <c r="E70" s="47"/>
      <c r="F70" s="47"/>
      <c r="G70" s="47"/>
      <c r="H70" s="311"/>
      <c r="I70" s="279"/>
      <c r="J70" s="286"/>
      <c r="K70" s="279"/>
      <c r="L70" s="914"/>
      <c r="M70" s="915"/>
      <c r="N70" s="287"/>
    </row>
    <row r="71" spans="1:15">
      <c r="B71" s="46"/>
      <c r="C71" s="47"/>
      <c r="D71" s="47"/>
      <c r="E71" s="47"/>
      <c r="F71" s="47"/>
      <c r="G71" s="47"/>
      <c r="H71" s="311"/>
      <c r="I71" s="279"/>
      <c r="J71" s="286"/>
      <c r="K71" s="279"/>
      <c r="L71" s="914"/>
      <c r="M71" s="915"/>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5"/>
      <c r="M73" s="906"/>
      <c r="N73" s="127"/>
    </row>
    <row r="74" spans="1:15" ht="15.75" thickBot="1">
      <c r="B74" s="916" t="s">
        <v>953</v>
      </c>
      <c r="C74" s="870"/>
      <c r="D74" s="870"/>
      <c r="E74" s="870"/>
      <c r="F74" s="870"/>
      <c r="G74" s="870"/>
      <c r="H74" s="870"/>
      <c r="I74" s="870"/>
      <c r="J74" s="870"/>
      <c r="K74" s="870"/>
      <c r="L74" s="870"/>
      <c r="M74" s="871"/>
      <c r="N74" s="104">
        <f>N68+N69+N70+N71+N72</f>
        <v>1512.707365990778</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6" t="s">
        <v>963</v>
      </c>
      <c r="C78" s="867"/>
      <c r="D78" s="867"/>
      <c r="E78" s="867"/>
      <c r="F78" s="867"/>
      <c r="G78" s="867"/>
      <c r="H78" s="867"/>
      <c r="I78" s="73" t="s">
        <v>964</v>
      </c>
      <c r="J78" s="75" t="s">
        <v>1410</v>
      </c>
      <c r="K78" s="74" t="s">
        <v>966</v>
      </c>
      <c r="L78" s="868" t="s">
        <v>950</v>
      </c>
      <c r="M78" s="981"/>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903"/>
      <c r="C86" s="904"/>
      <c r="D86" s="904"/>
      <c r="E86" s="904"/>
      <c r="F86" s="904"/>
      <c r="G86" s="904"/>
      <c r="H86" s="904"/>
      <c r="I86" s="126"/>
      <c r="J86" s="126"/>
      <c r="K86" s="126"/>
      <c r="L86" s="917"/>
      <c r="M86" s="917"/>
      <c r="N86" s="45"/>
    </row>
    <row r="87" spans="1:14" ht="15.75" thickBot="1">
      <c r="B87" s="916" t="s">
        <v>953</v>
      </c>
      <c r="C87" s="870"/>
      <c r="D87" s="870"/>
      <c r="E87" s="870"/>
      <c r="F87" s="870"/>
      <c r="G87" s="870"/>
      <c r="H87" s="870"/>
      <c r="I87" s="870"/>
      <c r="J87" s="870"/>
      <c r="K87" s="870"/>
      <c r="L87" s="870"/>
      <c r="M87" s="871"/>
      <c r="N87" s="301">
        <f>SUM(N80:N86)</f>
        <v>467428.26391560864</v>
      </c>
    </row>
    <row r="88" spans="1:14" ht="15.75" thickBot="1">
      <c r="B88" s="33"/>
      <c r="C88" s="34"/>
      <c r="D88" s="34"/>
      <c r="E88" s="34"/>
      <c r="F88" s="34"/>
      <c r="G88" s="34"/>
      <c r="H88" s="34"/>
      <c r="I88" s="34"/>
      <c r="J88" s="34"/>
      <c r="K88" s="34"/>
      <c r="L88" s="34"/>
      <c r="M88" s="34"/>
      <c r="N88" s="35"/>
    </row>
    <row r="89" spans="1:14" ht="15.75" thickBot="1">
      <c r="B89" s="827" t="s">
        <v>967</v>
      </c>
      <c r="C89" s="828"/>
      <c r="D89" s="828"/>
      <c r="E89" s="828"/>
      <c r="F89" s="828"/>
      <c r="G89" s="828"/>
      <c r="H89" s="828"/>
      <c r="I89" s="828"/>
      <c r="J89" s="828"/>
      <c r="K89" s="828"/>
      <c r="L89" s="828"/>
      <c r="M89" s="829"/>
      <c r="N89" s="99">
        <f>N47+N63+N74+N87</f>
        <v>2932016.6876500295</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72" t="s">
        <v>969</v>
      </c>
      <c r="C93" s="873"/>
      <c r="D93" s="873"/>
      <c r="E93" s="873"/>
      <c r="F93" s="873"/>
      <c r="G93" s="873"/>
      <c r="H93" s="873"/>
      <c r="I93" s="314"/>
      <c r="J93" s="334"/>
      <c r="K93" s="302" t="s">
        <v>970</v>
      </c>
      <c r="L93" s="874" t="s">
        <v>971</v>
      </c>
      <c r="M93" s="875"/>
      <c r="N93" s="303"/>
    </row>
    <row r="94" spans="1:14">
      <c r="B94" s="860" t="s">
        <v>972</v>
      </c>
      <c r="C94" s="861"/>
      <c r="D94" s="861"/>
      <c r="E94" s="861"/>
      <c r="F94" s="861"/>
      <c r="G94" s="861"/>
      <c r="H94" s="861"/>
      <c r="I94" s="87"/>
      <c r="J94" s="88"/>
      <c r="K94" s="304">
        <v>0.2</v>
      </c>
      <c r="L94" s="862">
        <f>N89*K94</f>
        <v>586403.33753000596</v>
      </c>
      <c r="M94" s="863"/>
      <c r="N94" s="51"/>
    </row>
    <row r="95" spans="1:14">
      <c r="B95" s="89" t="s">
        <v>973</v>
      </c>
      <c r="C95" s="90"/>
      <c r="D95" s="90"/>
      <c r="E95" s="90"/>
      <c r="F95" s="90"/>
      <c r="G95" s="90"/>
      <c r="H95" s="90"/>
      <c r="I95" s="87"/>
      <c r="J95" s="88"/>
      <c r="K95" s="304">
        <v>0.05</v>
      </c>
      <c r="L95" s="862">
        <f>N89*K95</f>
        <v>146600.83438250149</v>
      </c>
      <c r="M95" s="863"/>
      <c r="N95" s="51"/>
    </row>
    <row r="96" spans="1:14" ht="15.75" thickBot="1">
      <c r="B96" s="91" t="s">
        <v>974</v>
      </c>
      <c r="C96" s="92"/>
      <c r="D96" s="92"/>
      <c r="E96" s="92"/>
      <c r="F96" s="92"/>
      <c r="G96" s="92"/>
      <c r="H96" s="92"/>
      <c r="I96" s="93"/>
      <c r="J96" s="94"/>
      <c r="K96" s="305">
        <v>0.05</v>
      </c>
      <c r="L96" s="864">
        <f>N89*K96</f>
        <v>146600.83438250149</v>
      </c>
      <c r="M96" s="865"/>
      <c r="N96" s="51"/>
    </row>
    <row r="97" spans="1:14" ht="15.75" thickBot="1">
      <c r="B97" s="827" t="s">
        <v>953</v>
      </c>
      <c r="C97" s="828"/>
      <c r="D97" s="828"/>
      <c r="E97" s="828"/>
      <c r="F97" s="828"/>
      <c r="G97" s="828"/>
      <c r="H97" s="828"/>
      <c r="I97" s="828"/>
      <c r="J97" s="828"/>
      <c r="K97" s="828"/>
      <c r="L97" s="828"/>
      <c r="M97" s="829"/>
      <c r="N97" s="52">
        <f>L94+L95+L96</f>
        <v>879605.00629500882</v>
      </c>
    </row>
    <row r="98" spans="1:14" ht="15.75" thickBot="1">
      <c r="B98" s="33"/>
      <c r="C98" s="34"/>
      <c r="D98" s="34"/>
      <c r="E98" s="34"/>
      <c r="F98" s="34"/>
      <c r="G98" s="34"/>
      <c r="H98" s="34"/>
      <c r="I98" s="34"/>
      <c r="J98" s="34"/>
      <c r="K98" s="34"/>
      <c r="L98" s="34"/>
      <c r="M98" s="34"/>
      <c r="N98" s="35"/>
    </row>
    <row r="99" spans="1:14" ht="15.75" thickBot="1">
      <c r="A99" t="s">
        <v>2016</v>
      </c>
      <c r="B99" s="827" t="s">
        <v>975</v>
      </c>
      <c r="C99" s="828"/>
      <c r="D99" s="828"/>
      <c r="E99" s="828"/>
      <c r="F99" s="828"/>
      <c r="G99" s="828"/>
      <c r="H99" s="828"/>
      <c r="I99" s="828"/>
      <c r="J99" s="828"/>
      <c r="K99" s="828"/>
      <c r="L99" s="828"/>
      <c r="M99" s="829"/>
      <c r="N99" s="188">
        <f>N89+N97</f>
        <v>3811621.6939450381</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71" t="s">
        <v>2218</v>
      </c>
      <c r="C116" s="972"/>
      <c r="D116" s="972"/>
      <c r="E116" s="972"/>
      <c r="F116" s="972"/>
      <c r="G116" s="972"/>
      <c r="H116" s="972"/>
      <c r="I116" s="972"/>
      <c r="J116" s="972"/>
      <c r="K116" s="972"/>
      <c r="L116" s="972"/>
      <c r="M116" s="972"/>
      <c r="N116" s="973"/>
    </row>
    <row r="117" spans="2:14" ht="15" customHeight="1">
      <c r="B117" s="971"/>
      <c r="C117" s="972"/>
      <c r="D117" s="972"/>
      <c r="E117" s="972"/>
      <c r="F117" s="972"/>
      <c r="G117" s="972"/>
      <c r="H117" s="972"/>
      <c r="I117" s="972"/>
      <c r="J117" s="972"/>
      <c r="K117" s="972"/>
      <c r="L117" s="972"/>
      <c r="M117" s="972"/>
      <c r="N117" s="973"/>
    </row>
    <row r="118" spans="2:14" ht="30" customHeight="1">
      <c r="B118" s="974" t="s">
        <v>2219</v>
      </c>
      <c r="C118" s="975"/>
      <c r="D118" s="975"/>
      <c r="E118" s="975"/>
      <c r="F118" s="975"/>
      <c r="G118" s="975"/>
      <c r="H118" s="975"/>
      <c r="I118" s="975"/>
      <c r="J118" s="975"/>
      <c r="K118" s="975"/>
      <c r="L118" s="975"/>
      <c r="M118" s="975"/>
      <c r="N118" s="976"/>
    </row>
    <row r="119" spans="2:14">
      <c r="B119" s="974"/>
      <c r="C119" s="975"/>
      <c r="D119" s="975"/>
      <c r="E119" s="975"/>
      <c r="F119" s="975"/>
      <c r="G119" s="975"/>
      <c r="H119" s="975"/>
      <c r="I119" s="975"/>
      <c r="J119" s="975"/>
      <c r="K119" s="975"/>
      <c r="L119" s="975"/>
      <c r="M119" s="975"/>
      <c r="N119" s="976"/>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7"/>
      <c r="K129" s="977"/>
      <c r="L129" s="977"/>
      <c r="M129" s="977"/>
      <c r="N129" s="978"/>
    </row>
    <row r="130" spans="2:14" ht="15.75" thickBot="1">
      <c r="B130" s="419" t="s">
        <v>2221</v>
      </c>
      <c r="C130" s="420"/>
      <c r="D130" s="420"/>
      <c r="E130" s="259"/>
      <c r="F130" s="259"/>
      <c r="G130" s="259"/>
      <c r="H130" s="259"/>
      <c r="I130" s="259"/>
      <c r="J130" s="979"/>
      <c r="K130" s="979"/>
      <c r="L130" s="979"/>
      <c r="M130" s="979"/>
      <c r="N130" s="980"/>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21"/>
      <c r="C1" s="933"/>
      <c r="D1" s="934"/>
      <c r="E1" s="934"/>
      <c r="F1" s="934"/>
      <c r="G1" s="934"/>
      <c r="H1" s="934"/>
      <c r="I1" s="934"/>
      <c r="J1" s="935"/>
      <c r="K1" s="936" t="s">
        <v>933</v>
      </c>
      <c r="L1" s="938" t="s">
        <v>2198</v>
      </c>
      <c r="M1" s="939"/>
      <c r="N1" s="940"/>
    </row>
    <row r="2" spans="2:14" ht="40.5" customHeight="1">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75" customHeight="1" thickBot="1">
      <c r="B29" s="71" t="s">
        <v>943</v>
      </c>
      <c r="C29" s="806" t="s">
        <v>944</v>
      </c>
      <c r="D29" s="807"/>
      <c r="E29" s="807"/>
      <c r="F29" s="807"/>
      <c r="G29" s="807"/>
      <c r="H29" s="807"/>
      <c r="I29" s="807"/>
      <c r="J29" s="72"/>
      <c r="K29" s="342" t="s">
        <v>2215</v>
      </c>
      <c r="L29" s="803" t="s">
        <v>945</v>
      </c>
      <c r="M29" s="804"/>
      <c r="N29" s="71" t="s">
        <v>946</v>
      </c>
    </row>
    <row r="30" spans="1:14" ht="12" hidden="1" customHeight="1" thickBot="1">
      <c r="B30" s="71" t="s">
        <v>943</v>
      </c>
      <c r="C30" s="806" t="s">
        <v>944</v>
      </c>
      <c r="D30" s="807"/>
      <c r="E30" s="807"/>
      <c r="F30" s="807"/>
      <c r="G30" s="807"/>
      <c r="H30" s="807"/>
      <c r="I30" s="807"/>
      <c r="J30" s="72"/>
      <c r="K30" s="307"/>
      <c r="L30" s="803" t="s">
        <v>945</v>
      </c>
      <c r="M30" s="804"/>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180</v>
      </c>
      <c r="B36" s="876" t="str">
        <f>VLOOKUP(A36,EQUIPOS!A6:D154,3,FALSE)</f>
        <v>Compresor 120 HP, con martillo.</v>
      </c>
      <c r="C36" s="877"/>
      <c r="D36" s="877"/>
      <c r="E36" s="877"/>
      <c r="F36" s="877"/>
      <c r="G36" s="877"/>
      <c r="H36" s="878"/>
      <c r="I36" s="267"/>
      <c r="J36" s="268"/>
      <c r="K36" s="269">
        <f>VLOOKUP(A36,EQUIPOS!A6:D163,4,FALSE)</f>
        <v>96884.546263315322</v>
      </c>
      <c r="L36" s="270"/>
      <c r="M36" s="271">
        <v>0.16</v>
      </c>
      <c r="N36" s="272">
        <f>K36/M36</f>
        <v>605528.41414572077</v>
      </c>
    </row>
    <row r="37" spans="1:14">
      <c r="A37" s="113" t="s">
        <v>261</v>
      </c>
      <c r="B37" s="876" t="str">
        <f>VLOOKUP(A37,EQUIPOS!A7:D154,3,FALSE)</f>
        <v xml:space="preserve">Motobomba 3 PULGADAS (incluye operario)
</v>
      </c>
      <c r="C37" s="877"/>
      <c r="D37" s="877"/>
      <c r="E37" s="877"/>
      <c r="F37" s="877"/>
      <c r="G37" s="877"/>
      <c r="H37" s="878"/>
      <c r="I37" s="421"/>
      <c r="J37" s="422"/>
      <c r="K37" s="269">
        <f>VLOOKUP(A37,EQUIPOS!A7:D164,4,FALSE)</f>
        <v>15538.165367814388</v>
      </c>
      <c r="L37" s="335"/>
      <c r="M37" s="336">
        <v>0.16</v>
      </c>
      <c r="N37" s="272">
        <f>K37/M37</f>
        <v>97113.533548839929</v>
      </c>
    </row>
    <row r="38" spans="1:14">
      <c r="A38" s="113"/>
      <c r="B38" s="876"/>
      <c r="C38" s="877"/>
      <c r="D38" s="877"/>
      <c r="E38" s="877"/>
      <c r="F38" s="877"/>
      <c r="G38" s="877"/>
      <c r="H38" s="878"/>
      <c r="I38" s="421"/>
      <c r="J38" s="422"/>
      <c r="K38" s="438"/>
      <c r="L38" s="335"/>
      <c r="M38" s="336"/>
      <c r="N38" s="272"/>
    </row>
    <row r="39" spans="1:14">
      <c r="A39" s="113"/>
      <c r="B39" s="876"/>
      <c r="C39" s="877"/>
      <c r="D39" s="877"/>
      <c r="E39" s="877"/>
      <c r="F39" s="877"/>
      <c r="G39" s="877"/>
      <c r="H39" s="878"/>
      <c r="I39" s="421"/>
      <c r="J39" s="422"/>
      <c r="K39" s="438"/>
      <c r="L39" s="335"/>
      <c r="M39" s="336"/>
      <c r="N39" s="272"/>
    </row>
    <row r="40" spans="1:14">
      <c r="A40" s="113"/>
      <c r="B40" s="876"/>
      <c r="C40" s="877"/>
      <c r="D40" s="877"/>
      <c r="E40" s="877"/>
      <c r="F40" s="877"/>
      <c r="G40" s="877"/>
      <c r="H40" s="878"/>
      <c r="I40" s="328"/>
      <c r="J40" s="330"/>
      <c r="K40" s="438"/>
      <c r="L40" s="423"/>
      <c r="M40" s="424"/>
      <c r="N40" s="272"/>
    </row>
    <row r="41" spans="1:14">
      <c r="B41" s="876"/>
      <c r="C41" s="877"/>
      <c r="D41" s="877"/>
      <c r="E41" s="877"/>
      <c r="F41" s="877"/>
      <c r="G41" s="877"/>
      <c r="H41" s="878"/>
      <c r="I41" s="36"/>
      <c r="J41" s="37"/>
      <c r="K41" s="438"/>
      <c r="L41" s="276"/>
      <c r="M41" s="277"/>
      <c r="N41" s="272"/>
    </row>
    <row r="42" spans="1:14">
      <c r="B42" s="320"/>
      <c r="C42" s="321"/>
      <c r="D42" s="321"/>
      <c r="E42" s="321"/>
      <c r="F42" s="323"/>
      <c r="G42" s="323"/>
      <c r="H42" s="125"/>
      <c r="I42" s="36"/>
      <c r="J42" s="37"/>
      <c r="K42" s="438"/>
      <c r="L42" s="276"/>
      <c r="M42" s="277"/>
      <c r="N42" s="273"/>
    </row>
    <row r="43" spans="1:14">
      <c r="B43" s="884" t="s">
        <v>952</v>
      </c>
      <c r="C43" s="885"/>
      <c r="D43" s="885"/>
      <c r="E43" s="38"/>
      <c r="F43" s="39"/>
      <c r="G43" s="39"/>
      <c r="H43" s="40"/>
      <c r="I43" s="36"/>
      <c r="J43" s="37"/>
      <c r="K43" s="279"/>
      <c r="L43" s="276"/>
      <c r="M43" s="401">
        <v>0.05</v>
      </c>
      <c r="N43" s="344">
        <f>N77*M43</f>
        <v>12625.400141187813</v>
      </c>
    </row>
    <row r="44" spans="1:14" ht="15.75" thickBot="1">
      <c r="B44" s="876"/>
      <c r="C44" s="877"/>
      <c r="D44" s="877"/>
      <c r="E44" s="877"/>
      <c r="F44" s="877"/>
      <c r="G44" s="877"/>
      <c r="H44" s="878"/>
      <c r="I44" s="886"/>
      <c r="J44" s="887"/>
      <c r="K44" s="41"/>
      <c r="L44" s="888"/>
      <c r="M44" s="889"/>
      <c r="N44" s="105"/>
    </row>
    <row r="45" spans="1:14" ht="15.75" thickBot="1">
      <c r="B45" s="827" t="s">
        <v>953</v>
      </c>
      <c r="C45" s="828"/>
      <c r="D45" s="828"/>
      <c r="E45" s="828"/>
      <c r="F45" s="828"/>
      <c r="G45" s="828"/>
      <c r="H45" s="828"/>
      <c r="I45" s="828"/>
      <c r="J45" s="828"/>
      <c r="K45" s="828"/>
      <c r="L45" s="828"/>
      <c r="M45" s="829"/>
      <c r="N45" s="394">
        <f>SUM(N36:N44)</f>
        <v>715267.34783574857</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2" t="s">
        <v>944</v>
      </c>
      <c r="C49" s="873"/>
      <c r="D49" s="873"/>
      <c r="E49" s="873"/>
      <c r="F49" s="873"/>
      <c r="G49" s="873"/>
      <c r="H49" s="873"/>
      <c r="I49" s="907"/>
      <c r="J49" s="315" t="s">
        <v>945</v>
      </c>
      <c r="K49" s="85" t="s">
        <v>946</v>
      </c>
      <c r="L49" s="908" t="s">
        <v>955</v>
      </c>
      <c r="M49" s="907"/>
      <c r="N49" s="86" t="s">
        <v>951</v>
      </c>
    </row>
    <row r="50" spans="1:14">
      <c r="A50" s="161" t="s">
        <v>453</v>
      </c>
      <c r="B50" s="43" t="str">
        <f>VLOOKUP(A50,MATERIALES!A5:D372,3,FALSE)</f>
        <v>Explosivos  75% (INDUGEL)</v>
      </c>
      <c r="C50" s="281"/>
      <c r="D50" s="281"/>
      <c r="E50" s="281"/>
      <c r="F50" s="281"/>
      <c r="G50" s="281"/>
      <c r="H50" s="281"/>
      <c r="I50" s="281"/>
      <c r="J50" s="311" t="str">
        <f>VLOOKUP(A50,MATERIALES!A6:D641,2,FALSE)</f>
        <v>lb</v>
      </c>
      <c r="K50" s="282">
        <v>0.2</v>
      </c>
      <c r="L50" s="267"/>
      <c r="M50" s="402">
        <f>VLOOKUP(A50,MATERIALES!A5:D395,4,FALSE)</f>
        <v>9604.6633829466973</v>
      </c>
      <c r="N50" s="272">
        <f>K50*M50</f>
        <v>1920.9326765893395</v>
      </c>
    </row>
    <row r="51" spans="1:14">
      <c r="A51" s="161" t="s">
        <v>458</v>
      </c>
      <c r="B51" s="43" t="str">
        <f>VLOOKUP(A51,MATERIALES!A6:D372,3,FALSE)</f>
        <v>Fulminantes</v>
      </c>
      <c r="C51" s="425"/>
      <c r="D51" s="425"/>
      <c r="E51" s="425"/>
      <c r="F51" s="425"/>
      <c r="G51" s="425"/>
      <c r="H51" s="425"/>
      <c r="I51" s="425"/>
      <c r="J51" s="312" t="str">
        <f>VLOOKUP(A51,MATERIALES!A6:D642,2,FALSE)</f>
        <v>u</v>
      </c>
      <c r="K51" s="397">
        <v>1</v>
      </c>
      <c r="L51" s="421"/>
      <c r="M51" s="402">
        <f>VLOOKUP(A51,MATERIALES!A6:D396,4,FALSE)</f>
        <v>1063.3308631836937</v>
      </c>
      <c r="N51" s="272">
        <f>K51*M51</f>
        <v>1063.3308631836937</v>
      </c>
    </row>
    <row r="52" spans="1:14">
      <c r="A52" s="161" t="s">
        <v>552</v>
      </c>
      <c r="B52" s="43" t="str">
        <f>VLOOKUP(A52,MATERIALES!A6:D372,3,FALSE)</f>
        <v>Mecha Lenta</v>
      </c>
      <c r="C52" s="425"/>
      <c r="D52" s="425"/>
      <c r="E52" s="425"/>
      <c r="F52" s="425"/>
      <c r="G52" s="425"/>
      <c r="H52" s="425"/>
      <c r="I52" s="425"/>
      <c r="J52" s="312" t="str">
        <f>VLOOKUP(A52,MATERIALES!A6:D643,2,FALSE)</f>
        <v>m</v>
      </c>
      <c r="K52" s="397">
        <v>0.5</v>
      </c>
      <c r="L52" s="421"/>
      <c r="M52" s="402">
        <f>VLOOKUP(A52,MATERIALES!A6:D397,4,FALSE)</f>
        <v>988.54000736343392</v>
      </c>
      <c r="N52" s="272">
        <f>K52*M52</f>
        <v>494.27000368171696</v>
      </c>
    </row>
    <row r="53" spans="1:14">
      <c r="A53" s="161" t="s">
        <v>747</v>
      </c>
      <c r="B53" s="43" t="str">
        <f>VLOOKUP(A53,MATERIALES!A6:D372,3,FALSE)</f>
        <v>Acero A-37</v>
      </c>
      <c r="C53" s="425"/>
      <c r="D53" s="425"/>
      <c r="E53" s="425"/>
      <c r="F53" s="425"/>
      <c r="G53" s="425"/>
      <c r="H53" s="425"/>
      <c r="I53" s="425"/>
      <c r="J53" s="312" t="str">
        <f>VLOOKUP(A53,MATERIALES!A7:D644,2,FALSE)</f>
        <v>kg</v>
      </c>
      <c r="K53" s="397">
        <v>150</v>
      </c>
      <c r="L53" s="421"/>
      <c r="M53" s="402">
        <f>VLOOKUP(A53,MATERIALES!A6:D398,4,FALSE)</f>
        <v>4190.4557768278901</v>
      </c>
      <c r="N53" s="272">
        <f>K53*M53</f>
        <v>628568.36652418354</v>
      </c>
    </row>
    <row r="54" spans="1:14">
      <c r="A54" s="161" t="s">
        <v>831</v>
      </c>
      <c r="B54" s="43" t="str">
        <f>VLOOKUP(A54,MATERIALES!A7:D372,3,FALSE)</f>
        <v>Concreto Resistencia  32 (Mpa)</v>
      </c>
      <c r="C54" s="425"/>
      <c r="D54" s="425"/>
      <c r="E54" s="425"/>
      <c r="F54" s="425"/>
      <c r="G54" s="425"/>
      <c r="H54" s="425"/>
      <c r="I54" s="425"/>
      <c r="J54" s="312" t="str">
        <f>VLOOKUP(A54,MATERIALES!A8:D645,2,FALSE)</f>
        <v>m3</v>
      </c>
      <c r="K54" s="397">
        <v>1</v>
      </c>
      <c r="L54" s="421"/>
      <c r="M54" s="402">
        <f>VLOOKUP(A54,MATERIALES!A7:D399,4,FALSE)</f>
        <v>478291.85867234803</v>
      </c>
      <c r="N54" s="272">
        <f>K54*M54</f>
        <v>478291.85867234803</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7" t="s">
        <v>953</v>
      </c>
      <c r="C58" s="828"/>
      <c r="D58" s="828"/>
      <c r="E58" s="828"/>
      <c r="F58" s="828"/>
      <c r="G58" s="828"/>
      <c r="H58" s="828"/>
      <c r="I58" s="828"/>
      <c r="J58" s="828"/>
      <c r="K58" s="828"/>
      <c r="L58" s="828"/>
      <c r="M58" s="829"/>
      <c r="N58" s="394">
        <f>SUM(N50:N57)</f>
        <v>1110338.7587399862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3" t="s">
        <v>961</v>
      </c>
      <c r="M62" s="892"/>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14">
        <f>VLOOKUP(A63,TRANSPORTE!A5:D117,4,FALSE)</f>
        <v>1147.8761273174055</v>
      </c>
      <c r="M63" s="915"/>
      <c r="N63" s="287">
        <f>K63*L63</f>
        <v>1147.8761273174055</v>
      </c>
    </row>
    <row r="64" spans="1:14">
      <c r="B64" s="46"/>
      <c r="C64" s="47"/>
      <c r="D64" s="47"/>
      <c r="E64" s="47"/>
      <c r="F64" s="47"/>
      <c r="G64" s="47"/>
      <c r="H64" s="311"/>
      <c r="I64" s="279"/>
      <c r="J64" s="286"/>
      <c r="K64" s="279"/>
      <c r="L64" s="914"/>
      <c r="M64" s="915"/>
      <c r="N64" s="287"/>
    </row>
    <row r="65" spans="1:15">
      <c r="B65" s="46"/>
      <c r="C65" s="47"/>
      <c r="D65" s="47"/>
      <c r="E65" s="47"/>
      <c r="F65" s="47"/>
      <c r="G65" s="47"/>
      <c r="H65" s="311"/>
      <c r="I65" s="279"/>
      <c r="J65" s="286"/>
      <c r="K65" s="279"/>
      <c r="L65" s="914"/>
      <c r="M65" s="915"/>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5"/>
      <c r="M67" s="906"/>
      <c r="N67" s="127"/>
    </row>
    <row r="68" spans="1:15" ht="15.75" thickBot="1">
      <c r="B68" s="916" t="s">
        <v>953</v>
      </c>
      <c r="C68" s="870"/>
      <c r="D68" s="870"/>
      <c r="E68" s="870"/>
      <c r="F68" s="870"/>
      <c r="G68" s="870"/>
      <c r="H68" s="870"/>
      <c r="I68" s="870"/>
      <c r="J68" s="870"/>
      <c r="K68" s="870"/>
      <c r="L68" s="870"/>
      <c r="M68" s="871"/>
      <c r="N68" s="104">
        <f>SUM(N63:N67)</f>
        <v>1147.8761273174055</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6" t="s">
        <v>963</v>
      </c>
      <c r="C72" s="867"/>
      <c r="D72" s="867"/>
      <c r="E72" s="867"/>
      <c r="F72" s="867"/>
      <c r="G72" s="867"/>
      <c r="H72" s="867"/>
      <c r="I72" s="73" t="s">
        <v>964</v>
      </c>
      <c r="J72" s="75" t="s">
        <v>1410</v>
      </c>
      <c r="K72" s="74" t="s">
        <v>966</v>
      </c>
      <c r="L72" s="868" t="s">
        <v>950</v>
      </c>
      <c r="M72" s="869"/>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SUM(N73:N76)</f>
        <v>252508.00282375625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N45+N58+N68+N77</f>
        <v>2079261.9855268085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415852.39710536174</v>
      </c>
      <c r="M84" s="863"/>
      <c r="N84" s="51"/>
    </row>
    <row r="85" spans="1:14">
      <c r="B85" s="89" t="s">
        <v>973</v>
      </c>
      <c r="C85" s="90"/>
      <c r="D85" s="90"/>
      <c r="E85" s="90"/>
      <c r="F85" s="90"/>
      <c r="G85" s="90"/>
      <c r="H85" s="90"/>
      <c r="I85" s="87"/>
      <c r="J85" s="88"/>
      <c r="K85" s="304">
        <v>0.05</v>
      </c>
      <c r="L85" s="862">
        <f>N79*K85</f>
        <v>103963.09927634044</v>
      </c>
      <c r="M85" s="863"/>
      <c r="N85" s="51"/>
    </row>
    <row r="86" spans="1:14" ht="15.75" thickBot="1">
      <c r="B86" s="91" t="s">
        <v>974</v>
      </c>
      <c r="C86" s="92"/>
      <c r="D86" s="92"/>
      <c r="E86" s="92"/>
      <c r="F86" s="92"/>
      <c r="G86" s="92"/>
      <c r="H86" s="92"/>
      <c r="I86" s="93"/>
      <c r="J86" s="94"/>
      <c r="K86" s="305">
        <v>0.05</v>
      </c>
      <c r="L86" s="864">
        <f>N79*K86</f>
        <v>103963.09927634044</v>
      </c>
      <c r="M86" s="865"/>
      <c r="N86" s="51"/>
    </row>
    <row r="87" spans="1:14" ht="15.75" thickBot="1">
      <c r="B87" s="827" t="s">
        <v>953</v>
      </c>
      <c r="C87" s="828"/>
      <c r="D87" s="828"/>
      <c r="E87" s="828"/>
      <c r="F87" s="828"/>
      <c r="G87" s="828"/>
      <c r="H87" s="828"/>
      <c r="I87" s="828"/>
      <c r="J87" s="828"/>
      <c r="K87" s="828"/>
      <c r="L87" s="828"/>
      <c r="M87" s="829"/>
      <c r="N87" s="52">
        <f>L84+L85+L86</f>
        <v>623778.59565804258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2703040.581184851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6" zoomScale="75" zoomScaleNormal="75" workbookViewId="0">
      <selection activeCell="A79" sqref="A79"/>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21"/>
      <c r="C1" s="933"/>
      <c r="D1" s="934"/>
      <c r="E1" s="934"/>
      <c r="F1" s="934"/>
      <c r="G1" s="934"/>
      <c r="H1" s="934"/>
      <c r="I1" s="934"/>
      <c r="J1" s="935"/>
      <c r="K1" s="936" t="s">
        <v>933</v>
      </c>
      <c r="L1" s="938" t="s">
        <v>2198</v>
      </c>
      <c r="M1" s="939"/>
      <c r="N1" s="940"/>
    </row>
    <row r="2" spans="2:14" ht="38.25" customHeight="1">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thickBot="1">
      <c r="B30" s="71" t="s">
        <v>943</v>
      </c>
      <c r="C30" s="806" t="s">
        <v>944</v>
      </c>
      <c r="D30" s="807"/>
      <c r="E30" s="807"/>
      <c r="F30" s="807"/>
      <c r="G30" s="807"/>
      <c r="H30" s="807"/>
      <c r="I30" s="807"/>
      <c r="J30" s="72"/>
      <c r="K30" s="452"/>
      <c r="L30" s="803" t="s">
        <v>945</v>
      </c>
      <c r="M30" s="804"/>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121</v>
      </c>
      <c r="B36" s="876" t="str">
        <f>VLOOKUP(A36,EQUIPOS!A6:D154,3,FALSE)</f>
        <v>Bomba eléctrica para accionar la celda</v>
      </c>
      <c r="C36" s="877"/>
      <c r="D36" s="877"/>
      <c r="E36" s="877"/>
      <c r="F36" s="877"/>
      <c r="G36" s="877"/>
      <c r="H36" s="878"/>
      <c r="I36" s="267"/>
      <c r="J36" s="268"/>
      <c r="K36" s="269">
        <f>VLOOKUP(A36,EQUIPOS!A6:D163,4,FALSE)</f>
        <v>64827.356603864551</v>
      </c>
      <c r="L36" s="270"/>
      <c r="M36" s="271">
        <v>0.01</v>
      </c>
      <c r="N36" s="272">
        <f t="shared" ref="N36:N41" si="0">K36/M36</f>
        <v>6482735.6603864552</v>
      </c>
    </row>
    <row r="37" spans="1:14">
      <c r="A37" s="113" t="s">
        <v>192</v>
      </c>
      <c r="B37" s="876" t="str">
        <f>VLOOKUP(A37,EQUIPOS!A7:D154,3,FALSE)</f>
        <v>Equipo de acarreo interno</v>
      </c>
      <c r="C37" s="877"/>
      <c r="D37" s="877"/>
      <c r="E37" s="877"/>
      <c r="F37" s="877"/>
      <c r="G37" s="877"/>
      <c r="H37" s="878"/>
      <c r="I37" s="421"/>
      <c r="J37" s="422"/>
      <c r="K37" s="269">
        <f>VLOOKUP(A37,EQUIPOS!A7:D164,4,FALSE)</f>
        <v>36362.87184711048</v>
      </c>
      <c r="L37" s="335"/>
      <c r="M37" s="336">
        <v>0.05</v>
      </c>
      <c r="N37" s="272">
        <f t="shared" si="0"/>
        <v>727257.43694220961</v>
      </c>
    </row>
    <row r="38" spans="1:14">
      <c r="A38" s="113" t="s">
        <v>217</v>
      </c>
      <c r="B38" s="876" t="str">
        <f>VLOOKUP(A38,EQUIPOS!A8:D154,3,FALSE)</f>
        <v>Equipo de soldadura y de acetileno (incluye soldadura)</v>
      </c>
      <c r="C38" s="877"/>
      <c r="D38" s="877"/>
      <c r="E38" s="877"/>
      <c r="F38" s="877"/>
      <c r="G38" s="877"/>
      <c r="H38" s="878"/>
      <c r="I38" s="421"/>
      <c r="J38" s="422"/>
      <c r="K38" s="269">
        <f>VLOOKUP(A38,EQUIPOS!A8:D165,4,FALSE)</f>
        <v>30282.988959008057</v>
      </c>
      <c r="L38" s="335"/>
      <c r="M38" s="336">
        <v>0.01</v>
      </c>
      <c r="N38" s="272">
        <f t="shared" si="0"/>
        <v>3028298.8959008055</v>
      </c>
    </row>
    <row r="39" spans="1:14">
      <c r="A39" s="113" t="s">
        <v>242</v>
      </c>
      <c r="B39" s="876" t="str">
        <f>VLOOKUP(A39,EQUIPOS!A9:D154,3,FALSE)</f>
        <v>Grúa con torre capacidad 1 ton en la punta.</v>
      </c>
      <c r="C39" s="877"/>
      <c r="D39" s="877"/>
      <c r="E39" s="877"/>
      <c r="F39" s="877"/>
      <c r="G39" s="877"/>
      <c r="H39" s="878"/>
      <c r="I39" s="421"/>
      <c r="J39" s="422"/>
      <c r="K39" s="269">
        <f>VLOOKUP(A39,EQUIPOS!A9:D166,4,FALSE)</f>
        <v>138941.96356416959</v>
      </c>
      <c r="L39" s="335"/>
      <c r="M39" s="336">
        <v>0.04</v>
      </c>
      <c r="N39" s="272">
        <f t="shared" si="0"/>
        <v>3473549.0891042398</v>
      </c>
    </row>
    <row r="40" spans="1:14">
      <c r="A40" s="113" t="s">
        <v>255</v>
      </c>
      <c r="B40" s="876" t="str">
        <f>VLOOKUP(A40,EQUIPOS!A10:D154,3,FALSE)</f>
        <v>Manómetro cable de acero para bajar la celda</v>
      </c>
      <c r="C40" s="877"/>
      <c r="D40" s="877"/>
      <c r="E40" s="877"/>
      <c r="F40" s="877"/>
      <c r="G40" s="877"/>
      <c r="H40" s="878"/>
      <c r="I40" s="328"/>
      <c r="J40" s="330"/>
      <c r="K40" s="269">
        <f>VLOOKUP(A40,EQUIPOS!A10:D167,4,FALSE)</f>
        <v>1900634.6521001495</v>
      </c>
      <c r="L40" s="423"/>
      <c r="M40" s="424">
        <v>1</v>
      </c>
      <c r="N40" s="272">
        <f t="shared" si="0"/>
        <v>1900634.6521001495</v>
      </c>
    </row>
    <row r="41" spans="1:14">
      <c r="A41" t="s">
        <v>320</v>
      </c>
      <c r="B41" s="876" t="str">
        <f>VLOOKUP(A41,EQUIPOS!A11:D155,3,FALSE)</f>
        <v>Retroexcavadora sobre llantas, motor 62HP, Profundidad de excavación de 5.41 metros.</v>
      </c>
      <c r="C41" s="877"/>
      <c r="D41" s="877"/>
      <c r="E41" s="877"/>
      <c r="F41" s="877"/>
      <c r="G41" s="877"/>
      <c r="H41" s="878"/>
      <c r="I41" s="36"/>
      <c r="J41" s="37"/>
      <c r="K41" s="269">
        <f>VLOOKUP(A41,EQUIPOS!A11:D168,4,FALSE)</f>
        <v>130938.48444626082</v>
      </c>
      <c r="L41" s="276"/>
      <c r="M41" s="277">
        <v>0.2</v>
      </c>
      <c r="N41" s="272">
        <f t="shared" si="0"/>
        <v>654692.42223130399</v>
      </c>
    </row>
    <row r="42" spans="1:14">
      <c r="B42" s="320"/>
      <c r="C42" s="321"/>
      <c r="D42" s="321"/>
      <c r="E42" s="321"/>
      <c r="F42" s="323"/>
      <c r="G42" s="323"/>
      <c r="H42" s="125"/>
      <c r="I42" s="36"/>
      <c r="J42" s="37"/>
      <c r="K42" s="438"/>
      <c r="L42" s="276"/>
      <c r="M42" s="277"/>
      <c r="N42" s="273"/>
    </row>
    <row r="43" spans="1:14">
      <c r="B43" s="884" t="s">
        <v>952</v>
      </c>
      <c r="C43" s="885"/>
      <c r="D43" s="885"/>
      <c r="E43" s="38"/>
      <c r="F43" s="39"/>
      <c r="G43" s="39"/>
      <c r="H43" s="40"/>
      <c r="I43" s="36"/>
      <c r="J43" s="37"/>
      <c r="K43" s="279"/>
      <c r="L43" s="276"/>
      <c r="M43" s="401">
        <v>0.01</v>
      </c>
      <c r="N43" s="344">
        <f>N81*M43</f>
        <v>6913.9567913614801</v>
      </c>
    </row>
    <row r="44" spans="1:14" ht="15.75" thickBot="1">
      <c r="B44" s="876"/>
      <c r="C44" s="877"/>
      <c r="D44" s="877"/>
      <c r="E44" s="877"/>
      <c r="F44" s="877"/>
      <c r="G44" s="877"/>
      <c r="H44" s="878"/>
      <c r="I44" s="886"/>
      <c r="J44" s="887"/>
      <c r="K44" s="41"/>
      <c r="L44" s="888"/>
      <c r="M44" s="889"/>
      <c r="N44" s="105"/>
    </row>
    <row r="45" spans="1:14" ht="15.75" thickBot="1">
      <c r="B45" s="827" t="s">
        <v>953</v>
      </c>
      <c r="C45" s="828"/>
      <c r="D45" s="828"/>
      <c r="E45" s="828"/>
      <c r="F45" s="828"/>
      <c r="G45" s="828"/>
      <c r="H45" s="828"/>
      <c r="I45" s="828"/>
      <c r="J45" s="828"/>
      <c r="K45" s="828"/>
      <c r="L45" s="828"/>
      <c r="M45" s="829"/>
      <c r="N45" s="394">
        <f>SUM(N36:N44)</f>
        <v>16274082.113456525</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2" t="s">
        <v>944</v>
      </c>
      <c r="C49" s="873"/>
      <c r="D49" s="873"/>
      <c r="E49" s="873"/>
      <c r="F49" s="873"/>
      <c r="G49" s="873"/>
      <c r="H49" s="873"/>
      <c r="I49" s="907"/>
      <c r="J49" s="315" t="s">
        <v>945</v>
      </c>
      <c r="K49" s="85" t="s">
        <v>946</v>
      </c>
      <c r="L49" s="908" t="s">
        <v>955</v>
      </c>
      <c r="M49" s="907"/>
      <c r="N49" s="86" t="s">
        <v>951</v>
      </c>
    </row>
    <row r="50" spans="1:14">
      <c r="A50" s="161" t="s">
        <v>410</v>
      </c>
      <c r="B50" s="43" t="str">
        <f>VLOOKUP(A50,MATERIALES!A5:D372,3,FALSE)</f>
        <v>Celda especial de carga</v>
      </c>
      <c r="C50" s="281"/>
      <c r="D50" s="281"/>
      <c r="E50" s="281"/>
      <c r="F50" s="281"/>
      <c r="G50" s="281"/>
      <c r="H50" s="281"/>
      <c r="I50" s="281"/>
      <c r="J50" s="311" t="str">
        <f>VLOOKUP(A50,MATERIALES!A6:D641,2,FALSE)</f>
        <v>u</v>
      </c>
      <c r="K50" s="282">
        <v>1</v>
      </c>
      <c r="L50" s="267"/>
      <c r="M50" s="402">
        <f>VLOOKUP(A50,MATERIALES!A5:D395,4,FALSE)</f>
        <v>19139688.891646609</v>
      </c>
      <c r="N50" s="272">
        <f t="shared" ref="N50:N55" si="1">K50*M50</f>
        <v>19139688.891646609</v>
      </c>
    </row>
    <row r="51" spans="1:14">
      <c r="A51" s="161" t="s">
        <v>505</v>
      </c>
      <c r="B51" s="43" t="str">
        <f>VLOOKUP(A51,MATERIALES!A6:D372,3,FALSE)</f>
        <v>Manguera de alta presión</v>
      </c>
      <c r="C51" s="425"/>
      <c r="D51" s="425"/>
      <c r="E51" s="425"/>
      <c r="F51" s="425"/>
      <c r="G51" s="425"/>
      <c r="H51" s="425"/>
      <c r="I51" s="425"/>
      <c r="J51" s="312" t="str">
        <f>VLOOKUP(A51,MATERIALES!A6:D642,2,FALSE)</f>
        <v>m</v>
      </c>
      <c r="K51" s="397">
        <v>30</v>
      </c>
      <c r="L51" s="421"/>
      <c r="M51" s="402">
        <f>VLOOKUP(A51,MATERIALES!A6:D396,4,FALSE)</f>
        <v>144622.75272200239</v>
      </c>
      <c r="N51" s="272">
        <f t="shared" si="1"/>
        <v>4338682.5816600714</v>
      </c>
    </row>
    <row r="52" spans="1:14">
      <c r="A52" s="161" t="s">
        <v>698</v>
      </c>
      <c r="B52" s="43" t="str">
        <f>VLOOKUP(A52,MATERIALES!A6:D372,3,FALSE)</f>
        <v>Transductores electrónicos (incluye cables, protección contra el concreto y panel de lectura)</v>
      </c>
      <c r="C52" s="425"/>
      <c r="D52" s="425"/>
      <c r="E52" s="425"/>
      <c r="F52" s="425"/>
      <c r="G52" s="425"/>
      <c r="H52" s="425"/>
      <c r="I52" s="425"/>
      <c r="J52" s="312" t="str">
        <f>VLOOKUP(A52,MATERIALES!A6:D643,2,FALSE)</f>
        <v>u</v>
      </c>
      <c r="K52" s="397">
        <v>2</v>
      </c>
      <c r="L52" s="421"/>
      <c r="M52" s="402">
        <f>VLOOKUP(A52,MATERIALES!A6:D397,4,FALSE)</f>
        <v>2055552.965289467</v>
      </c>
      <c r="N52" s="272">
        <f t="shared" si="1"/>
        <v>4111105.930578934</v>
      </c>
    </row>
    <row r="53" spans="1:14">
      <c r="A53" s="161" t="s">
        <v>700</v>
      </c>
      <c r="B53" s="43" t="str">
        <f>VLOOKUP(A53,MATERIALES!A6:D372,3,FALSE)</f>
        <v>Transductores mecánicos (incluye cables, protección contra el concreto y panel de lectura)</v>
      </c>
      <c r="C53" s="425"/>
      <c r="D53" s="425"/>
      <c r="E53" s="425"/>
      <c r="F53" s="425"/>
      <c r="G53" s="425"/>
      <c r="H53" s="425"/>
      <c r="I53" s="425"/>
      <c r="J53" s="312" t="str">
        <f>VLOOKUP(A53,MATERIALES!A7:D644,2,FALSE)</f>
        <v>u</v>
      </c>
      <c r="K53" s="397">
        <v>5</v>
      </c>
      <c r="L53" s="421"/>
      <c r="M53" s="402">
        <f>VLOOKUP(A53,MATERIALES!A6:D398,4,FALSE)</f>
        <v>1172667.5069147868</v>
      </c>
      <c r="N53" s="272">
        <f t="shared" si="1"/>
        <v>5863337.534573934</v>
      </c>
    </row>
    <row r="54" spans="1:14">
      <c r="A54" s="161" t="s">
        <v>729</v>
      </c>
      <c r="B54" s="43" t="str">
        <f>VLOOKUP(A54,MATERIALES!A7:D372,3,FALSE)</f>
        <v>Tubo Metálico De Alta Resistencia</v>
      </c>
      <c r="C54" s="425"/>
      <c r="D54" s="425"/>
      <c r="E54" s="425"/>
      <c r="F54" s="425"/>
      <c r="G54" s="425"/>
      <c r="H54" s="425"/>
      <c r="I54" s="425"/>
      <c r="J54" s="312" t="str">
        <f>VLOOKUP(A54,MATERIALES!A8:D645,2,FALSE)</f>
        <v>m</v>
      </c>
      <c r="K54" s="397">
        <v>60</v>
      </c>
      <c r="L54" s="421"/>
      <c r="M54" s="402">
        <f>VLOOKUP(A54,MATERIALES!A7:D399,4,FALSE)</f>
        <v>86006.232416958766</v>
      </c>
      <c r="N54" s="272">
        <f t="shared" si="1"/>
        <v>5160373.9450175259</v>
      </c>
    </row>
    <row r="55" spans="1:14">
      <c r="A55" s="161" t="s">
        <v>734</v>
      </c>
      <c r="B55" s="43" t="str">
        <f>VLOOKUP(A55,MATERIALES!A7:D372,3,FALSE)</f>
        <v>Uniones especiales de alta resistencia para tubería</v>
      </c>
      <c r="C55" s="425"/>
      <c r="D55" s="425"/>
      <c r="E55" s="425"/>
      <c r="F55" s="425"/>
      <c r="G55" s="425"/>
      <c r="H55" s="425"/>
      <c r="I55" s="425"/>
      <c r="J55" s="312" t="str">
        <f>VLOOKUP(A55,MATERIALES!A9:D646,2,FALSE)</f>
        <v>u</v>
      </c>
      <c r="K55" s="397">
        <v>12</v>
      </c>
      <c r="L55" s="421"/>
      <c r="M55" s="402">
        <f>VLOOKUP(A55,MATERIALES!A8:D400,4,FALSE)</f>
        <v>57897.877733901121</v>
      </c>
      <c r="N55" s="272">
        <f t="shared" si="1"/>
        <v>694774.53280681348</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7" t="s">
        <v>953</v>
      </c>
      <c r="C58" s="828"/>
      <c r="D58" s="828"/>
      <c r="E58" s="828"/>
      <c r="F58" s="828"/>
      <c r="G58" s="828"/>
      <c r="H58" s="828"/>
      <c r="I58" s="828"/>
      <c r="J58" s="828"/>
      <c r="K58" s="828"/>
      <c r="L58" s="828"/>
      <c r="M58" s="829"/>
      <c r="N58" s="394">
        <f>SUM(N50:N57)</f>
        <v>39307963.416283883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3" t="s">
        <v>961</v>
      </c>
      <c r="M62" s="892"/>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14">
        <f>VLOOKUP(A63,TRANSPORTE!A5:D117,4,FALSE)</f>
        <v>1186243.5783041383</v>
      </c>
      <c r="M63" s="915"/>
      <c r="N63" s="287">
        <f>K63*L63</f>
        <v>1186243.5783041383</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14">
        <f>VLOOKUP(A64,TRANSPORTE!A6:D117,4,FALSE)</f>
        <v>157304.28620736086</v>
      </c>
      <c r="M64" s="915"/>
      <c r="N64" s="287">
        <f>K64*L64</f>
        <v>1258434.2896588868</v>
      </c>
    </row>
    <row r="65" spans="1:15">
      <c r="A65" t="s">
        <v>1399</v>
      </c>
      <c r="B65" s="46" t="str">
        <f>VLOOKUP(A65,TRANSPORTE!A6:D117,3,FALSE)</f>
        <v>Pasajes aéreos</v>
      </c>
      <c r="C65" s="47"/>
      <c r="D65" s="47"/>
      <c r="E65" s="47"/>
      <c r="F65" s="47"/>
      <c r="G65" s="47"/>
      <c r="H65" s="311" t="s">
        <v>945</v>
      </c>
      <c r="I65" s="279">
        <v>3</v>
      </c>
      <c r="J65" s="286">
        <v>1</v>
      </c>
      <c r="K65" s="279">
        <f>I65*J65</f>
        <v>3</v>
      </c>
      <c r="L65" s="914">
        <f>VLOOKUP(A65,TRANSPORTE!A6:D117,4,FALSE)</f>
        <v>211827.3736920995</v>
      </c>
      <c r="M65" s="915"/>
      <c r="N65" s="287">
        <f>K65*L65</f>
        <v>635482.12107629853</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5"/>
      <c r="M67" s="906"/>
      <c r="N67" s="127"/>
    </row>
    <row r="68" spans="1:15" ht="15.75" thickBot="1">
      <c r="B68" s="916" t="s">
        <v>953</v>
      </c>
      <c r="C68" s="870"/>
      <c r="D68" s="870"/>
      <c r="E68" s="870"/>
      <c r="F68" s="870"/>
      <c r="G68" s="870"/>
      <c r="H68" s="870"/>
      <c r="I68" s="870"/>
      <c r="J68" s="870"/>
      <c r="K68" s="870"/>
      <c r="L68" s="870"/>
      <c r="M68" s="871"/>
      <c r="N68" s="104">
        <f>SUM(N63:N67)</f>
        <v>3080159.9890393238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6" t="s">
        <v>963</v>
      </c>
      <c r="C72" s="867"/>
      <c r="D72" s="867"/>
      <c r="E72" s="867"/>
      <c r="F72" s="867"/>
      <c r="G72" s="867"/>
      <c r="H72" s="867"/>
      <c r="I72" s="73" t="s">
        <v>964</v>
      </c>
      <c r="J72" s="75" t="s">
        <v>1410</v>
      </c>
      <c r="K72" s="74" t="s">
        <v>966</v>
      </c>
      <c r="L72" s="868" t="s">
        <v>950</v>
      </c>
      <c r="M72" s="869"/>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903"/>
      <c r="C80" s="904"/>
      <c r="D80" s="904"/>
      <c r="E80" s="904"/>
      <c r="F80" s="904"/>
      <c r="G80" s="904"/>
      <c r="H80" s="904"/>
      <c r="I80" s="126"/>
      <c r="J80" s="126"/>
      <c r="K80" s="126"/>
      <c r="L80" s="917"/>
      <c r="M80" s="917"/>
      <c r="N80" s="45"/>
    </row>
    <row r="81" spans="1:14" ht="15.75" thickBot="1">
      <c r="B81" s="916" t="s">
        <v>953</v>
      </c>
      <c r="C81" s="870"/>
      <c r="D81" s="870"/>
      <c r="E81" s="870"/>
      <c r="F81" s="870"/>
      <c r="G81" s="870"/>
      <c r="H81" s="870"/>
      <c r="I81" s="870"/>
      <c r="J81" s="870"/>
      <c r="K81" s="870"/>
      <c r="L81" s="870"/>
      <c r="M81" s="871"/>
      <c r="N81" s="301">
        <f>SUM(N73:N80)</f>
        <v>691395.67913614796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N45+N58+N68+N81</f>
        <v>59353601.197915882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2" t="s">
        <v>969</v>
      </c>
      <c r="C87" s="873"/>
      <c r="D87" s="873"/>
      <c r="E87" s="873"/>
      <c r="F87" s="873"/>
      <c r="G87" s="873"/>
      <c r="H87" s="873"/>
      <c r="I87" s="314"/>
      <c r="J87" s="334"/>
      <c r="K87" s="302" t="s">
        <v>970</v>
      </c>
      <c r="L87" s="874" t="s">
        <v>971</v>
      </c>
      <c r="M87" s="875"/>
      <c r="N87" s="303"/>
    </row>
    <row r="88" spans="1:14">
      <c r="B88" s="860" t="s">
        <v>972</v>
      </c>
      <c r="C88" s="861"/>
      <c r="D88" s="861"/>
      <c r="E88" s="861"/>
      <c r="F88" s="861"/>
      <c r="G88" s="861"/>
      <c r="H88" s="861"/>
      <c r="I88" s="87"/>
      <c r="J88" s="88"/>
      <c r="K88" s="304">
        <v>0.2</v>
      </c>
      <c r="L88" s="862">
        <f>N83*K88</f>
        <v>11870720.239583177</v>
      </c>
      <c r="M88" s="863"/>
      <c r="N88" s="51"/>
    </row>
    <row r="89" spans="1:14">
      <c r="B89" s="89" t="s">
        <v>973</v>
      </c>
      <c r="C89" s="90"/>
      <c r="D89" s="90"/>
      <c r="E89" s="90"/>
      <c r="F89" s="90"/>
      <c r="G89" s="90"/>
      <c r="H89" s="90"/>
      <c r="I89" s="87"/>
      <c r="J89" s="88"/>
      <c r="K89" s="304">
        <v>0.05</v>
      </c>
      <c r="L89" s="862">
        <f>N83*K89</f>
        <v>2967680.0598957944</v>
      </c>
      <c r="M89" s="863"/>
      <c r="N89" s="51"/>
    </row>
    <row r="90" spans="1:14" ht="15.75" thickBot="1">
      <c r="B90" s="91" t="s">
        <v>974</v>
      </c>
      <c r="C90" s="92"/>
      <c r="D90" s="92"/>
      <c r="E90" s="92"/>
      <c r="F90" s="92"/>
      <c r="G90" s="92"/>
      <c r="H90" s="92"/>
      <c r="I90" s="93"/>
      <c r="J90" s="94"/>
      <c r="K90" s="305">
        <v>0.05</v>
      </c>
      <c r="L90" s="864">
        <f>N83*K90</f>
        <v>2967680.0598957944</v>
      </c>
      <c r="M90" s="865"/>
      <c r="N90" s="51"/>
    </row>
    <row r="91" spans="1:14" ht="15.75" thickBot="1">
      <c r="B91" s="827" t="s">
        <v>953</v>
      </c>
      <c r="C91" s="828"/>
      <c r="D91" s="828"/>
      <c r="E91" s="828"/>
      <c r="F91" s="828"/>
      <c r="G91" s="828"/>
      <c r="H91" s="828"/>
      <c r="I91" s="828"/>
      <c r="J91" s="828"/>
      <c r="K91" s="828"/>
      <c r="L91" s="828"/>
      <c r="M91" s="829"/>
      <c r="N91" s="52">
        <f>L88+L89+L90</f>
        <v>17806080.359374765</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77159681.557290643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1" t="s">
        <v>2218</v>
      </c>
      <c r="C110" s="972"/>
      <c r="D110" s="972"/>
      <c r="E110" s="972"/>
      <c r="F110" s="972"/>
      <c r="G110" s="972"/>
      <c r="H110" s="972"/>
      <c r="I110" s="972"/>
      <c r="J110" s="972"/>
      <c r="K110" s="972"/>
      <c r="L110" s="972"/>
      <c r="M110" s="972"/>
      <c r="N110" s="973"/>
    </row>
    <row r="111" spans="2:14" ht="15" customHeight="1">
      <c r="B111" s="971"/>
      <c r="C111" s="972"/>
      <c r="D111" s="972"/>
      <c r="E111" s="972"/>
      <c r="F111" s="972"/>
      <c r="G111" s="972"/>
      <c r="H111" s="972"/>
      <c r="I111" s="972"/>
      <c r="J111" s="972"/>
      <c r="K111" s="972"/>
      <c r="L111" s="972"/>
      <c r="M111" s="972"/>
      <c r="N111" s="973"/>
    </row>
    <row r="112" spans="2:14" ht="30" customHeight="1">
      <c r="B112" s="974" t="s">
        <v>2219</v>
      </c>
      <c r="C112" s="975"/>
      <c r="D112" s="975"/>
      <c r="E112" s="975"/>
      <c r="F112" s="975"/>
      <c r="G112" s="975"/>
      <c r="H112" s="975"/>
      <c r="I112" s="975"/>
      <c r="J112" s="975"/>
      <c r="K112" s="975"/>
      <c r="L112" s="975"/>
      <c r="M112" s="975"/>
      <c r="N112" s="976"/>
    </row>
    <row r="113" spans="2:14">
      <c r="B113" s="974"/>
      <c r="C113" s="975"/>
      <c r="D113" s="975"/>
      <c r="E113" s="975"/>
      <c r="F113" s="975"/>
      <c r="G113" s="975"/>
      <c r="H113" s="975"/>
      <c r="I113" s="975"/>
      <c r="J113" s="975"/>
      <c r="K113" s="975"/>
      <c r="L113" s="975"/>
      <c r="M113" s="975"/>
      <c r="N113" s="976"/>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7"/>
      <c r="K123" s="977"/>
      <c r="L123" s="977"/>
      <c r="M123" s="977"/>
      <c r="N123" s="978"/>
    </row>
    <row r="124" spans="2:14" ht="15.75" thickBot="1">
      <c r="B124" s="419" t="s">
        <v>2221</v>
      </c>
      <c r="C124" s="420"/>
      <c r="D124" s="420"/>
      <c r="E124" s="259"/>
      <c r="F124" s="259"/>
      <c r="G124" s="259"/>
      <c r="H124" s="259"/>
      <c r="I124" s="259"/>
      <c r="J124" s="979"/>
      <c r="K124" s="979"/>
      <c r="L124" s="979"/>
      <c r="M124" s="979"/>
      <c r="N124" s="980"/>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58"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21"/>
      <c r="C1" s="933"/>
      <c r="D1" s="934"/>
      <c r="E1" s="934"/>
      <c r="F1" s="934"/>
      <c r="G1" s="934"/>
      <c r="H1" s="934"/>
      <c r="I1" s="934"/>
      <c r="J1" s="935"/>
      <c r="K1" s="936" t="s">
        <v>933</v>
      </c>
      <c r="L1" s="938" t="s">
        <v>2198</v>
      </c>
      <c r="M1" s="939"/>
      <c r="N1" s="940"/>
    </row>
    <row r="2" spans="2:14" ht="27" customHeight="1">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thickBot="1">
      <c r="B30" s="71" t="s">
        <v>943</v>
      </c>
      <c r="C30" s="806" t="s">
        <v>944</v>
      </c>
      <c r="D30" s="807"/>
      <c r="E30" s="807"/>
      <c r="F30" s="807"/>
      <c r="G30" s="807"/>
      <c r="H30" s="807"/>
      <c r="I30" s="807"/>
      <c r="J30" s="72"/>
      <c r="K30" s="307"/>
      <c r="L30" s="803" t="s">
        <v>945</v>
      </c>
      <c r="M30" s="804"/>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7" t="s">
        <v>944</v>
      </c>
      <c r="C35" s="898"/>
      <c r="D35" s="898"/>
      <c r="E35" s="898"/>
      <c r="F35" s="898"/>
      <c r="G35" s="898"/>
      <c r="H35" s="899"/>
      <c r="I35" s="900" t="s">
        <v>948</v>
      </c>
      <c r="J35" s="901"/>
      <c r="K35" s="69" t="s">
        <v>949</v>
      </c>
      <c r="L35" s="902" t="s">
        <v>950</v>
      </c>
      <c r="M35" s="899"/>
      <c r="N35" s="70" t="s">
        <v>951</v>
      </c>
    </row>
    <row r="36" spans="1:16">
      <c r="A36" s="113" t="s">
        <v>121</v>
      </c>
      <c r="B36" s="876" t="str">
        <f>VLOOKUP(A36,EQUIPOS!A6:D154,3,FALSE)</f>
        <v>Bomba eléctrica para accionar la celda</v>
      </c>
      <c r="C36" s="877"/>
      <c r="D36" s="877"/>
      <c r="E36" s="877"/>
      <c r="F36" s="877"/>
      <c r="G36" s="877"/>
      <c r="H36" s="878"/>
      <c r="I36" s="267"/>
      <c r="J36" s="268"/>
      <c r="K36" s="269">
        <f>VLOOKUP(A36,EQUIPOS!A6:D163,4,FALSE)</f>
        <v>64827.356603864551</v>
      </c>
      <c r="L36" s="270"/>
      <c r="M36" s="271">
        <v>0.01</v>
      </c>
      <c r="N36" s="272">
        <f>K36/M36</f>
        <v>6482735.6603864552</v>
      </c>
    </row>
    <row r="37" spans="1:16">
      <c r="A37" s="113" t="s">
        <v>217</v>
      </c>
      <c r="B37" s="876" t="str">
        <f>VLOOKUP(A37,EQUIPOS!A7:D154,3,FALSE)</f>
        <v>Equipo de soldadura y de acetileno (incluye soldadura)</v>
      </c>
      <c r="C37" s="877"/>
      <c r="D37" s="877"/>
      <c r="E37" s="877"/>
      <c r="F37" s="877"/>
      <c r="G37" s="877"/>
      <c r="H37" s="878"/>
      <c r="I37" s="421"/>
      <c r="J37" s="422"/>
      <c r="K37" s="269">
        <f>VLOOKUP(A37,EQUIPOS!A7:D164,4,FALSE)</f>
        <v>30282.988959008057</v>
      </c>
      <c r="L37" s="335"/>
      <c r="M37" s="336">
        <v>0.01</v>
      </c>
      <c r="N37" s="272">
        <f>K37/M37</f>
        <v>3028298.8959008055</v>
      </c>
    </row>
    <row r="38" spans="1:16">
      <c r="A38" s="113" t="s">
        <v>255</v>
      </c>
      <c r="B38" s="876" t="str">
        <f>VLOOKUP(A38,EQUIPOS!A8:D154,3,FALSE)</f>
        <v>Manómetro cable de acero para bajar la celda</v>
      </c>
      <c r="C38" s="877"/>
      <c r="D38" s="877"/>
      <c r="E38" s="877"/>
      <c r="F38" s="877"/>
      <c r="G38" s="877"/>
      <c r="H38" s="878"/>
      <c r="I38" s="421"/>
      <c r="J38" s="422"/>
      <c r="K38" s="269">
        <f>VLOOKUP(A38,EQUIPOS!A8:D165,4,FALSE)</f>
        <v>1900634.6521001495</v>
      </c>
      <c r="L38" s="335"/>
      <c r="M38" s="336">
        <v>1</v>
      </c>
      <c r="N38" s="272">
        <f>K38/M38</f>
        <v>1900634.6521001495</v>
      </c>
    </row>
    <row r="39" spans="1:16">
      <c r="A39" s="113"/>
      <c r="B39" s="876"/>
      <c r="C39" s="877"/>
      <c r="D39" s="877"/>
      <c r="E39" s="877"/>
      <c r="F39" s="877"/>
      <c r="G39" s="877"/>
      <c r="H39" s="878"/>
      <c r="I39" s="421"/>
      <c r="J39" s="422"/>
      <c r="K39" s="269"/>
      <c r="L39" s="335"/>
      <c r="M39" s="336"/>
      <c r="N39" s="272"/>
    </row>
    <row r="40" spans="1:16">
      <c r="A40" s="113"/>
      <c r="B40" s="876"/>
      <c r="C40" s="877"/>
      <c r="D40" s="877"/>
      <c r="E40" s="877"/>
      <c r="F40" s="877"/>
      <c r="G40" s="877"/>
      <c r="H40" s="878"/>
      <c r="I40" s="328"/>
      <c r="J40" s="330"/>
      <c r="K40" s="269"/>
      <c r="L40" s="423"/>
      <c r="M40" s="424"/>
      <c r="N40" s="272"/>
    </row>
    <row r="41" spans="1:16">
      <c r="B41" s="876"/>
      <c r="C41" s="877"/>
      <c r="D41" s="877"/>
      <c r="E41" s="877"/>
      <c r="F41" s="877"/>
      <c r="G41" s="877"/>
      <c r="H41" s="878"/>
      <c r="I41" s="36"/>
      <c r="J41" s="37"/>
      <c r="K41" s="269"/>
      <c r="L41" s="276"/>
      <c r="M41" s="277"/>
      <c r="N41" s="272"/>
    </row>
    <row r="42" spans="1:16">
      <c r="B42" s="320"/>
      <c r="C42" s="321"/>
      <c r="D42" s="321"/>
      <c r="E42" s="321"/>
      <c r="F42" s="323"/>
      <c r="G42" s="323"/>
      <c r="H42" s="125"/>
      <c r="I42" s="36"/>
      <c r="J42" s="37"/>
      <c r="K42" s="438"/>
      <c r="L42" s="276"/>
      <c r="M42" s="277"/>
      <c r="N42" s="273"/>
    </row>
    <row r="43" spans="1:16">
      <c r="B43" s="884" t="s">
        <v>952</v>
      </c>
      <c r="C43" s="885"/>
      <c r="D43" s="885"/>
      <c r="E43" s="38"/>
      <c r="F43" s="39"/>
      <c r="G43" s="39"/>
      <c r="H43" s="40"/>
      <c r="I43" s="36"/>
      <c r="J43" s="37"/>
      <c r="K43" s="279"/>
      <c r="L43" s="276"/>
      <c r="M43" s="401">
        <v>0.01</v>
      </c>
      <c r="N43" s="344">
        <f>N81*M43</f>
        <v>6913.9567913614801</v>
      </c>
    </row>
    <row r="44" spans="1:16" ht="15.75" thickBot="1">
      <c r="B44" s="876"/>
      <c r="C44" s="877"/>
      <c r="D44" s="877"/>
      <c r="E44" s="877"/>
      <c r="F44" s="877"/>
      <c r="G44" s="877"/>
      <c r="H44" s="878"/>
      <c r="I44" s="886"/>
      <c r="J44" s="887"/>
      <c r="K44" s="41"/>
      <c r="L44" s="888"/>
      <c r="M44" s="889"/>
      <c r="N44" s="105"/>
    </row>
    <row r="45" spans="1:16" ht="15.75" thickBot="1">
      <c r="B45" s="827" t="s">
        <v>953</v>
      </c>
      <c r="C45" s="828"/>
      <c r="D45" s="828"/>
      <c r="E45" s="828"/>
      <c r="F45" s="828"/>
      <c r="G45" s="828"/>
      <c r="H45" s="828"/>
      <c r="I45" s="828"/>
      <c r="J45" s="828"/>
      <c r="K45" s="828"/>
      <c r="L45" s="828"/>
      <c r="M45" s="829"/>
      <c r="N45" s="394">
        <f>SUM(N36:N44)</f>
        <v>11418583.165178772</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72" t="s">
        <v>944</v>
      </c>
      <c r="C49" s="873"/>
      <c r="D49" s="873"/>
      <c r="E49" s="873"/>
      <c r="F49" s="873"/>
      <c r="G49" s="873"/>
      <c r="H49" s="873"/>
      <c r="I49" s="907"/>
      <c r="J49" s="315" t="s">
        <v>945</v>
      </c>
      <c r="K49" s="85" t="s">
        <v>946</v>
      </c>
      <c r="L49" s="908" t="s">
        <v>955</v>
      </c>
      <c r="M49" s="907"/>
      <c r="N49" s="86" t="s">
        <v>951</v>
      </c>
    </row>
    <row r="50" spans="1:14">
      <c r="A50" s="161" t="s">
        <v>410</v>
      </c>
      <c r="B50" s="43" t="str">
        <f>VLOOKUP(A50,MATERIALES!A5:D372,3,FALSE)</f>
        <v>Celda especial de carga</v>
      </c>
      <c r="C50" s="281"/>
      <c r="D50" s="281"/>
      <c r="E50" s="281"/>
      <c r="F50" s="281"/>
      <c r="G50" s="281"/>
      <c r="H50" s="281"/>
      <c r="I50" s="281"/>
      <c r="J50" s="311" t="str">
        <f>VLOOKUP(A50,MATERIALES!A6:D641,2,FALSE)</f>
        <v>u</v>
      </c>
      <c r="K50" s="282">
        <v>1</v>
      </c>
      <c r="L50" s="267"/>
      <c r="M50" s="402">
        <f>VLOOKUP(A50,MATERIALES!A5:D395,4,FALSE)</f>
        <v>19139688.891646609</v>
      </c>
      <c r="N50" s="272">
        <f t="shared" ref="N50:N55" si="0">K50*M50</f>
        <v>19139688.891646609</v>
      </c>
    </row>
    <row r="51" spans="1:14">
      <c r="A51" s="161" t="s">
        <v>505</v>
      </c>
      <c r="B51" s="43" t="str">
        <f>VLOOKUP(A51,MATERIALES!A6:D372,3,FALSE)</f>
        <v>Manguera de alta presión</v>
      </c>
      <c r="C51" s="425"/>
      <c r="D51" s="425"/>
      <c r="E51" s="425"/>
      <c r="F51" s="425"/>
      <c r="G51" s="425"/>
      <c r="H51" s="425"/>
      <c r="I51" s="425"/>
      <c r="J51" s="312" t="str">
        <f>VLOOKUP(A51,MATERIALES!A6:D642,2,FALSE)</f>
        <v>m</v>
      </c>
      <c r="K51" s="397">
        <v>30</v>
      </c>
      <c r="L51" s="421"/>
      <c r="M51" s="402">
        <f>VLOOKUP(A51,MATERIALES!A6:D396,4,FALSE)</f>
        <v>144622.75272200239</v>
      </c>
      <c r="N51" s="272">
        <f t="shared" si="0"/>
        <v>4338682.5816600714</v>
      </c>
    </row>
    <row r="52" spans="1:14">
      <c r="A52" s="161" t="s">
        <v>698</v>
      </c>
      <c r="B52" s="43" t="str">
        <f>VLOOKUP(A52,MATERIALES!A6:D372,3,FALSE)</f>
        <v>Transductores electrónicos (incluye cables, protección contra el concreto y panel de lectura)</v>
      </c>
      <c r="C52" s="425"/>
      <c r="D52" s="425"/>
      <c r="E52" s="425"/>
      <c r="F52" s="425"/>
      <c r="G52" s="425"/>
      <c r="H52" s="425"/>
      <c r="I52" s="425"/>
      <c r="J52" s="312" t="str">
        <f>VLOOKUP(A52,MATERIALES!A6:D643,2,FALSE)</f>
        <v>u</v>
      </c>
      <c r="K52" s="397">
        <v>2</v>
      </c>
      <c r="L52" s="421"/>
      <c r="M52" s="402">
        <f>VLOOKUP(A52,MATERIALES!A6:D397,4,FALSE)</f>
        <v>2055552.965289467</v>
      </c>
      <c r="N52" s="272">
        <f t="shared" si="0"/>
        <v>4111105.930578934</v>
      </c>
    </row>
    <row r="53" spans="1:14">
      <c r="A53" s="161" t="s">
        <v>700</v>
      </c>
      <c r="B53" s="43" t="str">
        <f>VLOOKUP(A53,MATERIALES!A6:D372,3,FALSE)</f>
        <v>Transductores mecánicos (incluye cables, protección contra el concreto y panel de lectura)</v>
      </c>
      <c r="C53" s="425"/>
      <c r="D53" s="425"/>
      <c r="E53" s="425"/>
      <c r="F53" s="425"/>
      <c r="G53" s="425"/>
      <c r="H53" s="425"/>
      <c r="I53" s="425"/>
      <c r="J53" s="312" t="str">
        <f>VLOOKUP(A53,MATERIALES!A7:D644,2,FALSE)</f>
        <v>u</v>
      </c>
      <c r="K53" s="397">
        <v>5</v>
      </c>
      <c r="L53" s="421"/>
      <c r="M53" s="402">
        <f>VLOOKUP(A53,MATERIALES!A6:D398,4,FALSE)</f>
        <v>1172667.5069147868</v>
      </c>
      <c r="N53" s="272">
        <f t="shared" si="0"/>
        <v>5863337.534573934</v>
      </c>
    </row>
    <row r="54" spans="1:14">
      <c r="A54" s="161" t="s">
        <v>729</v>
      </c>
      <c r="B54" s="43" t="str">
        <f>VLOOKUP(A54,MATERIALES!A7:D372,3,FALSE)</f>
        <v>Tubo Metálico De Alta Resistencia</v>
      </c>
      <c r="C54" s="425"/>
      <c r="D54" s="425"/>
      <c r="E54" s="425"/>
      <c r="F54" s="425"/>
      <c r="G54" s="425"/>
      <c r="H54" s="425"/>
      <c r="I54" s="425"/>
      <c r="J54" s="312" t="str">
        <f>VLOOKUP(A54,MATERIALES!A8:D645,2,FALSE)</f>
        <v>m</v>
      </c>
      <c r="K54" s="397">
        <v>60</v>
      </c>
      <c r="L54" s="421"/>
      <c r="M54" s="402">
        <f>VLOOKUP(A54,MATERIALES!A7:D399,4,FALSE)</f>
        <v>86006.232416958766</v>
      </c>
      <c r="N54" s="272">
        <f t="shared" si="0"/>
        <v>5160373.9450175259</v>
      </c>
    </row>
    <row r="55" spans="1:14">
      <c r="A55" s="161" t="s">
        <v>734</v>
      </c>
      <c r="B55" s="43" t="str">
        <f>VLOOKUP(A55,MATERIALES!A8:D372,3,FALSE)</f>
        <v>Uniones especiales de alta resistencia para tubería</v>
      </c>
      <c r="C55" s="425"/>
      <c r="D55" s="425"/>
      <c r="E55" s="425"/>
      <c r="F55" s="425"/>
      <c r="G55" s="425"/>
      <c r="H55" s="425"/>
      <c r="I55" s="425"/>
      <c r="J55" s="312" t="str">
        <f>VLOOKUP(A55,MATERIALES!A9:D646,2,FALSE)</f>
        <v>u</v>
      </c>
      <c r="K55" s="397">
        <v>12</v>
      </c>
      <c r="L55" s="421"/>
      <c r="M55" s="402">
        <f>VLOOKUP(A55,MATERIALES!A8:D400,4,FALSE)</f>
        <v>57897.877733901121</v>
      </c>
      <c r="N55" s="272">
        <f t="shared" si="0"/>
        <v>694774.53280681348</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7" t="s">
        <v>953</v>
      </c>
      <c r="C58" s="828"/>
      <c r="D58" s="828"/>
      <c r="E58" s="828"/>
      <c r="F58" s="828"/>
      <c r="G58" s="828"/>
      <c r="H58" s="828"/>
      <c r="I58" s="828"/>
      <c r="J58" s="828"/>
      <c r="K58" s="828"/>
      <c r="L58" s="828"/>
      <c r="M58" s="829"/>
      <c r="N58" s="394">
        <f>SUM(N50:N57)</f>
        <v>39307963.416283883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3" t="s">
        <v>961</v>
      </c>
      <c r="M62" s="892"/>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14">
        <f>VLOOKUP(A63,TRANSPORTE!A5:D117,4,FALSE)</f>
        <v>211827.3736920995</v>
      </c>
      <c r="M63" s="915"/>
      <c r="N63" s="287">
        <f>K63*L63</f>
        <v>635482.12107629853</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14">
        <f>VLOOKUP(A64,TRANSPORTE!A6:D117,4,FALSE)</f>
        <v>1186243.5783041383</v>
      </c>
      <c r="M64" s="915"/>
      <c r="N64" s="287">
        <f>K64*L64</f>
        <v>1186243.5783041383</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14">
        <f>VLOOKUP(A65,TRANSPORTE!A6:D118,4,FALSE)</f>
        <v>157304.28620736086</v>
      </c>
      <c r="M65" s="915"/>
      <c r="N65" s="287">
        <f>K65*L65</f>
        <v>1258434.2896588868</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5"/>
      <c r="M67" s="906"/>
      <c r="N67" s="127"/>
    </row>
    <row r="68" spans="1:15" ht="15.75" thickBot="1">
      <c r="B68" s="916" t="s">
        <v>953</v>
      </c>
      <c r="C68" s="870"/>
      <c r="D68" s="870"/>
      <c r="E68" s="870"/>
      <c r="F68" s="870"/>
      <c r="G68" s="870"/>
      <c r="H68" s="870"/>
      <c r="I68" s="870"/>
      <c r="J68" s="870"/>
      <c r="K68" s="870"/>
      <c r="L68" s="870"/>
      <c r="M68" s="871"/>
      <c r="N68" s="104">
        <f>SUM(N63:N67)</f>
        <v>3080159.9890393238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6" t="s">
        <v>963</v>
      </c>
      <c r="C72" s="867"/>
      <c r="D72" s="867"/>
      <c r="E72" s="867"/>
      <c r="F72" s="867"/>
      <c r="G72" s="867"/>
      <c r="H72" s="867"/>
      <c r="I72" s="73" t="s">
        <v>964</v>
      </c>
      <c r="J72" s="75" t="s">
        <v>1410</v>
      </c>
      <c r="K72" s="74" t="s">
        <v>966</v>
      </c>
      <c r="L72" s="868" t="s">
        <v>950</v>
      </c>
      <c r="M72" s="869"/>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903"/>
      <c r="C80" s="904"/>
      <c r="D80" s="904"/>
      <c r="E80" s="904"/>
      <c r="F80" s="904"/>
      <c r="G80" s="904"/>
      <c r="H80" s="904"/>
      <c r="I80" s="44"/>
      <c r="J80" s="44"/>
      <c r="K80" s="44"/>
      <c r="L80" s="982"/>
      <c r="M80" s="983"/>
      <c r="N80" s="45"/>
    </row>
    <row r="81" spans="1:14" ht="15.75" thickBot="1">
      <c r="B81" s="827" t="s">
        <v>953</v>
      </c>
      <c r="C81" s="828"/>
      <c r="D81" s="828"/>
      <c r="E81" s="828"/>
      <c r="F81" s="828"/>
      <c r="G81" s="828"/>
      <c r="H81" s="828"/>
      <c r="I81" s="870"/>
      <c r="J81" s="870"/>
      <c r="K81" s="870"/>
      <c r="L81" s="870"/>
      <c r="M81" s="871"/>
      <c r="N81" s="301">
        <f>SUM(N73:N80)</f>
        <v>691395.67913614796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N45+N58+N68+N81</f>
        <v>54498102.249638125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2" t="s">
        <v>969</v>
      </c>
      <c r="C87" s="873"/>
      <c r="D87" s="873"/>
      <c r="E87" s="873"/>
      <c r="F87" s="873"/>
      <c r="G87" s="873"/>
      <c r="H87" s="873"/>
      <c r="I87" s="314"/>
      <c r="J87" s="334"/>
      <c r="K87" s="302" t="s">
        <v>970</v>
      </c>
      <c r="L87" s="874" t="s">
        <v>971</v>
      </c>
      <c r="M87" s="875"/>
      <c r="N87" s="303"/>
    </row>
    <row r="88" spans="1:14">
      <c r="B88" s="860" t="s">
        <v>972</v>
      </c>
      <c r="C88" s="861"/>
      <c r="D88" s="861"/>
      <c r="E88" s="861"/>
      <c r="F88" s="861"/>
      <c r="G88" s="861"/>
      <c r="H88" s="861"/>
      <c r="I88" s="87"/>
      <c r="J88" s="88"/>
      <c r="K88" s="304">
        <v>0.2</v>
      </c>
      <c r="L88" s="862">
        <f>N83*K88</f>
        <v>10899620.449927626</v>
      </c>
      <c r="M88" s="863"/>
      <c r="N88" s="51"/>
    </row>
    <row r="89" spans="1:14">
      <c r="B89" s="89" t="s">
        <v>973</v>
      </c>
      <c r="C89" s="90"/>
      <c r="D89" s="90"/>
      <c r="E89" s="90"/>
      <c r="F89" s="90"/>
      <c r="G89" s="90"/>
      <c r="H89" s="90"/>
      <c r="I89" s="87"/>
      <c r="J89" s="88"/>
      <c r="K89" s="304">
        <v>0.05</v>
      </c>
      <c r="L89" s="862">
        <f>N83*K89</f>
        <v>2724905.1124819065</v>
      </c>
      <c r="M89" s="863"/>
      <c r="N89" s="51"/>
    </row>
    <row r="90" spans="1:14" ht="15.75" thickBot="1">
      <c r="B90" s="91" t="s">
        <v>974</v>
      </c>
      <c r="C90" s="92"/>
      <c r="D90" s="92"/>
      <c r="E90" s="92"/>
      <c r="F90" s="92"/>
      <c r="G90" s="92"/>
      <c r="H90" s="92"/>
      <c r="I90" s="93"/>
      <c r="J90" s="94"/>
      <c r="K90" s="305">
        <v>0.05</v>
      </c>
      <c r="L90" s="864">
        <f>N83*K90</f>
        <v>2724905.1124819065</v>
      </c>
      <c r="M90" s="865"/>
      <c r="N90" s="51"/>
    </row>
    <row r="91" spans="1:14" ht="15.75" thickBot="1">
      <c r="B91" s="827" t="s">
        <v>953</v>
      </c>
      <c r="C91" s="828"/>
      <c r="D91" s="828"/>
      <c r="E91" s="828"/>
      <c r="F91" s="828"/>
      <c r="G91" s="828"/>
      <c r="H91" s="828"/>
      <c r="I91" s="828"/>
      <c r="J91" s="828"/>
      <c r="K91" s="828"/>
      <c r="L91" s="828"/>
      <c r="M91" s="829"/>
      <c r="N91" s="52">
        <f>L88+L89+L90</f>
        <v>16349430.67489144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70847532.924529567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1" t="s">
        <v>2218</v>
      </c>
      <c r="C110" s="972"/>
      <c r="D110" s="972"/>
      <c r="E110" s="972"/>
      <c r="F110" s="972"/>
      <c r="G110" s="972"/>
      <c r="H110" s="972"/>
      <c r="I110" s="972"/>
      <c r="J110" s="972"/>
      <c r="K110" s="972"/>
      <c r="L110" s="972"/>
      <c r="M110" s="972"/>
      <c r="N110" s="973"/>
    </row>
    <row r="111" spans="2:14" ht="15" customHeight="1">
      <c r="B111" s="971"/>
      <c r="C111" s="972"/>
      <c r="D111" s="972"/>
      <c r="E111" s="972"/>
      <c r="F111" s="972"/>
      <c r="G111" s="972"/>
      <c r="H111" s="972"/>
      <c r="I111" s="972"/>
      <c r="J111" s="972"/>
      <c r="K111" s="972"/>
      <c r="L111" s="972"/>
      <c r="M111" s="972"/>
      <c r="N111" s="973"/>
    </row>
    <row r="112" spans="2:14" ht="30" customHeight="1">
      <c r="B112" s="974" t="s">
        <v>2219</v>
      </c>
      <c r="C112" s="975"/>
      <c r="D112" s="975"/>
      <c r="E112" s="975"/>
      <c r="F112" s="975"/>
      <c r="G112" s="975"/>
      <c r="H112" s="975"/>
      <c r="I112" s="975"/>
      <c r="J112" s="975"/>
      <c r="K112" s="975"/>
      <c r="L112" s="975"/>
      <c r="M112" s="975"/>
      <c r="N112" s="976"/>
    </row>
    <row r="113" spans="2:14">
      <c r="B113" s="974"/>
      <c r="C113" s="975"/>
      <c r="D113" s="975"/>
      <c r="E113" s="975"/>
      <c r="F113" s="975"/>
      <c r="G113" s="975"/>
      <c r="H113" s="975"/>
      <c r="I113" s="975"/>
      <c r="J113" s="975"/>
      <c r="K113" s="975"/>
      <c r="L113" s="975"/>
      <c r="M113" s="975"/>
      <c r="N113" s="976"/>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7"/>
      <c r="K123" s="977"/>
      <c r="L123" s="977"/>
      <c r="M123" s="977"/>
      <c r="N123" s="978"/>
    </row>
    <row r="124" spans="2:14" ht="15.75" thickBot="1">
      <c r="B124" s="419" t="s">
        <v>2221</v>
      </c>
      <c r="C124" s="420"/>
      <c r="D124" s="420"/>
      <c r="E124" s="259"/>
      <c r="F124" s="259"/>
      <c r="G124" s="259"/>
      <c r="H124" s="259"/>
      <c r="I124" s="259"/>
      <c r="J124" s="979"/>
      <c r="K124" s="979"/>
      <c r="L124" s="979"/>
      <c r="M124" s="979"/>
      <c r="N124" s="980"/>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21"/>
      <c r="C1" s="933"/>
      <c r="D1" s="934"/>
      <c r="E1" s="934"/>
      <c r="F1" s="934"/>
      <c r="G1" s="934"/>
      <c r="H1" s="934"/>
      <c r="I1" s="934"/>
      <c r="J1" s="935"/>
      <c r="K1" s="936" t="s">
        <v>933</v>
      </c>
      <c r="L1" s="938" t="s">
        <v>2198</v>
      </c>
      <c r="M1" s="939"/>
      <c r="N1" s="940"/>
    </row>
    <row r="2" spans="2:14" ht="22.5" customHeight="1">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thickBot="1">
      <c r="B30" s="71" t="s">
        <v>943</v>
      </c>
      <c r="C30" s="806" t="s">
        <v>944</v>
      </c>
      <c r="D30" s="807"/>
      <c r="E30" s="807"/>
      <c r="F30" s="807"/>
      <c r="G30" s="807"/>
      <c r="H30" s="807"/>
      <c r="I30" s="807"/>
      <c r="J30" s="72"/>
      <c r="K30" s="307"/>
      <c r="L30" s="803" t="s">
        <v>945</v>
      </c>
      <c r="M30" s="804"/>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259</v>
      </c>
      <c r="B36" s="876" t="str">
        <f>VLOOKUP(A36,EQUIPOS!A6:D154,3,FALSE)</f>
        <v>Montacargas</v>
      </c>
      <c r="C36" s="877"/>
      <c r="D36" s="877"/>
      <c r="E36" s="877"/>
      <c r="F36" s="877"/>
      <c r="G36" s="877"/>
      <c r="H36" s="878"/>
      <c r="I36" s="267"/>
      <c r="J36" s="268"/>
      <c r="K36" s="269">
        <f>VLOOKUP(A36,EQUIPOS!A6:D163,4,FALSE)</f>
        <v>64971.60056325014</v>
      </c>
      <c r="L36" s="270"/>
      <c r="M36" s="336">
        <v>1.5</v>
      </c>
      <c r="N36" s="272">
        <f>K36/M36</f>
        <v>43314.400375500096</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2693.4186967867336</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46007.819072286831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1" t="s">
        <v>404</v>
      </c>
      <c r="B48" s="43" t="str">
        <f>VLOOKUP(A48,MATERIALES!A5:D372,3,FALSE)</f>
        <v>Camisa metálica en acero A-37</v>
      </c>
      <c r="C48" s="281"/>
      <c r="D48" s="281"/>
      <c r="E48" s="281"/>
      <c r="F48" s="281"/>
      <c r="G48" s="281"/>
      <c r="H48" s="281"/>
      <c r="I48" s="268"/>
      <c r="J48" s="224" t="str">
        <f>VLOOKUP(A48,MATERIALES!A4:D639,2,FALSE)</f>
        <v>kg</v>
      </c>
      <c r="K48" s="282">
        <v>313.2010795996344</v>
      </c>
      <c r="L48" s="267"/>
      <c r="M48" s="402">
        <f>VLOOKUP(A48,MATERIALES!A5:D395,4,FALSE)</f>
        <v>9361.8640828925199</v>
      </c>
      <c r="N48" s="272">
        <f>K48*M48</f>
        <v>2932145.9378269785</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2932145.9378269785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53868.373935734664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3032022.1308350004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606404.42616700009</v>
      </c>
      <c r="M84" s="863"/>
      <c r="N84" s="51"/>
    </row>
    <row r="85" spans="1:14">
      <c r="B85" s="89" t="s">
        <v>973</v>
      </c>
      <c r="C85" s="90"/>
      <c r="D85" s="90"/>
      <c r="E85" s="90"/>
      <c r="F85" s="90"/>
      <c r="G85" s="90"/>
      <c r="H85" s="90"/>
      <c r="I85" s="87"/>
      <c r="J85" s="88"/>
      <c r="K85" s="304">
        <v>0.05</v>
      </c>
      <c r="L85" s="862">
        <f>N79*K85</f>
        <v>151601.10654175002</v>
      </c>
      <c r="M85" s="863"/>
      <c r="N85" s="51"/>
    </row>
    <row r="86" spans="1:14" ht="15.75" thickBot="1">
      <c r="B86" s="91" t="s">
        <v>974</v>
      </c>
      <c r="C86" s="92"/>
      <c r="D86" s="92"/>
      <c r="E86" s="92"/>
      <c r="F86" s="92"/>
      <c r="G86" s="92"/>
      <c r="H86" s="92"/>
      <c r="I86" s="93"/>
      <c r="J86" s="94"/>
      <c r="K86" s="305">
        <v>0.05</v>
      </c>
      <c r="L86" s="864">
        <f>N79*K86</f>
        <v>151601.10654175002</v>
      </c>
      <c r="M86" s="865"/>
      <c r="N86" s="51"/>
    </row>
    <row r="87" spans="1:14" ht="15.75" thickBot="1">
      <c r="B87" s="827" t="s">
        <v>953</v>
      </c>
      <c r="C87" s="828"/>
      <c r="D87" s="828"/>
      <c r="E87" s="828"/>
      <c r="F87" s="828"/>
      <c r="G87" s="828"/>
      <c r="H87" s="828"/>
      <c r="I87" s="828"/>
      <c r="J87" s="828"/>
      <c r="K87" s="828"/>
      <c r="L87" s="828"/>
      <c r="M87" s="829"/>
      <c r="N87" s="52">
        <f>L84+L85+L86</f>
        <v>909606.63925050013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3941628.7700855006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thickBot="1">
      <c r="B30" s="71" t="s">
        <v>943</v>
      </c>
      <c r="C30" s="806" t="s">
        <v>944</v>
      </c>
      <c r="D30" s="807"/>
      <c r="E30" s="807"/>
      <c r="F30" s="807"/>
      <c r="G30" s="807"/>
      <c r="H30" s="807"/>
      <c r="I30" s="807"/>
      <c r="J30" s="72"/>
      <c r="K30" s="307"/>
      <c r="L30" s="803" t="s">
        <v>945</v>
      </c>
      <c r="M30" s="804"/>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267</v>
      </c>
      <c r="B36" s="876" t="str">
        <f>VLOOKUP(A36,EQUIPOS!A6:D154,3,FALSE)</f>
        <v>Motobomba de concreto</v>
      </c>
      <c r="C36" s="877"/>
      <c r="D36" s="877"/>
      <c r="E36" s="877"/>
      <c r="F36" s="877"/>
      <c r="G36" s="877"/>
      <c r="H36" s="878"/>
      <c r="I36" s="267"/>
      <c r="J36" s="268"/>
      <c r="K36" s="269">
        <f>VLOOKUP(A36,EQUIPOS!A6:D163,4,FALSE)</f>
        <v>88124.816672627814</v>
      </c>
      <c r="L36" s="270"/>
      <c r="M36" s="336">
        <v>2.5</v>
      </c>
      <c r="N36" s="272">
        <f>K36/M36</f>
        <v>35249.926669051129</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35249.926669051129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1" t="s">
        <v>745</v>
      </c>
      <c r="B48" s="43" t="str">
        <f>VLOOKUP(A48,MATERIALES!A5:D372,3,FALSE)</f>
        <v>Acero PDR-60</v>
      </c>
      <c r="C48" s="281"/>
      <c r="D48" s="281"/>
      <c r="E48" s="281"/>
      <c r="F48" s="281"/>
      <c r="G48" s="281"/>
      <c r="H48" s="281"/>
      <c r="I48" s="268"/>
      <c r="J48" s="224" t="str">
        <f>VLOOKUP(A48,MATERIALES!A4:D639,2,FALSE)</f>
        <v>kg</v>
      </c>
      <c r="K48" s="282">
        <v>46.758679657867084</v>
      </c>
      <c r="L48" s="267"/>
      <c r="M48" s="402">
        <f>VLOOKUP(A48,MATERIALES!A5:D395,4,FALSE)</f>
        <v>3320.0636431515327</v>
      </c>
      <c r="N48" s="272">
        <f>K48*M48</f>
        <v>155241.79233385366</v>
      </c>
    </row>
    <row r="49" spans="1:14">
      <c r="A49" s="161" t="s">
        <v>832</v>
      </c>
      <c r="B49" s="43" t="str">
        <f>VLOOKUP(A49,MATERIALES!A6:D372,3,FALSE)</f>
        <v>Concreto Resistencia  21 (Mpa)</v>
      </c>
      <c r="C49" s="425"/>
      <c r="D49" s="425"/>
      <c r="E49" s="425"/>
      <c r="F49" s="425"/>
      <c r="G49" s="425"/>
      <c r="H49" s="425"/>
      <c r="I49" s="422"/>
      <c r="J49" s="224" t="str">
        <f>VLOOKUP(A49,MATERIALES!A5:D640,2,FALSE)</f>
        <v>m3</v>
      </c>
      <c r="K49" s="282">
        <v>0.66798113796952974</v>
      </c>
      <c r="L49" s="421"/>
      <c r="M49" s="402">
        <f>VLOOKUP(A49,MATERIALES!A6:D396,4,FALSE)</f>
        <v>406305.11798262474</v>
      </c>
      <c r="N49" s="272">
        <f>K49*M49</f>
        <v>271404.15507287771</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426645.94740673137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14">
        <f>VLOOKUP(A60,TRANSPORTE!A2:D117,4,FALSE)</f>
        <v>1147.8761273174055</v>
      </c>
      <c r="M60" s="915"/>
      <c r="N60" s="287">
        <f>K60*L60</f>
        <v>996.78748230559859</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996.78748230559859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127"/>
    </row>
    <row r="77" spans="1:15" ht="15.75" thickBot="1">
      <c r="B77" s="916" t="s">
        <v>953</v>
      </c>
      <c r="C77" s="870"/>
      <c r="D77" s="870"/>
      <c r="E77" s="870"/>
      <c r="F77" s="870"/>
      <c r="G77" s="870"/>
      <c r="H77" s="870"/>
      <c r="I77" s="870"/>
      <c r="J77" s="870"/>
      <c r="K77" s="870"/>
      <c r="L77" s="870"/>
      <c r="M77" s="871"/>
      <c r="N77" s="460"/>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462892.66155808809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92578.53231161763</v>
      </c>
      <c r="M84" s="863"/>
      <c r="N84" s="51"/>
    </row>
    <row r="85" spans="1:14">
      <c r="B85" s="89" t="s">
        <v>973</v>
      </c>
      <c r="C85" s="90"/>
      <c r="D85" s="90"/>
      <c r="E85" s="90"/>
      <c r="F85" s="90"/>
      <c r="G85" s="90"/>
      <c r="H85" s="90"/>
      <c r="I85" s="87"/>
      <c r="J85" s="88"/>
      <c r="K85" s="304">
        <v>0.05</v>
      </c>
      <c r="L85" s="862">
        <f>N79*K85</f>
        <v>23144.633077904407</v>
      </c>
      <c r="M85" s="863"/>
      <c r="N85" s="51"/>
    </row>
    <row r="86" spans="1:14" ht="15.75" thickBot="1">
      <c r="B86" s="91" t="s">
        <v>974</v>
      </c>
      <c r="C86" s="92"/>
      <c r="D86" s="92"/>
      <c r="E86" s="92"/>
      <c r="F86" s="92"/>
      <c r="G86" s="92"/>
      <c r="H86" s="92"/>
      <c r="I86" s="93"/>
      <c r="J86" s="94"/>
      <c r="K86" s="305">
        <v>0.05</v>
      </c>
      <c r="L86" s="864">
        <f>N79*K86</f>
        <v>23144.633077904407</v>
      </c>
      <c r="M86" s="865"/>
      <c r="N86" s="51"/>
    </row>
    <row r="87" spans="1:14" ht="15.75" thickBot="1">
      <c r="B87" s="827" t="s">
        <v>953</v>
      </c>
      <c r="C87" s="828"/>
      <c r="D87" s="828"/>
      <c r="E87" s="828"/>
      <c r="F87" s="828"/>
      <c r="G87" s="828"/>
      <c r="H87" s="828"/>
      <c r="I87" s="828"/>
      <c r="J87" s="828"/>
      <c r="K87" s="828"/>
      <c r="L87" s="828"/>
      <c r="M87" s="829"/>
      <c r="N87" s="52">
        <f>L84+L85+L86</f>
        <v>138867.79846742644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601760.46002551448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1"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thickBot="1">
      <c r="B30" s="71" t="s">
        <v>943</v>
      </c>
      <c r="C30" s="806" t="s">
        <v>944</v>
      </c>
      <c r="D30" s="807"/>
      <c r="E30" s="807"/>
      <c r="F30" s="807"/>
      <c r="G30" s="807"/>
      <c r="H30" s="807"/>
      <c r="I30" s="807"/>
      <c r="J30" s="72"/>
      <c r="K30" s="307"/>
      <c r="L30" s="803" t="s">
        <v>945</v>
      </c>
      <c r="M30" s="804"/>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121</v>
      </c>
      <c r="B36" s="876" t="str">
        <f>VLOOKUP(A36,EQUIPOS!A6:D154,3,FALSE)</f>
        <v>Bomba eléctrica para accionar la celda</v>
      </c>
      <c r="C36" s="877"/>
      <c r="D36" s="877"/>
      <c r="E36" s="877"/>
      <c r="F36" s="877"/>
      <c r="G36" s="877"/>
      <c r="H36" s="878"/>
      <c r="I36" s="267"/>
      <c r="J36" s="268"/>
      <c r="K36" s="269">
        <f>VLOOKUP(A36,EQUIPOS!A6:D163,4,FALSE)</f>
        <v>64827.356603864551</v>
      </c>
      <c r="L36" s="270"/>
      <c r="M36" s="271">
        <v>0.01</v>
      </c>
      <c r="N36" s="272">
        <f t="shared" ref="N36:N41" si="0">K36/M36</f>
        <v>6482735.6603864552</v>
      </c>
    </row>
    <row r="37" spans="1:14">
      <c r="A37" s="113" t="s">
        <v>192</v>
      </c>
      <c r="B37" s="876" t="str">
        <f>VLOOKUP(A37,EQUIPOS!A7:D154,3,FALSE)</f>
        <v>Equipo de acarreo interno</v>
      </c>
      <c r="C37" s="877"/>
      <c r="D37" s="877"/>
      <c r="E37" s="877"/>
      <c r="F37" s="877"/>
      <c r="G37" s="877"/>
      <c r="H37" s="878"/>
      <c r="I37" s="421"/>
      <c r="J37" s="422"/>
      <c r="K37" s="269">
        <f>VLOOKUP(A37,EQUIPOS!A7:D164,4,FALSE)</f>
        <v>36362.87184711048</v>
      </c>
      <c r="L37" s="335"/>
      <c r="M37" s="336">
        <v>0.05</v>
      </c>
      <c r="N37" s="272">
        <f t="shared" si="0"/>
        <v>727257.43694220961</v>
      </c>
    </row>
    <row r="38" spans="1:14">
      <c r="A38" s="113" t="s">
        <v>214</v>
      </c>
      <c r="B38" s="876" t="str">
        <f>VLOOKUP(A38,EQUIPOS!A8:D154,3,FALSE)</f>
        <v>Equipo de oxigeno y soldadura</v>
      </c>
      <c r="C38" s="877"/>
      <c r="D38" s="877"/>
      <c r="E38" s="877"/>
      <c r="F38" s="877"/>
      <c r="G38" s="877"/>
      <c r="H38" s="878"/>
      <c r="I38" s="421"/>
      <c r="J38" s="422"/>
      <c r="K38" s="438">
        <f>VLOOKUP(A38,EQUIPOS!A8:D165,4,FALSE)</f>
        <v>13648.569499863219</v>
      </c>
      <c r="L38" s="335"/>
      <c r="M38" s="336">
        <v>0.01</v>
      </c>
      <c r="N38" s="272">
        <f t="shared" si="0"/>
        <v>1364856.9499863219</v>
      </c>
    </row>
    <row r="39" spans="1:14">
      <c r="A39" s="113" t="s">
        <v>248</v>
      </c>
      <c r="B39" s="876" t="str">
        <f>VLOOKUP(A39,EQUIPOS!A9:D154,3,FALSE)</f>
        <v>Grúa telescópica de 50 Ton.</v>
      </c>
      <c r="C39" s="877"/>
      <c r="D39" s="877"/>
      <c r="E39" s="877"/>
      <c r="F39" s="877"/>
      <c r="G39" s="877"/>
      <c r="H39" s="878"/>
      <c r="I39" s="421"/>
      <c r="J39" s="422"/>
      <c r="K39" s="438">
        <f>VLOOKUP(A39,EQUIPOS!A9:D166,4,FALSE)</f>
        <v>299642.09808765911</v>
      </c>
      <c r="L39" s="335"/>
      <c r="M39" s="336">
        <v>0.04</v>
      </c>
      <c r="N39" s="272">
        <f t="shared" si="0"/>
        <v>7491052.4521914776</v>
      </c>
    </row>
    <row r="40" spans="1:14">
      <c r="A40" s="113" t="s">
        <v>255</v>
      </c>
      <c r="B40" s="876" t="str">
        <f>VLOOKUP(A40,EQUIPOS!A10:D154,3,FALSE)</f>
        <v>Manómetro cable de acero para bajar la celda</v>
      </c>
      <c r="C40" s="877"/>
      <c r="D40" s="877"/>
      <c r="E40" s="877"/>
      <c r="F40" s="877"/>
      <c r="G40" s="877"/>
      <c r="H40" s="878"/>
      <c r="I40" s="421"/>
      <c r="J40" s="422"/>
      <c r="K40" s="438">
        <f>VLOOKUP(A40,EQUIPOS!A10:D167,4,FALSE)</f>
        <v>1900634.6521001495</v>
      </c>
      <c r="L40" s="335"/>
      <c r="M40" s="336">
        <v>1</v>
      </c>
      <c r="N40" s="272">
        <f t="shared" si="0"/>
        <v>1900634.6521001495</v>
      </c>
    </row>
    <row r="41" spans="1:14">
      <c r="A41" s="113" t="s">
        <v>322</v>
      </c>
      <c r="B41" s="876" t="str">
        <f>VLOOKUP(A41,EQUIPOS!A11:D155,3,FALSE)</f>
        <v xml:space="preserve">Retroexcavadora sobre llantas JD 410
</v>
      </c>
      <c r="C41" s="877"/>
      <c r="D41" s="877"/>
      <c r="E41" s="877"/>
      <c r="F41" s="877"/>
      <c r="G41" s="877"/>
      <c r="H41" s="878"/>
      <c r="I41" s="421"/>
      <c r="J41" s="422"/>
      <c r="K41" s="438">
        <f>VLOOKUP(A41,EQUIPOS!A11:D168,4,FALSE)</f>
        <v>122226.14929937145</v>
      </c>
      <c r="L41" s="335"/>
      <c r="M41" s="336">
        <v>0.2</v>
      </c>
      <c r="N41" s="272">
        <f t="shared" si="0"/>
        <v>611130.74649685726</v>
      </c>
    </row>
    <row r="42" spans="1:14">
      <c r="A42" s="113"/>
      <c r="B42" s="876"/>
      <c r="C42" s="877"/>
      <c r="D42" s="877"/>
      <c r="E42" s="877"/>
      <c r="F42" s="877"/>
      <c r="G42" s="877"/>
      <c r="H42" s="878"/>
      <c r="I42" s="328"/>
      <c r="J42" s="330"/>
      <c r="K42" s="438"/>
      <c r="L42" s="423"/>
      <c r="M42" s="424"/>
      <c r="N42" s="272"/>
    </row>
    <row r="43" spans="1:14">
      <c r="B43" s="876"/>
      <c r="C43" s="877"/>
      <c r="D43" s="877"/>
      <c r="E43" s="877"/>
      <c r="F43" s="877"/>
      <c r="G43" s="877"/>
      <c r="H43" s="878"/>
      <c r="I43" s="36"/>
      <c r="J43" s="37"/>
      <c r="K43" s="438"/>
      <c r="L43" s="276"/>
      <c r="M43" s="277"/>
      <c r="N43" s="272"/>
    </row>
    <row r="44" spans="1:14">
      <c r="B44" s="320"/>
      <c r="C44" s="321"/>
      <c r="D44" s="321"/>
      <c r="E44" s="321"/>
      <c r="F44" s="323"/>
      <c r="G44" s="323"/>
      <c r="H44" s="125"/>
      <c r="I44" s="36"/>
      <c r="J44" s="37"/>
      <c r="K44" s="438"/>
      <c r="L44" s="276"/>
      <c r="M44" s="277"/>
      <c r="N44" s="273"/>
    </row>
    <row r="45" spans="1:14">
      <c r="B45" s="884" t="s">
        <v>952</v>
      </c>
      <c r="C45" s="885"/>
      <c r="D45" s="885"/>
      <c r="E45" s="38"/>
      <c r="F45" s="39"/>
      <c r="G45" s="39"/>
      <c r="H45" s="40"/>
      <c r="I45" s="36"/>
      <c r="J45" s="37"/>
      <c r="K45" s="279"/>
      <c r="L45" s="276"/>
      <c r="M45" s="401">
        <v>0.1</v>
      </c>
      <c r="N45" s="344">
        <f>N86*M45</f>
        <v>69139.567913614796</v>
      </c>
    </row>
    <row r="46" spans="1:14" ht="15.75" thickBot="1">
      <c r="B46" s="876"/>
      <c r="C46" s="877"/>
      <c r="D46" s="877"/>
      <c r="E46" s="877"/>
      <c r="F46" s="877"/>
      <c r="G46" s="877"/>
      <c r="H46" s="878"/>
      <c r="I46" s="886"/>
      <c r="J46" s="887"/>
      <c r="K46" s="41"/>
      <c r="L46" s="888"/>
      <c r="M46" s="889"/>
      <c r="N46" s="105"/>
    </row>
    <row r="47" spans="1:14" ht="15.75" thickBot="1">
      <c r="B47" s="827" t="s">
        <v>953</v>
      </c>
      <c r="C47" s="828"/>
      <c r="D47" s="828"/>
      <c r="E47" s="828"/>
      <c r="F47" s="828"/>
      <c r="G47" s="828"/>
      <c r="H47" s="828"/>
      <c r="I47" s="828"/>
      <c r="J47" s="828"/>
      <c r="K47" s="828"/>
      <c r="L47" s="828"/>
      <c r="M47" s="829"/>
      <c r="N47" s="411">
        <f>SUM(N36:N45)</f>
        <v>18646807.466017082</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72" t="s">
        <v>944</v>
      </c>
      <c r="C51" s="873"/>
      <c r="D51" s="873"/>
      <c r="E51" s="873"/>
      <c r="F51" s="873"/>
      <c r="G51" s="873"/>
      <c r="H51" s="873"/>
      <c r="I51" s="907"/>
      <c r="J51" s="315" t="s">
        <v>945</v>
      </c>
      <c r="K51" s="85" t="s">
        <v>946</v>
      </c>
      <c r="L51" s="908" t="s">
        <v>955</v>
      </c>
      <c r="M51" s="907"/>
      <c r="N51" s="86" t="s">
        <v>951</v>
      </c>
    </row>
    <row r="52" spans="1:17">
      <c r="A52" s="161" t="s">
        <v>410</v>
      </c>
      <c r="B52" s="43" t="str">
        <f>VLOOKUP(A52,MATERIALES!A5:D372,3,FALSE)</f>
        <v>Celda especial de carga</v>
      </c>
      <c r="C52" s="281"/>
      <c r="D52" s="281"/>
      <c r="E52" s="281"/>
      <c r="F52" s="281"/>
      <c r="G52" s="281"/>
      <c r="H52" s="281"/>
      <c r="I52" s="281"/>
      <c r="J52" s="311" t="str">
        <f>VLOOKUP(A52,MATERIALES!A6:D643,2,FALSE)</f>
        <v>u</v>
      </c>
      <c r="K52" s="282">
        <v>1</v>
      </c>
      <c r="L52" s="267"/>
      <c r="M52" s="402">
        <f>VLOOKUP(A52,MATERIALES!A5:D395,4,FALSE)</f>
        <v>19139688.891646609</v>
      </c>
      <c r="N52" s="272">
        <f t="shared" ref="N52:N57" si="1">K52*M52</f>
        <v>19139688.891646609</v>
      </c>
    </row>
    <row r="53" spans="1:17">
      <c r="A53" s="161" t="s">
        <v>505</v>
      </c>
      <c r="B53" s="43" t="str">
        <f>VLOOKUP(A53,MATERIALES!A6:D372,3,FALSE)</f>
        <v>Manguera de alta presión</v>
      </c>
      <c r="C53" s="425"/>
      <c r="D53" s="425"/>
      <c r="E53" s="425"/>
      <c r="F53" s="425"/>
      <c r="G53" s="425"/>
      <c r="H53" s="425"/>
      <c r="I53" s="425"/>
      <c r="J53" s="312" t="str">
        <f>VLOOKUP(A53,MATERIALES!A7:D644,2,FALSE)</f>
        <v>m</v>
      </c>
      <c r="K53" s="397">
        <v>30</v>
      </c>
      <c r="L53" s="421"/>
      <c r="M53" s="402">
        <f>VLOOKUP(A53,MATERIALES!A6:D396,4,FALSE)</f>
        <v>144622.75272200239</v>
      </c>
      <c r="N53" s="272">
        <f t="shared" si="1"/>
        <v>4338682.5816600714</v>
      </c>
    </row>
    <row r="54" spans="1:17">
      <c r="A54" s="161" t="s">
        <v>698</v>
      </c>
      <c r="B54" s="43" t="str">
        <f>VLOOKUP(A54,MATERIALES!A6:D372,3,FALSE)</f>
        <v>Transductores electrónicos (incluye cables, protección contra el concreto y panel de lectura)</v>
      </c>
      <c r="C54" s="425"/>
      <c r="D54" s="425"/>
      <c r="E54" s="425"/>
      <c r="F54" s="425"/>
      <c r="G54" s="425"/>
      <c r="H54" s="425"/>
      <c r="I54" s="425"/>
      <c r="J54" s="312" t="str">
        <f>VLOOKUP(A54,MATERIALES!A8:D645,2,FALSE)</f>
        <v>u</v>
      </c>
      <c r="K54" s="397">
        <v>2</v>
      </c>
      <c r="L54" s="421"/>
      <c r="M54" s="402">
        <f>VLOOKUP(A54,MATERIALES!A6:D397,4,FALSE)</f>
        <v>2055552.965289467</v>
      </c>
      <c r="N54" s="272">
        <f t="shared" si="1"/>
        <v>4111105.930578934</v>
      </c>
      <c r="Q54" s="106"/>
    </row>
    <row r="55" spans="1:17">
      <c r="A55" s="161" t="s">
        <v>700</v>
      </c>
      <c r="B55" s="43" t="str">
        <f>VLOOKUP(A55,MATERIALES!A6:D372,3,FALSE)</f>
        <v>Transductores mecánicos (incluye cables, protección contra el concreto y panel de lectura)</v>
      </c>
      <c r="C55" s="425"/>
      <c r="D55" s="425"/>
      <c r="E55" s="425"/>
      <c r="F55" s="425"/>
      <c r="G55" s="425"/>
      <c r="H55" s="425"/>
      <c r="I55" s="425"/>
      <c r="J55" s="312" t="str">
        <f>VLOOKUP(A55,MATERIALES!A9:D646,2,FALSE)</f>
        <v>u</v>
      </c>
      <c r="K55" s="397">
        <v>5</v>
      </c>
      <c r="L55" s="421"/>
      <c r="M55" s="402">
        <f>VLOOKUP(A55,MATERIALES!A6:D398,4,FALSE)</f>
        <v>1172667.5069147868</v>
      </c>
      <c r="N55" s="272">
        <f t="shared" si="1"/>
        <v>5863337.534573934</v>
      </c>
    </row>
    <row r="56" spans="1:17">
      <c r="A56" s="161" t="s">
        <v>727</v>
      </c>
      <c r="B56" s="43" t="str">
        <f>VLOOKUP(A56,MATERIALES!A7:D372,3,FALSE)</f>
        <v>Tubo metálico de alta resistencia</v>
      </c>
      <c r="C56" s="425"/>
      <c r="D56" s="425"/>
      <c r="E56" s="425"/>
      <c r="F56" s="425"/>
      <c r="G56" s="425"/>
      <c r="H56" s="425"/>
      <c r="I56" s="425"/>
      <c r="J56" s="312" t="str">
        <f>VLOOKUP(A56,MATERIALES!A10:D647,2,FALSE)</f>
        <v>m</v>
      </c>
      <c r="K56" s="397">
        <v>60</v>
      </c>
      <c r="L56" s="421"/>
      <c r="M56" s="402">
        <f>VLOOKUP(A56,MATERIALES!A7:D399,4,FALSE)</f>
        <v>93875.531159786085</v>
      </c>
      <c r="N56" s="272">
        <f t="shared" si="1"/>
        <v>5632531.8695871653</v>
      </c>
    </row>
    <row r="57" spans="1:17">
      <c r="A57" s="161" t="s">
        <v>734</v>
      </c>
      <c r="B57" s="43" t="str">
        <f>VLOOKUP(A57,MATERIALES!A8:D372,3,FALSE)</f>
        <v>Uniones especiales de alta resistencia para tubería</v>
      </c>
      <c r="C57" s="425"/>
      <c r="D57" s="425"/>
      <c r="E57" s="425"/>
      <c r="F57" s="425"/>
      <c r="G57" s="425"/>
      <c r="H57" s="425"/>
      <c r="I57" s="425"/>
      <c r="J57" s="312" t="str">
        <f>VLOOKUP(A57,MATERIALES!A11:D648,2,FALSE)</f>
        <v>u</v>
      </c>
      <c r="K57" s="397">
        <v>12</v>
      </c>
      <c r="L57" s="421"/>
      <c r="M57" s="402">
        <f>VLOOKUP(A57,MATERIALES!A8:D400,4,FALSE)</f>
        <v>57897.877733901121</v>
      </c>
      <c r="N57" s="272">
        <f t="shared" si="1"/>
        <v>694774.53280681348</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7" t="s">
        <v>953</v>
      </c>
      <c r="C63" s="828"/>
      <c r="D63" s="828"/>
      <c r="E63" s="828"/>
      <c r="F63" s="828"/>
      <c r="G63" s="828"/>
      <c r="H63" s="828"/>
      <c r="I63" s="828"/>
      <c r="J63" s="828"/>
      <c r="K63" s="828"/>
      <c r="L63" s="828"/>
      <c r="M63" s="829"/>
      <c r="N63" s="394">
        <f>SUM(N52:N62)</f>
        <v>39780121.340853527</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13" t="s">
        <v>961</v>
      </c>
      <c r="M67" s="892"/>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14">
        <f>VLOOKUP(A68,TRANSPORTE!A5:D117,4,FALSE)</f>
        <v>1186243.5783041383</v>
      </c>
      <c r="M68" s="915"/>
      <c r="N68" s="287">
        <f>K68*L68</f>
        <v>1186243.5783041383</v>
      </c>
    </row>
    <row r="69" spans="1:15">
      <c r="A69" t="s">
        <v>1399</v>
      </c>
      <c r="B69" s="46" t="str">
        <f>VLOOKUP(A69,TRANSPORTE!A5:D117,3,FALSE)</f>
        <v>Pasajes aéreos</v>
      </c>
      <c r="C69" s="47"/>
      <c r="D69" s="47"/>
      <c r="E69" s="47"/>
      <c r="F69" s="47"/>
      <c r="G69" s="47"/>
      <c r="H69" s="311" t="s">
        <v>945</v>
      </c>
      <c r="I69" s="279">
        <v>3</v>
      </c>
      <c r="J69" s="286">
        <v>1</v>
      </c>
      <c r="K69" s="279">
        <f>I69*J69</f>
        <v>3</v>
      </c>
      <c r="L69" s="914">
        <f>VLOOKUP(A69,TRANSPORTE!A5:D117,4,FALSE)</f>
        <v>211827.3736920995</v>
      </c>
      <c r="M69" s="915"/>
      <c r="N69" s="287">
        <f>K69*L69</f>
        <v>635482.12107629853</v>
      </c>
    </row>
    <row r="70" spans="1:15">
      <c r="B70" s="46"/>
      <c r="C70" s="47"/>
      <c r="D70" s="47"/>
      <c r="E70" s="47"/>
      <c r="F70" s="47"/>
      <c r="G70" s="47"/>
      <c r="H70" s="311"/>
      <c r="I70" s="279"/>
      <c r="J70" s="286"/>
      <c r="K70" s="279"/>
      <c r="L70" s="914"/>
      <c r="M70" s="915"/>
      <c r="N70" s="287"/>
    </row>
    <row r="71" spans="1:15">
      <c r="B71" s="46"/>
      <c r="C71" s="47"/>
      <c r="D71" s="47"/>
      <c r="E71" s="47"/>
      <c r="F71" s="47"/>
      <c r="G71" s="47"/>
      <c r="H71" s="311"/>
      <c r="I71" s="279"/>
      <c r="J71" s="286"/>
      <c r="K71" s="279"/>
      <c r="L71" s="914"/>
      <c r="M71" s="915"/>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5"/>
      <c r="M73" s="906"/>
      <c r="N73" s="127"/>
    </row>
    <row r="74" spans="1:15" ht="15.75" thickBot="1">
      <c r="B74" s="916" t="s">
        <v>953</v>
      </c>
      <c r="C74" s="870"/>
      <c r="D74" s="870"/>
      <c r="E74" s="870"/>
      <c r="F74" s="870"/>
      <c r="G74" s="870"/>
      <c r="H74" s="870"/>
      <c r="I74" s="870"/>
      <c r="J74" s="870"/>
      <c r="K74" s="870"/>
      <c r="L74" s="870"/>
      <c r="M74" s="871"/>
      <c r="N74" s="104">
        <f>N68+N69+N70+N71+N72</f>
        <v>1821725.6993804369</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6" t="s">
        <v>963</v>
      </c>
      <c r="C78" s="867"/>
      <c r="D78" s="867"/>
      <c r="E78" s="867"/>
      <c r="F78" s="867"/>
      <c r="G78" s="867"/>
      <c r="H78" s="867"/>
      <c r="I78" s="73" t="s">
        <v>964</v>
      </c>
      <c r="J78" s="75" t="s">
        <v>1410</v>
      </c>
      <c r="K78" s="74" t="s">
        <v>966</v>
      </c>
      <c r="L78" s="868" t="s">
        <v>950</v>
      </c>
      <c r="M78" s="869"/>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903"/>
      <c r="C85" s="904" t="e">
        <f>VLOOKUP(B85,'MANO DE OBRA'!B12:E73,3,FALSE)</f>
        <v>#N/A</v>
      </c>
      <c r="D85" s="904" t="e">
        <f>VLOOKUP(C85,'MANO DE OBRA'!C12:F73,3,FALSE)</f>
        <v>#N/A</v>
      </c>
      <c r="E85" s="904" t="e">
        <f>VLOOKUP(D85,'MANO DE OBRA'!D12:G73,3,FALSE)</f>
        <v>#N/A</v>
      </c>
      <c r="F85" s="904" t="e">
        <f>VLOOKUP(E85,'MANO DE OBRA'!E12:H73,3,FALSE)</f>
        <v>#N/A</v>
      </c>
      <c r="G85" s="904" t="e">
        <f>VLOOKUP(F85,'MANO DE OBRA'!F12:I73,3,FALSE)</f>
        <v>#N/A</v>
      </c>
      <c r="H85" s="904" t="e">
        <f>VLOOKUP(G85,'MANO DE OBRA'!G12:J73,3,FALSE)</f>
        <v>#N/A</v>
      </c>
      <c r="I85" s="470"/>
      <c r="J85" s="471"/>
      <c r="K85" s="472"/>
      <c r="L85" s="984"/>
      <c r="M85" s="984"/>
      <c r="N85" s="473"/>
    </row>
    <row r="86" spans="1:14" ht="15.75" thickBot="1">
      <c r="B86" s="916" t="s">
        <v>953</v>
      </c>
      <c r="C86" s="870"/>
      <c r="D86" s="870"/>
      <c r="E86" s="870"/>
      <c r="F86" s="870"/>
      <c r="G86" s="870"/>
      <c r="H86" s="870"/>
      <c r="I86" s="870"/>
      <c r="J86" s="870"/>
      <c r="K86" s="870"/>
      <c r="L86" s="870"/>
      <c r="M86" s="871"/>
      <c r="N86" s="460">
        <f>SUM(N79:N85)</f>
        <v>691395.67913614796</v>
      </c>
    </row>
    <row r="87" spans="1:14" ht="15.75" thickBot="1">
      <c r="B87" s="33"/>
      <c r="C87" s="34"/>
      <c r="D87" s="34"/>
      <c r="E87" s="34"/>
      <c r="F87" s="34"/>
      <c r="G87" s="34"/>
      <c r="H87" s="34"/>
      <c r="I87" s="34"/>
      <c r="J87" s="34"/>
      <c r="K87" s="34"/>
      <c r="L87" s="34"/>
      <c r="M87" s="34"/>
      <c r="N87" s="35"/>
    </row>
    <row r="88" spans="1:14" ht="15.75" thickBot="1">
      <c r="B88" s="827" t="s">
        <v>967</v>
      </c>
      <c r="C88" s="828"/>
      <c r="D88" s="828"/>
      <c r="E88" s="828"/>
      <c r="F88" s="828"/>
      <c r="G88" s="828"/>
      <c r="H88" s="828"/>
      <c r="I88" s="828"/>
      <c r="J88" s="828"/>
      <c r="K88" s="828"/>
      <c r="L88" s="828"/>
      <c r="M88" s="829"/>
      <c r="N88" s="99">
        <f>N86+N74+N63+N47</f>
        <v>60940050.185387194</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72" t="s">
        <v>969</v>
      </c>
      <c r="C92" s="873"/>
      <c r="D92" s="873"/>
      <c r="E92" s="873"/>
      <c r="F92" s="873"/>
      <c r="G92" s="873"/>
      <c r="H92" s="873"/>
      <c r="I92" s="314"/>
      <c r="J92" s="334"/>
      <c r="K92" s="302" t="s">
        <v>970</v>
      </c>
      <c r="L92" s="874" t="s">
        <v>971</v>
      </c>
      <c r="M92" s="875"/>
      <c r="N92" s="303"/>
    </row>
    <row r="93" spans="1:14">
      <c r="B93" s="860" t="s">
        <v>972</v>
      </c>
      <c r="C93" s="861"/>
      <c r="D93" s="861"/>
      <c r="E93" s="861"/>
      <c r="F93" s="861"/>
      <c r="G93" s="861"/>
      <c r="H93" s="861"/>
      <c r="I93" s="87"/>
      <c r="J93" s="88"/>
      <c r="K93" s="304">
        <v>0.2</v>
      </c>
      <c r="L93" s="862">
        <f>N88*K93</f>
        <v>12188010.03707744</v>
      </c>
      <c r="M93" s="863"/>
      <c r="N93" s="51"/>
    </row>
    <row r="94" spans="1:14">
      <c r="B94" s="89" t="s">
        <v>973</v>
      </c>
      <c r="C94" s="90"/>
      <c r="D94" s="90"/>
      <c r="E94" s="90"/>
      <c r="F94" s="90"/>
      <c r="G94" s="90"/>
      <c r="H94" s="90"/>
      <c r="I94" s="87"/>
      <c r="J94" s="88"/>
      <c r="K94" s="304">
        <v>0.05</v>
      </c>
      <c r="L94" s="862">
        <f>N88*K94</f>
        <v>3047002.50926936</v>
      </c>
      <c r="M94" s="863"/>
      <c r="N94" s="51"/>
    </row>
    <row r="95" spans="1:14" ht="15.75" thickBot="1">
      <c r="B95" s="91" t="s">
        <v>974</v>
      </c>
      <c r="C95" s="92"/>
      <c r="D95" s="92"/>
      <c r="E95" s="92"/>
      <c r="F95" s="92"/>
      <c r="G95" s="92"/>
      <c r="H95" s="92"/>
      <c r="I95" s="93"/>
      <c r="J95" s="94"/>
      <c r="K95" s="305">
        <v>0.05</v>
      </c>
      <c r="L95" s="864">
        <f>N88*K95</f>
        <v>3047002.50926936</v>
      </c>
      <c r="M95" s="865"/>
      <c r="N95" s="51"/>
    </row>
    <row r="96" spans="1:14" ht="15.75" thickBot="1">
      <c r="B96" s="827" t="s">
        <v>953</v>
      </c>
      <c r="C96" s="828"/>
      <c r="D96" s="828"/>
      <c r="E96" s="828"/>
      <c r="F96" s="828"/>
      <c r="G96" s="828"/>
      <c r="H96" s="828"/>
      <c r="I96" s="828"/>
      <c r="J96" s="828"/>
      <c r="K96" s="828"/>
      <c r="L96" s="828"/>
      <c r="M96" s="829"/>
      <c r="N96" s="52">
        <f>L93+L94+L95</f>
        <v>18282015.055616159</v>
      </c>
    </row>
    <row r="97" spans="1:14" ht="15.75" thickBot="1">
      <c r="B97" s="33"/>
      <c r="C97" s="34"/>
      <c r="D97" s="34"/>
      <c r="E97" s="34"/>
      <c r="F97" s="34"/>
      <c r="G97" s="34"/>
      <c r="H97" s="34"/>
      <c r="I97" s="34"/>
      <c r="J97" s="34"/>
      <c r="K97" s="34"/>
      <c r="L97" s="34"/>
      <c r="M97" s="34"/>
      <c r="N97" s="35"/>
    </row>
    <row r="98" spans="1:14" ht="15.75" thickBot="1">
      <c r="A98" t="s">
        <v>2016</v>
      </c>
      <c r="B98" s="827" t="s">
        <v>975</v>
      </c>
      <c r="C98" s="828"/>
      <c r="D98" s="828"/>
      <c r="E98" s="828"/>
      <c r="F98" s="828"/>
      <c r="G98" s="828"/>
      <c r="H98" s="828"/>
      <c r="I98" s="828"/>
      <c r="J98" s="828"/>
      <c r="K98" s="828"/>
      <c r="L98" s="828"/>
      <c r="M98" s="829"/>
      <c r="N98" s="188">
        <f>N88+N96</f>
        <v>79222065.241003349</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71" t="s">
        <v>2218</v>
      </c>
      <c r="C115" s="972"/>
      <c r="D115" s="972"/>
      <c r="E115" s="972"/>
      <c r="F115" s="972"/>
      <c r="G115" s="972"/>
      <c r="H115" s="972"/>
      <c r="I115" s="972"/>
      <c r="J115" s="972"/>
      <c r="K115" s="972"/>
      <c r="L115" s="972"/>
      <c r="M115" s="972"/>
      <c r="N115" s="973"/>
    </row>
    <row r="116" spans="2:14" ht="15" customHeight="1">
      <c r="B116" s="971"/>
      <c r="C116" s="972"/>
      <c r="D116" s="972"/>
      <c r="E116" s="972"/>
      <c r="F116" s="972"/>
      <c r="G116" s="972"/>
      <c r="H116" s="972"/>
      <c r="I116" s="972"/>
      <c r="J116" s="972"/>
      <c r="K116" s="972"/>
      <c r="L116" s="972"/>
      <c r="M116" s="972"/>
      <c r="N116" s="973"/>
    </row>
    <row r="117" spans="2:14" ht="30" customHeight="1">
      <c r="B117" s="974" t="s">
        <v>2219</v>
      </c>
      <c r="C117" s="975"/>
      <c r="D117" s="975"/>
      <c r="E117" s="975"/>
      <c r="F117" s="975"/>
      <c r="G117" s="975"/>
      <c r="H117" s="975"/>
      <c r="I117" s="975"/>
      <c r="J117" s="975"/>
      <c r="K117" s="975"/>
      <c r="L117" s="975"/>
      <c r="M117" s="975"/>
      <c r="N117" s="976"/>
    </row>
    <row r="118" spans="2:14">
      <c r="B118" s="974"/>
      <c r="C118" s="975"/>
      <c r="D118" s="975"/>
      <c r="E118" s="975"/>
      <c r="F118" s="975"/>
      <c r="G118" s="975"/>
      <c r="H118" s="975"/>
      <c r="I118" s="975"/>
      <c r="J118" s="975"/>
      <c r="K118" s="975"/>
      <c r="L118" s="975"/>
      <c r="M118" s="975"/>
      <c r="N118" s="976"/>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7"/>
      <c r="K128" s="977"/>
      <c r="L128" s="977"/>
      <c r="M128" s="977"/>
      <c r="N128" s="978"/>
    </row>
    <row r="129" spans="2:14" ht="15.75" thickBot="1">
      <c r="B129" s="419" t="s">
        <v>2221</v>
      </c>
      <c r="C129" s="420"/>
      <c r="D129" s="420"/>
      <c r="E129" s="259"/>
      <c r="F129" s="259"/>
      <c r="G129" s="259"/>
      <c r="H129" s="259"/>
      <c r="I129" s="259"/>
      <c r="J129" s="979"/>
      <c r="K129" s="979"/>
      <c r="L129" s="979"/>
      <c r="M129" s="979"/>
      <c r="N129" s="980"/>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A71" sqref="A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thickBo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326</v>
      </c>
      <c r="B36" s="876" t="str">
        <f>VLOOKUP(A36,EQUIPOS!A6:D154,3,FALSE)</f>
        <v>Sensor de Impacto para prueba de integridad tipo</v>
      </c>
      <c r="C36" s="877"/>
      <c r="D36" s="877"/>
      <c r="E36" s="877"/>
      <c r="F36" s="877"/>
      <c r="G36" s="877"/>
      <c r="H36" s="878"/>
      <c r="I36" s="267"/>
      <c r="J36" s="268"/>
      <c r="K36" s="269">
        <f>VLOOKUP(A36,EQUIPOS!A6:D163,4,FALSE)</f>
        <v>115318.92427279313</v>
      </c>
      <c r="L36" s="270"/>
      <c r="M36" s="336">
        <v>1</v>
      </c>
      <c r="N36" s="272">
        <f>K36/M36</f>
        <v>115318.92427279313</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115318.92427279313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400073.41755476414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515392.34182755725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103078.46836551145</v>
      </c>
      <c r="M84" s="863"/>
      <c r="N84" s="51"/>
    </row>
    <row r="85" spans="1:14">
      <c r="B85" s="89" t="s">
        <v>973</v>
      </c>
      <c r="C85" s="90"/>
      <c r="D85" s="90"/>
      <c r="E85" s="90"/>
      <c r="F85" s="90"/>
      <c r="G85" s="90"/>
      <c r="H85" s="90"/>
      <c r="I85" s="87"/>
      <c r="J85" s="88"/>
      <c r="K85" s="304">
        <v>0.05</v>
      </c>
      <c r="L85" s="862">
        <f>N79*K85</f>
        <v>25769.617091377862</v>
      </c>
      <c r="M85" s="863"/>
      <c r="N85" s="51"/>
    </row>
    <row r="86" spans="1:14" ht="15.75" thickBot="1">
      <c r="B86" s="91" t="s">
        <v>974</v>
      </c>
      <c r="C86" s="92"/>
      <c r="D86" s="92"/>
      <c r="E86" s="92"/>
      <c r="F86" s="92"/>
      <c r="G86" s="92"/>
      <c r="H86" s="92"/>
      <c r="I86" s="93"/>
      <c r="J86" s="94"/>
      <c r="K86" s="305">
        <v>0.05</v>
      </c>
      <c r="L86" s="864">
        <f>N79*K86</f>
        <v>25769.617091377862</v>
      </c>
      <c r="M86" s="865"/>
      <c r="N86" s="51"/>
    </row>
    <row r="87" spans="1:14" ht="15.75" thickBot="1">
      <c r="B87" s="827" t="s">
        <v>953</v>
      </c>
      <c r="C87" s="828"/>
      <c r="D87" s="828"/>
      <c r="E87" s="828"/>
      <c r="F87" s="828"/>
      <c r="G87" s="828"/>
      <c r="H87" s="828"/>
      <c r="I87" s="828"/>
      <c r="J87" s="828"/>
      <c r="K87" s="828"/>
      <c r="L87" s="828"/>
      <c r="M87" s="829"/>
      <c r="N87" s="52">
        <f>L84+L85+L86</f>
        <v>154617.70254826717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670010.04437582439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320</v>
      </c>
      <c r="B36" s="876" t="str">
        <f>VLOOKUP(A36,EQUIPOS!A6:D154,3,FALSE)</f>
        <v>Retroexcavadora sobre llantas, motor 62HP, Profundidad de excavación de 5.41 metros.</v>
      </c>
      <c r="C36" s="877"/>
      <c r="D36" s="877"/>
      <c r="E36" s="877"/>
      <c r="F36" s="877"/>
      <c r="G36" s="877"/>
      <c r="H36" s="878"/>
      <c r="I36" s="267"/>
      <c r="J36" s="268"/>
      <c r="K36" s="269">
        <f>VLOOKUP(A36,EQUIPOS!A6:D163,4,FALSE)</f>
        <v>130938.48444626082</v>
      </c>
      <c r="L36" s="270"/>
      <c r="M36" s="336">
        <v>10</v>
      </c>
      <c r="N36" s="272">
        <f>K36/M36</f>
        <v>13093.848444626081</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v>
      </c>
      <c r="N41" s="344">
        <f>N77*M41</f>
        <v>336.34905451801001</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13430.197499144091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1" t="s">
        <v>593</v>
      </c>
      <c r="B48" s="43" t="str">
        <f>VLOOKUP(A48,MATERIALES!A5:D372,3,FALSE)</f>
        <v>Paral en madera rolliza de 5´´ y 4,5m de longitud (tablestacados)</v>
      </c>
      <c r="C48" s="281"/>
      <c r="D48" s="281"/>
      <c r="E48" s="281"/>
      <c r="F48" s="281"/>
      <c r="G48" s="281"/>
      <c r="H48" s="281"/>
      <c r="I48" s="268"/>
      <c r="J48" s="224" t="str">
        <f>VLOOKUP(A48,MATERIALES!A4:D639,2,FALSE)</f>
        <v>u</v>
      </c>
      <c r="K48" s="282">
        <v>0.48888888888888893</v>
      </c>
      <c r="L48" s="267"/>
      <c r="M48" s="402">
        <f>VLOOKUP(A48,MATERIALES!A5:D395,4,FALSE)</f>
        <v>32198.005393345182</v>
      </c>
      <c r="N48" s="272">
        <f>K48*M48</f>
        <v>15741.247081190979</v>
      </c>
    </row>
    <row r="49" spans="1:14">
      <c r="A49" s="161" t="s">
        <v>670</v>
      </c>
      <c r="B49" s="43" t="str">
        <f>VLOOKUP(A49,MATERIALES!A6:D372,3,FALSE)</f>
        <v>Tablestaca en madera aserrada (0,25*0,05*3)</v>
      </c>
      <c r="C49" s="425"/>
      <c r="D49" s="425"/>
      <c r="E49" s="425"/>
      <c r="F49" s="425"/>
      <c r="G49" s="425"/>
      <c r="H49" s="425"/>
      <c r="I49" s="425"/>
      <c r="J49" s="311" t="str">
        <f>VLOOKUP(A49,MATERIALES!A5:D640,2,FALSE)</f>
        <v>u</v>
      </c>
      <c r="K49" s="397">
        <v>1.3333333333333333</v>
      </c>
      <c r="L49" s="421"/>
      <c r="M49" s="402">
        <f>VLOOKUP(A49,MATERIALES!A6:D396,4,FALSE)</f>
        <v>21082.349937739898</v>
      </c>
      <c r="N49" s="272">
        <f>K49*M49</f>
        <v>28109.799916986529</v>
      </c>
    </row>
    <row r="50" spans="1:14">
      <c r="A50" s="161" t="s">
        <v>898</v>
      </c>
      <c r="B50" s="43" t="str">
        <f>VLOOKUP(A50,MATERIALES!A6:D372,3,FALSE)</f>
        <v>Alambre Negro Para Amarre</v>
      </c>
      <c r="C50" s="425"/>
      <c r="D50" s="425"/>
      <c r="E50" s="425"/>
      <c r="F50" s="425"/>
      <c r="G50" s="425"/>
      <c r="H50" s="425"/>
      <c r="I50" s="425"/>
      <c r="J50" s="311" t="str">
        <f>VLOOKUP(A50,MATERIALES!A6:D641,2,FALSE)</f>
        <v>kg</v>
      </c>
      <c r="K50" s="397">
        <v>1.5</v>
      </c>
      <c r="L50" s="421"/>
      <c r="M50" s="402">
        <f>VLOOKUP(A50,MATERIALES!A6:D397,4,FALSE)</f>
        <v>5252.7134947848426</v>
      </c>
      <c r="N50" s="272">
        <f>K50*M50</f>
        <v>7879.0702421772639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51730.117240354775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3363.4905451800996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68523.805284678965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13704.761056935793</v>
      </c>
      <c r="M84" s="863"/>
      <c r="N84" s="51"/>
    </row>
    <row r="85" spans="1:14">
      <c r="B85" s="89" t="s">
        <v>973</v>
      </c>
      <c r="C85" s="90"/>
      <c r="D85" s="90"/>
      <c r="E85" s="90"/>
      <c r="F85" s="90"/>
      <c r="G85" s="90"/>
      <c r="H85" s="90"/>
      <c r="I85" s="87"/>
      <c r="J85" s="88"/>
      <c r="K85" s="304">
        <v>0.05</v>
      </c>
      <c r="L85" s="862">
        <f>N79*K85</f>
        <v>3426.1902642339483</v>
      </c>
      <c r="M85" s="863"/>
      <c r="N85" s="51"/>
    </row>
    <row r="86" spans="1:14" ht="15.75" thickBot="1">
      <c r="B86" s="91" t="s">
        <v>974</v>
      </c>
      <c r="C86" s="92"/>
      <c r="D86" s="92"/>
      <c r="E86" s="92"/>
      <c r="F86" s="92"/>
      <c r="G86" s="92"/>
      <c r="H86" s="92"/>
      <c r="I86" s="93"/>
      <c r="J86" s="94"/>
      <c r="K86" s="305">
        <v>0.05</v>
      </c>
      <c r="L86" s="864">
        <f>N79*K86</f>
        <v>3426.1902642339483</v>
      </c>
      <c r="M86" s="865"/>
      <c r="N86" s="51"/>
    </row>
    <row r="87" spans="1:14" ht="15.75" thickBot="1">
      <c r="B87" s="827" t="s">
        <v>953</v>
      </c>
      <c r="C87" s="828"/>
      <c r="D87" s="828"/>
      <c r="E87" s="828"/>
      <c r="F87" s="828"/>
      <c r="G87" s="828"/>
      <c r="H87" s="828"/>
      <c r="I87" s="828"/>
      <c r="J87" s="828"/>
      <c r="K87" s="828"/>
      <c r="L87" s="828"/>
      <c r="M87" s="829"/>
      <c r="N87" s="52">
        <f>L84+L85+L86</f>
        <v>20557.14158540369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89080.946870082655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ht="27" customHeight="1">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204</v>
      </c>
      <c r="B36" s="876" t="str">
        <f>VLOOKUP(A36,EQUIPOS!A6:D154,3,FALSE)</f>
        <v xml:space="preserve">Equipo de soldadura 250 AMP
</v>
      </c>
      <c r="C36" s="877"/>
      <c r="D36" s="877"/>
      <c r="E36" s="877"/>
      <c r="F36" s="877"/>
      <c r="G36" s="877"/>
      <c r="H36" s="878"/>
      <c r="I36" s="267"/>
      <c r="J36" s="268"/>
      <c r="K36" s="269">
        <f>VLOOKUP(A36,EQUIPOS!A6:D163,4,FALSE)</f>
        <v>16094.534925444505</v>
      </c>
      <c r="L36" s="270"/>
      <c r="M36" s="336">
        <v>10</v>
      </c>
      <c r="N36" s="272">
        <f>K36/M36</f>
        <v>1609.4534925444505</v>
      </c>
    </row>
    <row r="37" spans="1:14">
      <c r="A37" s="113" t="s">
        <v>320</v>
      </c>
      <c r="B37" s="876" t="str">
        <f>VLOOKUP(A37,EQUIPOS!A7:D154,3,FALSE)</f>
        <v>Retroexcavadora sobre llantas, motor 62HP, Profundidad de excavación de 5.41 metros.</v>
      </c>
      <c r="C37" s="877"/>
      <c r="D37" s="877"/>
      <c r="E37" s="877"/>
      <c r="F37" s="877"/>
      <c r="G37" s="877"/>
      <c r="H37" s="878"/>
      <c r="I37" s="421"/>
      <c r="J37" s="422"/>
      <c r="K37" s="269">
        <f>VLOOKUP(A37,EQUIPOS!A7:D164,4,FALSE)</f>
        <v>130938.48444626082</v>
      </c>
      <c r="L37" s="335"/>
      <c r="M37" s="336">
        <v>10</v>
      </c>
      <c r="N37" s="272">
        <f>K37/M37</f>
        <v>13093.848444626081</v>
      </c>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v>
      </c>
      <c r="N41" s="344">
        <f>N77*M41</f>
        <v>402.04310903601998</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15105.34504620655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1" t="s">
        <v>662</v>
      </c>
      <c r="B48" s="43" t="str">
        <f>VLOOKUP(A48,MATERIALES!A5:D372,3,FALSE)</f>
        <v>Soldadura 7018</v>
      </c>
      <c r="C48" s="281"/>
      <c r="D48" s="281"/>
      <c r="E48" s="281"/>
      <c r="F48" s="281"/>
      <c r="G48" s="281"/>
      <c r="H48" s="281"/>
      <c r="I48" s="281"/>
      <c r="J48" s="311" t="str">
        <f>VLOOKUP(A48,MATERIALES!A4:D639,2,FALSE)</f>
        <v>kg</v>
      </c>
      <c r="K48" s="282">
        <v>3.3000000000000002E-2</v>
      </c>
      <c r="L48" s="267"/>
      <c r="M48" s="402">
        <f>VLOOKUP(A48,MATERIALES!A5:D395,4,FALSE)</f>
        <v>6643.9727447548821</v>
      </c>
      <c r="N48" s="272">
        <f>K48*M48</f>
        <v>219.25110057691111</v>
      </c>
    </row>
    <row r="49" spans="1:14">
      <c r="A49" s="161" t="s">
        <v>680</v>
      </c>
      <c r="B49" s="43" t="str">
        <f>VLOOKUP(A49,MATERIALES!A6:D372,3,FALSE)</f>
        <v>Tablestaca metálica (riel de 70 lb/yarda)</v>
      </c>
      <c r="C49" s="425"/>
      <c r="D49" s="425"/>
      <c r="E49" s="425"/>
      <c r="F49" s="425"/>
      <c r="G49" s="425"/>
      <c r="H49" s="425"/>
      <c r="I49" s="425"/>
      <c r="J49" s="312" t="str">
        <f>VLOOKUP(A49,MATERIALES!A5:D640,2,FALSE)</f>
        <v>u</v>
      </c>
      <c r="K49" s="397">
        <v>3</v>
      </c>
      <c r="L49" s="421"/>
      <c r="M49" s="402">
        <f>VLOOKUP(A49,MATERIALES!A6:D396,4,FALSE)</f>
        <v>110432.49235767695</v>
      </c>
      <c r="N49" s="272">
        <f>K49*M49</f>
        <v>331297.47707303084</v>
      </c>
    </row>
    <row r="50" spans="1:14">
      <c r="A50" s="161" t="s">
        <v>690</v>
      </c>
      <c r="B50" s="43" t="str">
        <f>VLOOKUP(A50,MATERIALES!A6:D372,3,FALSE)</f>
        <v>Tornillos de Unión de D= 12 mm</v>
      </c>
      <c r="C50" s="425"/>
      <c r="D50" s="425"/>
      <c r="E50" s="425"/>
      <c r="F50" s="425"/>
      <c r="G50" s="425"/>
      <c r="H50" s="425"/>
      <c r="I50" s="425"/>
      <c r="J50" s="312" t="str">
        <f>VLOOKUP(A50,MATERIALES!A6:D641,2,FALSE)</f>
        <v>u</v>
      </c>
      <c r="K50" s="397">
        <v>10</v>
      </c>
      <c r="L50" s="421"/>
      <c r="M50" s="402">
        <f>VLOOKUP(A50,MATERIALES!A6:D397,4,FALSE)</f>
        <v>1119.6949864105561</v>
      </c>
      <c r="N50" s="272">
        <f>K50*M50</f>
        <v>11196.949864105562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342713.67803771328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4020.4310903601995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361839.45417428005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72367.890834856007</v>
      </c>
      <c r="M84" s="863"/>
      <c r="N84" s="51"/>
    </row>
    <row r="85" spans="1:14">
      <c r="B85" s="89" t="s">
        <v>973</v>
      </c>
      <c r="C85" s="90"/>
      <c r="D85" s="90"/>
      <c r="E85" s="90"/>
      <c r="F85" s="90"/>
      <c r="G85" s="90"/>
      <c r="H85" s="90"/>
      <c r="I85" s="87"/>
      <c r="J85" s="88"/>
      <c r="K85" s="304">
        <v>0.05</v>
      </c>
      <c r="L85" s="862">
        <f>N79*K85</f>
        <v>18091.972708714002</v>
      </c>
      <c r="M85" s="863"/>
      <c r="N85" s="51"/>
    </row>
    <row r="86" spans="1:14" ht="15.75" thickBot="1">
      <c r="B86" s="91" t="s">
        <v>974</v>
      </c>
      <c r="C86" s="92"/>
      <c r="D86" s="92"/>
      <c r="E86" s="92"/>
      <c r="F86" s="92"/>
      <c r="G86" s="92"/>
      <c r="H86" s="92"/>
      <c r="I86" s="93"/>
      <c r="J86" s="94"/>
      <c r="K86" s="305">
        <v>0.05</v>
      </c>
      <c r="L86" s="864">
        <f>N79*K86</f>
        <v>18091.972708714002</v>
      </c>
      <c r="M86" s="865"/>
      <c r="N86" s="51"/>
    </row>
    <row r="87" spans="1:14" ht="15.75" thickBot="1">
      <c r="B87" s="827" t="s">
        <v>953</v>
      </c>
      <c r="C87" s="828"/>
      <c r="D87" s="828"/>
      <c r="E87" s="828"/>
      <c r="F87" s="828"/>
      <c r="G87" s="828"/>
      <c r="H87" s="828"/>
      <c r="I87" s="828"/>
      <c r="J87" s="828"/>
      <c r="K87" s="828"/>
      <c r="L87" s="828"/>
      <c r="M87" s="829"/>
      <c r="N87" s="52">
        <f>L84+L85+L86</f>
        <v>108551.83625228402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470391.29042656405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1"/>
      <c r="C1" s="933"/>
      <c r="D1" s="934"/>
      <c r="E1" s="934"/>
      <c r="F1" s="934"/>
      <c r="G1" s="934"/>
      <c r="H1" s="934"/>
      <c r="I1" s="934"/>
      <c r="J1" s="935"/>
      <c r="K1" s="936" t="s">
        <v>933</v>
      </c>
      <c r="L1" s="938" t="s">
        <v>2198</v>
      </c>
      <c r="M1" s="939"/>
      <c r="N1" s="940"/>
    </row>
    <row r="2" spans="2:14" ht="22.5" customHeight="1">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282</v>
      </c>
      <c r="B36" s="876" t="str">
        <f>VLOOKUP(A36,EQUIPOS!A6:D154,3,FALSE)</f>
        <v>Piloteadora potencia 250KW, RPM 1800, fuerza elevadora 200KN</v>
      </c>
      <c r="C36" s="877"/>
      <c r="D36" s="877"/>
      <c r="E36" s="877"/>
      <c r="F36" s="877"/>
      <c r="G36" s="877"/>
      <c r="H36" s="878"/>
      <c r="I36" s="267"/>
      <c r="J36" s="268"/>
      <c r="K36" s="269">
        <f>VLOOKUP(A36,EQUIPOS!A6:D163,4,FALSE)</f>
        <v>515308.45396301727</v>
      </c>
      <c r="L36" s="270"/>
      <c r="M36" s="336">
        <v>2</v>
      </c>
      <c r="N36" s="272">
        <f>K36/M36</f>
        <v>257654.22698150863</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v>
      </c>
      <c r="N41" s="344">
        <f>N77*M41</f>
        <v>4716.7655451800993</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262370.99252668873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1" t="s">
        <v>745</v>
      </c>
      <c r="B48" s="43" t="str">
        <f>VLOOKUP(A48,MATERIALES!A5:D372,3,FALSE)</f>
        <v>Acero PDR-60</v>
      </c>
      <c r="C48" s="281"/>
      <c r="D48" s="281"/>
      <c r="E48" s="281"/>
      <c r="F48" s="281"/>
      <c r="G48" s="281"/>
      <c r="H48" s="281"/>
      <c r="I48" s="268"/>
      <c r="J48" s="224" t="str">
        <f>VLOOKUP(A48,MATERIALES!A4:D639,2,FALSE)</f>
        <v>kg</v>
      </c>
      <c r="K48" s="282">
        <v>28</v>
      </c>
      <c r="L48" s="267"/>
      <c r="M48" s="402">
        <f>VLOOKUP(A48,MATERIALES!A5:D395,4,FALSE)</f>
        <v>3320.0636431515327</v>
      </c>
      <c r="N48" s="272">
        <f>K48*M48</f>
        <v>92961.78200824291</v>
      </c>
    </row>
    <row r="49" spans="1:14">
      <c r="A49" s="161" t="s">
        <v>829</v>
      </c>
      <c r="B49" s="43" t="str">
        <f>VLOOKUP(A49,MATERIALES!A6:D372,3,FALSE)</f>
        <v>Concreto Resistencia  28 (Mpa)</v>
      </c>
      <c r="C49" s="425"/>
      <c r="D49" s="425"/>
      <c r="E49" s="425"/>
      <c r="F49" s="425"/>
      <c r="G49" s="425"/>
      <c r="H49" s="425"/>
      <c r="I49" s="425"/>
      <c r="J49" s="311" t="str">
        <f>VLOOKUP(A49,MATERIALES!A5:D640,2,FALSE)</f>
        <v>m3</v>
      </c>
      <c r="K49" s="397">
        <v>0.35</v>
      </c>
      <c r="L49" s="421"/>
      <c r="M49" s="402">
        <f>VLOOKUP(A49,MATERIALES!A6:D396,4,FALSE)</f>
        <v>453949.06099102349</v>
      </c>
      <c r="N49" s="272">
        <f>K49*M49</f>
        <v>158882.1713468582</v>
      </c>
    </row>
    <row r="50" spans="1:14">
      <c r="A50" s="161" t="s">
        <v>868</v>
      </c>
      <c r="B50" s="43" t="str">
        <f>VLOOKUP(A50,MATERIALES!A6:D372,3,FALSE)</f>
        <v>Formaleta concreto clase A,B y C</v>
      </c>
      <c r="C50" s="425"/>
      <c r="D50" s="425"/>
      <c r="E50" s="425"/>
      <c r="F50" s="425"/>
      <c r="G50" s="425"/>
      <c r="H50" s="425"/>
      <c r="I50" s="425"/>
      <c r="J50" s="312" t="str">
        <f>VLOOKUP(A50,MATERIALES!A6:D641,2,FALSE)</f>
        <v>m2</v>
      </c>
      <c r="K50" s="397">
        <v>3</v>
      </c>
      <c r="L50" s="421"/>
      <c r="M50" s="402">
        <f>VLOOKUP(A50,MATERIALES!A6:D397,4,FALSE)</f>
        <v>26195.226269684325</v>
      </c>
      <c r="N50" s="272">
        <f>K50*M50</f>
        <v>78585.678809052974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330429.63216415409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4">
        <f>VLOOKUP(A60,TRANSPORTE!A2:D117,4,FALSE)</f>
        <v>1147.8761273174055</v>
      </c>
      <c r="M60" s="915"/>
      <c r="N60" s="287">
        <f>K60*L60</f>
        <v>401.75664456109189</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401.75664456109189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47167.655451800994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640370.03678720491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128074.00735744099</v>
      </c>
      <c r="M84" s="863"/>
      <c r="N84" s="51"/>
    </row>
    <row r="85" spans="1:14">
      <c r="B85" s="89" t="s">
        <v>973</v>
      </c>
      <c r="C85" s="90"/>
      <c r="D85" s="90"/>
      <c r="E85" s="90"/>
      <c r="F85" s="90"/>
      <c r="G85" s="90"/>
      <c r="H85" s="90"/>
      <c r="I85" s="87"/>
      <c r="J85" s="88"/>
      <c r="K85" s="304">
        <v>0.05</v>
      </c>
      <c r="L85" s="862">
        <f>N79*K85</f>
        <v>32018.501839360248</v>
      </c>
      <c r="M85" s="863"/>
      <c r="N85" s="51"/>
    </row>
    <row r="86" spans="1:14" ht="15.75" thickBot="1">
      <c r="B86" s="91" t="s">
        <v>974</v>
      </c>
      <c r="C86" s="92"/>
      <c r="D86" s="92"/>
      <c r="E86" s="92"/>
      <c r="F86" s="92"/>
      <c r="G86" s="92"/>
      <c r="H86" s="92"/>
      <c r="I86" s="93"/>
      <c r="J86" s="94"/>
      <c r="K86" s="305">
        <v>0.05</v>
      </c>
      <c r="L86" s="864">
        <f>N79*K86</f>
        <v>32018.501839360248</v>
      </c>
      <c r="M86" s="865"/>
      <c r="N86" s="51"/>
    </row>
    <row r="87" spans="1:14" ht="15.75" thickBot="1">
      <c r="B87" s="827" t="s">
        <v>953</v>
      </c>
      <c r="C87" s="828"/>
      <c r="D87" s="828"/>
      <c r="E87" s="828"/>
      <c r="F87" s="828"/>
      <c r="G87" s="828"/>
      <c r="H87" s="828"/>
      <c r="I87" s="828"/>
      <c r="J87" s="828"/>
      <c r="K87" s="828"/>
      <c r="L87" s="828"/>
      <c r="M87" s="829"/>
      <c r="N87" s="52">
        <f>L84+L85+L86</f>
        <v>192111.01103616148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832481.04782336636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282</v>
      </c>
      <c r="B36" s="876" t="str">
        <f>VLOOKUP(A36,EQUIPOS!A6:D154,3,FALSE)</f>
        <v>Piloteadora potencia 250KW, RPM 1800, fuerza elevadora 200KN</v>
      </c>
      <c r="C36" s="877"/>
      <c r="D36" s="877"/>
      <c r="E36" s="877"/>
      <c r="F36" s="877"/>
      <c r="G36" s="877"/>
      <c r="H36" s="878"/>
      <c r="I36" s="267"/>
      <c r="J36" s="268"/>
      <c r="K36" s="269">
        <f>VLOOKUP(A36,EQUIPOS!A6:D163,4,FALSE)</f>
        <v>515308.45396301727</v>
      </c>
      <c r="L36" s="270"/>
      <c r="M36" s="336">
        <v>2</v>
      </c>
      <c r="N36" s="272">
        <f>K36/M36</f>
        <v>257654.22698150863</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v>
      </c>
      <c r="N41" s="344">
        <f>N77*M41</f>
        <v>4716.7655451800993</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262370.99252668873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1" t="s">
        <v>745</v>
      </c>
      <c r="B48" s="43" t="str">
        <f>VLOOKUP(A48,MATERIALES!A5:D372,3,FALSE)</f>
        <v>Acero PDR-60</v>
      </c>
      <c r="C48" s="281"/>
      <c r="D48" s="281"/>
      <c r="E48" s="281"/>
      <c r="F48" s="281"/>
      <c r="G48" s="281"/>
      <c r="H48" s="281"/>
      <c r="I48" s="268"/>
      <c r="J48" s="224" t="str">
        <f>VLOOKUP(A48,MATERIALES!A4:D639,2,FALSE)</f>
        <v>kg</v>
      </c>
      <c r="K48" s="282">
        <v>28</v>
      </c>
      <c r="L48" s="267"/>
      <c r="M48" s="402">
        <f>VLOOKUP(A48,MATERIALES!A5:D395,4,FALSE)</f>
        <v>3320.0636431515327</v>
      </c>
      <c r="N48" s="272">
        <f>K48*M48</f>
        <v>92961.78200824291</v>
      </c>
    </row>
    <row r="49" spans="1:14">
      <c r="A49" s="161" t="s">
        <v>830</v>
      </c>
      <c r="B49" s="43" t="str">
        <f>VLOOKUP(A49,MATERIALES!A6:D372,3,FALSE)</f>
        <v>Concreto Resistencia  35 (Mpa)</v>
      </c>
      <c r="C49" s="425"/>
      <c r="D49" s="425"/>
      <c r="E49" s="425"/>
      <c r="F49" s="425"/>
      <c r="G49" s="425"/>
      <c r="H49" s="425"/>
      <c r="I49" s="425"/>
      <c r="J49" s="311" t="str">
        <f>VLOOKUP(A49,MATERIALES!A5:D640,2,FALSE)</f>
        <v>m3</v>
      </c>
      <c r="K49" s="397">
        <v>0.35</v>
      </c>
      <c r="L49" s="421"/>
      <c r="M49" s="402">
        <f>VLOOKUP(A49,MATERIALES!A6:D396,4,FALSE)</f>
        <v>496149.53040624346</v>
      </c>
      <c r="N49" s="272">
        <f>K49*M49</f>
        <v>173652.33564218521</v>
      </c>
    </row>
    <row r="50" spans="1:14">
      <c r="A50" s="161" t="s">
        <v>868</v>
      </c>
      <c r="B50" s="43" t="str">
        <f>VLOOKUP(A50,MATERIALES!A6:D372,3,FALSE)</f>
        <v>Formaleta concreto clase A,B y C</v>
      </c>
      <c r="C50" s="425"/>
      <c r="D50" s="425"/>
      <c r="E50" s="425"/>
      <c r="F50" s="425"/>
      <c r="G50" s="425"/>
      <c r="H50" s="425"/>
      <c r="I50" s="425"/>
      <c r="J50" s="312" t="str">
        <f>VLOOKUP(A50,MATERIALES!A6:D641,2,FALSE)</f>
        <v>m2</v>
      </c>
      <c r="K50" s="397">
        <v>2</v>
      </c>
      <c r="L50" s="421"/>
      <c r="M50" s="402">
        <f>VLOOKUP(A50,MATERIALES!A6:D397,4,FALSE)</f>
        <v>26195.226269684325</v>
      </c>
      <c r="N50" s="272">
        <f>K50*M50</f>
        <v>52390.452539368649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319004.57018979674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4">
        <f>VLOOKUP(A60,TRANSPORTE!A2:D117,4,FALSE)</f>
        <v>1147.8761273174055</v>
      </c>
      <c r="M60" s="915"/>
      <c r="N60" s="287">
        <f>K60*L60</f>
        <v>401.75664456109189</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401.75664456109189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47167.655451800994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628944.97481284756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125788.99496256952</v>
      </c>
      <c r="M84" s="863"/>
      <c r="N84" s="51"/>
    </row>
    <row r="85" spans="1:14">
      <c r="B85" s="89" t="s">
        <v>973</v>
      </c>
      <c r="C85" s="90"/>
      <c r="D85" s="90"/>
      <c r="E85" s="90"/>
      <c r="F85" s="90"/>
      <c r="G85" s="90"/>
      <c r="H85" s="90"/>
      <c r="I85" s="87"/>
      <c r="J85" s="88"/>
      <c r="K85" s="304">
        <v>0.05</v>
      </c>
      <c r="L85" s="862">
        <f>N79*K85</f>
        <v>31447.248740642379</v>
      </c>
      <c r="M85" s="863"/>
      <c r="N85" s="51"/>
    </row>
    <row r="86" spans="1:14" ht="15.75" thickBot="1">
      <c r="B86" s="91" t="s">
        <v>974</v>
      </c>
      <c r="C86" s="92"/>
      <c r="D86" s="92"/>
      <c r="E86" s="92"/>
      <c r="F86" s="92"/>
      <c r="G86" s="92"/>
      <c r="H86" s="92"/>
      <c r="I86" s="93"/>
      <c r="J86" s="94"/>
      <c r="K86" s="305">
        <v>0.05</v>
      </c>
      <c r="L86" s="864">
        <f>N79*K86</f>
        <v>31447.248740642379</v>
      </c>
      <c r="M86" s="865"/>
      <c r="N86" s="51"/>
    </row>
    <row r="87" spans="1:14" ht="15.75" thickBot="1">
      <c r="B87" s="827" t="s">
        <v>953</v>
      </c>
      <c r="C87" s="828"/>
      <c r="D87" s="828"/>
      <c r="E87" s="828"/>
      <c r="F87" s="828"/>
      <c r="G87" s="828"/>
      <c r="H87" s="828"/>
      <c r="I87" s="828"/>
      <c r="J87" s="828"/>
      <c r="K87" s="828"/>
      <c r="L87" s="828"/>
      <c r="M87" s="829"/>
      <c r="N87" s="52">
        <f>L84+L85+L86</f>
        <v>188683.49244385428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817628.46725670178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195</v>
      </c>
      <c r="B36" s="876" t="str">
        <f>VLOOKUP(A36,EQUIPOS!A6:D154,3,FALSE)</f>
        <v xml:space="preserve">Equipo de oxicorte, Capacidad de corte: hasta 6´´ (152mm) </v>
      </c>
      <c r="C36" s="877"/>
      <c r="D36" s="877"/>
      <c r="E36" s="877"/>
      <c r="F36" s="877"/>
      <c r="G36" s="877"/>
      <c r="H36" s="878"/>
      <c r="I36" s="267"/>
      <c r="J36" s="268"/>
      <c r="K36" s="269">
        <f>VLOOKUP(A36,EQUIPOS!A6:D163,4,FALSE)</f>
        <v>16755.996510626977</v>
      </c>
      <c r="L36" s="270"/>
      <c r="M36" s="336">
        <v>1.1299999999999999</v>
      </c>
      <c r="N36" s="272">
        <f>K36/M36</f>
        <v>14828.31549613007</v>
      </c>
    </row>
    <row r="37" spans="1:14">
      <c r="A37" s="113" t="s">
        <v>332</v>
      </c>
      <c r="B37" s="876" t="str">
        <f>VLOOKUP(A37,EQUIPOS!A7:D154,3,FALSE)</f>
        <v xml:space="preserve">Taladro de 1/2´´, pulidora, lijadora y circular
</v>
      </c>
      <c r="C37" s="877"/>
      <c r="D37" s="877"/>
      <c r="E37" s="877"/>
      <c r="F37" s="877"/>
      <c r="G37" s="877"/>
      <c r="H37" s="878"/>
      <c r="I37" s="421"/>
      <c r="J37" s="422"/>
      <c r="K37" s="269">
        <f>VLOOKUP(A37,EQUIPOS!A7:D164,4,FALSE)</f>
        <v>3170.276164496046</v>
      </c>
      <c r="L37" s="335"/>
      <c r="M37" s="336">
        <v>0.53</v>
      </c>
      <c r="N37" s="272">
        <f>K37/M37</f>
        <v>5981.6531405585774</v>
      </c>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v>
      </c>
      <c r="N41" s="344">
        <f>N77*M41</f>
        <v>2680.2873935734665</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23490.256030262113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1" t="s">
        <v>394</v>
      </c>
      <c r="B48" s="43" t="str">
        <f>VLOOKUP(A48,MATERIALES!A5:D372,3,FALSE)</f>
        <v>Botella de gas propano (40 lb) (5% de oxígeno)</v>
      </c>
      <c r="C48" s="281"/>
      <c r="D48" s="281"/>
      <c r="E48" s="281"/>
      <c r="F48" s="281"/>
      <c r="G48" s="281"/>
      <c r="H48" s="281"/>
      <c r="I48" s="281"/>
      <c r="J48" s="311" t="str">
        <f>VLOOKUP(A48,MATERIALES!A4:D639,2,FALSE)</f>
        <v>u</v>
      </c>
      <c r="K48" s="282">
        <v>0.02</v>
      </c>
      <c r="L48" s="267"/>
      <c r="M48" s="402">
        <f>VLOOKUP(A48,MATERIALES!A5:D395,4,FALSE)</f>
        <v>54304.66487818864</v>
      </c>
      <c r="N48" s="272">
        <f>K48*M48</f>
        <v>1086.0932975637729</v>
      </c>
    </row>
    <row r="49" spans="1:14">
      <c r="A49" s="161" t="s">
        <v>476</v>
      </c>
      <c r="B49" s="43" t="str">
        <f>VLOOKUP(A49,MATERIALES!A6:D372,3,FALSE)</f>
        <v>Grata de limpieza</v>
      </c>
      <c r="C49" s="425"/>
      <c r="D49" s="425"/>
      <c r="E49" s="425"/>
      <c r="F49" s="425"/>
      <c r="G49" s="425"/>
      <c r="H49" s="425"/>
      <c r="I49" s="425"/>
      <c r="J49" s="312" t="str">
        <f>VLOOKUP(A49,MATERIALES!A5:D640,2,FALSE)</f>
        <v>u</v>
      </c>
      <c r="K49" s="397">
        <v>0.5</v>
      </c>
      <c r="L49" s="421"/>
      <c r="M49" s="402">
        <f>VLOOKUP(A49,MATERIALES!A6:D396,4,FALSE)</f>
        <v>7438.9803404991744</v>
      </c>
      <c r="N49" s="272">
        <f>K49*M49</f>
        <v>3719.4901702495872</v>
      </c>
    </row>
    <row r="50" spans="1:14">
      <c r="A50" s="161" t="s">
        <v>396</v>
      </c>
      <c r="B50" s="43" t="str">
        <f>VLOOKUP(A50,MATERIALES!A6:D372,3,FALSE)</f>
        <v>Botella de oxígeno (1800 lb)</v>
      </c>
      <c r="C50" s="425"/>
      <c r="D50" s="425"/>
      <c r="E50" s="425"/>
      <c r="F50" s="425"/>
      <c r="G50" s="425"/>
      <c r="H50" s="425"/>
      <c r="I50" s="425"/>
      <c r="J50" s="312" t="str">
        <f>VLOOKUP(A50,MATERIALES!A6:D641,2,FALSE)</f>
        <v>u</v>
      </c>
      <c r="K50" s="397">
        <v>0.08</v>
      </c>
      <c r="L50" s="421"/>
      <c r="M50" s="402">
        <f>VLOOKUP(A50,MATERIALES!A6:D397,4,FALSE)</f>
        <v>95222.850489997436</v>
      </c>
      <c r="N50" s="272">
        <f>K50*M50</f>
        <v>7617.8280391997951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12423.411507013156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26802.873935734664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62716.541473009929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12543.308294601986</v>
      </c>
      <c r="M84" s="863"/>
      <c r="N84" s="51"/>
    </row>
    <row r="85" spans="1:14">
      <c r="B85" s="89" t="s">
        <v>973</v>
      </c>
      <c r="C85" s="90"/>
      <c r="D85" s="90"/>
      <c r="E85" s="90"/>
      <c r="F85" s="90"/>
      <c r="G85" s="90"/>
      <c r="H85" s="90"/>
      <c r="I85" s="87"/>
      <c r="J85" s="88"/>
      <c r="K85" s="304">
        <v>0.05</v>
      </c>
      <c r="L85" s="862">
        <f>N79*K85</f>
        <v>3135.8270736504965</v>
      </c>
      <c r="M85" s="863"/>
      <c r="N85" s="51"/>
    </row>
    <row r="86" spans="1:14" ht="15.75" thickBot="1">
      <c r="B86" s="91" t="s">
        <v>974</v>
      </c>
      <c r="C86" s="92"/>
      <c r="D86" s="92"/>
      <c r="E86" s="92"/>
      <c r="F86" s="92"/>
      <c r="G86" s="92"/>
      <c r="H86" s="92"/>
      <c r="I86" s="93"/>
      <c r="J86" s="94"/>
      <c r="K86" s="305">
        <v>0.05</v>
      </c>
      <c r="L86" s="864">
        <f>N79*K86</f>
        <v>3135.8270736504965</v>
      </c>
      <c r="M86" s="865"/>
      <c r="N86" s="51"/>
    </row>
    <row r="87" spans="1:14" ht="15.75" thickBot="1">
      <c r="B87" s="827" t="s">
        <v>953</v>
      </c>
      <c r="C87" s="828"/>
      <c r="D87" s="828"/>
      <c r="E87" s="828"/>
      <c r="F87" s="828"/>
      <c r="G87" s="828"/>
      <c r="H87" s="828"/>
      <c r="I87" s="828"/>
      <c r="J87" s="828"/>
      <c r="K87" s="828"/>
      <c r="L87" s="828"/>
      <c r="M87" s="829"/>
      <c r="N87" s="52">
        <f>L84+L85+L86</f>
        <v>18814.962441902979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81531.503914912901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7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123</v>
      </c>
      <c r="B36" s="876" t="str">
        <f>VLOOKUP(A36,EQUIPOS!A6:D154,3,FALSE)</f>
        <v>Bomba de inyección de lechada</v>
      </c>
      <c r="C36" s="877"/>
      <c r="D36" s="877"/>
      <c r="E36" s="877"/>
      <c r="F36" s="877"/>
      <c r="G36" s="877"/>
      <c r="H36" s="878"/>
      <c r="I36" s="267"/>
      <c r="J36" s="268"/>
      <c r="K36" s="269">
        <f>VLOOKUP(A36,EQUIPOS!A6:D163,4,FALSE)</f>
        <v>18602.319190762471</v>
      </c>
      <c r="L36" s="270"/>
      <c r="M36" s="336">
        <v>12</v>
      </c>
      <c r="N36" s="272">
        <f t="shared" ref="N36:N42" si="0">K36/M36</f>
        <v>1550.1932658968726</v>
      </c>
    </row>
    <row r="37" spans="1:14">
      <c r="A37" s="113" t="s">
        <v>288</v>
      </c>
      <c r="B37" s="876" t="str">
        <f>VLOOKUP(A37,EQUIPOS!A7:D154,3,FALSE)</f>
        <v xml:space="preserve">Planta eléctrica </v>
      </c>
      <c r="C37" s="877"/>
      <c r="D37" s="877"/>
      <c r="E37" s="877"/>
      <c r="F37" s="877"/>
      <c r="G37" s="877"/>
      <c r="H37" s="878"/>
      <c r="I37" s="267"/>
      <c r="J37" s="268"/>
      <c r="K37" s="269">
        <f>VLOOKUP(A37,EQUIPOS!A7:D164,4,FALSE)</f>
        <v>15293.980950854506</v>
      </c>
      <c r="L37" s="270"/>
      <c r="M37" s="336">
        <v>1.3</v>
      </c>
      <c r="N37" s="272">
        <f t="shared" si="0"/>
        <v>11764.600731426543</v>
      </c>
    </row>
    <row r="38" spans="1:14">
      <c r="A38" s="113" t="s">
        <v>125</v>
      </c>
      <c r="B38" s="876" t="str">
        <f>VLOOKUP(A38,EQUIPOS!A8:D154,3,FALSE)</f>
        <v>Bomba para gato de tensionamiento</v>
      </c>
      <c r="C38" s="877"/>
      <c r="D38" s="877"/>
      <c r="E38" s="877"/>
      <c r="F38" s="877"/>
      <c r="G38" s="877"/>
      <c r="H38" s="878"/>
      <c r="I38" s="267"/>
      <c r="J38" s="268"/>
      <c r="K38" s="269">
        <f>VLOOKUP(A38,EQUIPOS!A8:D165,4,FALSE)</f>
        <v>58865.959825257429</v>
      </c>
      <c r="L38" s="270"/>
      <c r="M38" s="336">
        <v>12</v>
      </c>
      <c r="N38" s="272">
        <f t="shared" si="0"/>
        <v>4905.4966521047854</v>
      </c>
    </row>
    <row r="39" spans="1:14">
      <c r="A39" s="113" t="s">
        <v>180</v>
      </c>
      <c r="B39" s="876" t="str">
        <f>VLOOKUP(A39,EQUIPOS!A9:D154,3,FALSE)</f>
        <v>Compresor 120 HP, con martillo.</v>
      </c>
      <c r="C39" s="877"/>
      <c r="D39" s="877"/>
      <c r="E39" s="877"/>
      <c r="F39" s="877"/>
      <c r="G39" s="877"/>
      <c r="H39" s="878"/>
      <c r="I39" s="267"/>
      <c r="J39" s="268"/>
      <c r="K39" s="269">
        <f>VLOOKUP(A39,EQUIPOS!A9:D166,4,FALSE)</f>
        <v>96884.546263315322</v>
      </c>
      <c r="L39" s="270"/>
      <c r="M39" s="336">
        <v>1.3</v>
      </c>
      <c r="N39" s="272">
        <f t="shared" si="0"/>
        <v>74526.574048704089</v>
      </c>
    </row>
    <row r="40" spans="1:14">
      <c r="A40" s="113" t="s">
        <v>197</v>
      </c>
      <c r="B40" s="876" t="str">
        <f>VLOOKUP(A40,EQUIPOS!A10:D154,3,FALSE)</f>
        <v>Equipo de perforación (TRACKDRILL), potencia 40 HP, 2100 golpes / minuto</v>
      </c>
      <c r="C40" s="877"/>
      <c r="D40" s="877"/>
      <c r="E40" s="877"/>
      <c r="F40" s="877"/>
      <c r="G40" s="877"/>
      <c r="H40" s="878"/>
      <c r="I40" s="267"/>
      <c r="J40" s="268"/>
      <c r="K40" s="269">
        <f>VLOOKUP(A40,EQUIPOS!A10:D167,4,FALSE)</f>
        <v>128280.2743375836</v>
      </c>
      <c r="L40" s="270"/>
      <c r="M40" s="336">
        <v>1.3</v>
      </c>
      <c r="N40" s="272">
        <f t="shared" si="0"/>
        <v>98677.134105833538</v>
      </c>
    </row>
    <row r="41" spans="1:14">
      <c r="A41" s="113" t="s">
        <v>195</v>
      </c>
      <c r="B41" s="876" t="str">
        <f>VLOOKUP(A41,EQUIPOS!A11:D155,3,FALSE)</f>
        <v xml:space="preserve">Equipo de oxicorte, Capacidad de corte: hasta 6´´ (152mm) </v>
      </c>
      <c r="C41" s="877"/>
      <c r="D41" s="877"/>
      <c r="E41" s="877"/>
      <c r="F41" s="877"/>
      <c r="G41" s="877"/>
      <c r="H41" s="878"/>
      <c r="I41" s="267"/>
      <c r="J41" s="268"/>
      <c r="K41" s="269">
        <f>VLOOKUP(A41,EQUIPOS!A11:D168,4,FALSE)</f>
        <v>16755.996510626977</v>
      </c>
      <c r="L41" s="270"/>
      <c r="M41" s="336">
        <v>15</v>
      </c>
      <c r="N41" s="272">
        <f t="shared" si="0"/>
        <v>1117.0664340417984</v>
      </c>
    </row>
    <row r="42" spans="1:14">
      <c r="A42" s="113" t="s">
        <v>240</v>
      </c>
      <c r="B42" s="876" t="str">
        <f>VLOOKUP(A42,EQUIPOS!A12:D156,3,FALSE)</f>
        <v>Gato para tensionamiento, fuerza Max 200 ton, área de tensión 314 cm2.</v>
      </c>
      <c r="C42" s="877"/>
      <c r="D42" s="877"/>
      <c r="E42" s="877"/>
      <c r="F42" s="877"/>
      <c r="G42" s="877"/>
      <c r="H42" s="878"/>
      <c r="I42" s="267"/>
      <c r="J42" s="268"/>
      <c r="K42" s="269">
        <f>VLOOKUP(A42,EQUIPOS!A12:D169,4,FALSE)</f>
        <v>166067.04012662894</v>
      </c>
      <c r="L42" s="270"/>
      <c r="M42" s="336">
        <v>12</v>
      </c>
      <c r="N42" s="272">
        <f t="shared" si="0"/>
        <v>13838.920010552412</v>
      </c>
    </row>
    <row r="43" spans="1:14">
      <c r="A43" s="113"/>
      <c r="B43" s="876"/>
      <c r="C43" s="877"/>
      <c r="D43" s="877"/>
      <c r="E43" s="877"/>
      <c r="F43" s="877"/>
      <c r="G43" s="877"/>
      <c r="H43" s="878"/>
      <c r="I43" s="421"/>
      <c r="J43" s="422"/>
      <c r="K43" s="269"/>
      <c r="L43" s="335"/>
      <c r="M43" s="336"/>
      <c r="N43" s="272"/>
    </row>
    <row r="44" spans="1:14">
      <c r="A44" s="113"/>
      <c r="B44" s="876"/>
      <c r="C44" s="877"/>
      <c r="D44" s="877"/>
      <c r="E44" s="877"/>
      <c r="F44" s="877"/>
      <c r="G44" s="877"/>
      <c r="H44" s="878"/>
      <c r="I44" s="328"/>
      <c r="J44" s="330"/>
      <c r="K44" s="269"/>
      <c r="L44" s="423"/>
      <c r="M44" s="424"/>
      <c r="N44" s="272"/>
    </row>
    <row r="45" spans="1:14">
      <c r="B45" s="876"/>
      <c r="C45" s="877"/>
      <c r="D45" s="877"/>
      <c r="E45" s="877"/>
      <c r="F45" s="877"/>
      <c r="G45" s="877"/>
      <c r="H45" s="878"/>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76"/>
      <c r="C48" s="877"/>
      <c r="D48" s="877"/>
      <c r="E48" s="877"/>
      <c r="F48" s="877"/>
      <c r="G48" s="877"/>
      <c r="H48" s="878"/>
      <c r="I48" s="886"/>
      <c r="J48" s="887"/>
      <c r="K48" s="41"/>
      <c r="L48" s="888"/>
      <c r="M48" s="889"/>
      <c r="N48" s="105"/>
    </row>
    <row r="49" spans="1:14" ht="15.75" thickBot="1">
      <c r="B49" s="827" t="s">
        <v>953</v>
      </c>
      <c r="C49" s="828"/>
      <c r="D49" s="828"/>
      <c r="E49" s="828"/>
      <c r="F49" s="828"/>
      <c r="G49" s="828"/>
      <c r="H49" s="828"/>
      <c r="I49" s="828"/>
      <c r="J49" s="828"/>
      <c r="K49" s="828"/>
      <c r="L49" s="828"/>
      <c r="M49" s="829"/>
      <c r="N49" s="394">
        <f>SUM(N36:N48)</f>
        <v>210513.60531806792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2" t="s">
        <v>944</v>
      </c>
      <c r="C53" s="873"/>
      <c r="D53" s="873"/>
      <c r="E53" s="873"/>
      <c r="F53" s="873"/>
      <c r="G53" s="873"/>
      <c r="H53" s="873"/>
      <c r="I53" s="907"/>
      <c r="J53" s="315" t="s">
        <v>945</v>
      </c>
      <c r="K53" s="85" t="s">
        <v>946</v>
      </c>
      <c r="L53" s="908" t="s">
        <v>955</v>
      </c>
      <c r="M53" s="907"/>
      <c r="N53" s="86" t="s">
        <v>951</v>
      </c>
    </row>
    <row r="54" spans="1:14">
      <c r="A54" s="161" t="s">
        <v>788</v>
      </c>
      <c r="B54" s="43" t="str">
        <f>VLOOKUP(A54,MATERIALES!A5:D372,3,FALSE)</f>
        <v>Alambre negro para amarre calibre 18</v>
      </c>
      <c r="C54" s="281"/>
      <c r="D54" s="281"/>
      <c r="E54" s="281"/>
      <c r="F54" s="281"/>
      <c r="G54" s="281"/>
      <c r="H54" s="281"/>
      <c r="I54" s="281"/>
      <c r="J54" s="311" t="str">
        <f>VLOOKUP(A54,MATERIALES!A8:D645,2,FALSE)</f>
        <v>kg</v>
      </c>
      <c r="K54" s="282">
        <v>0.2</v>
      </c>
      <c r="L54" s="267"/>
      <c r="M54" s="402">
        <f>VLOOKUP(A54,MATERIALES!A5:D395,4,FALSE)</f>
        <v>3443.3666436758476</v>
      </c>
      <c r="N54" s="272">
        <f>K54*M54</f>
        <v>688.67332873516955</v>
      </c>
    </row>
    <row r="55" spans="1:14">
      <c r="A55" s="161" t="s">
        <v>691</v>
      </c>
      <c r="B55" s="43" t="str">
        <f>VLOOKUP(A55,MATERIALES!A6:D372,3,FALSE)</f>
        <v>Torón de tensionmiento 1/2´´ o 5/8´´</v>
      </c>
      <c r="C55" s="425"/>
      <c r="D55" s="425"/>
      <c r="E55" s="425"/>
      <c r="F55" s="425"/>
      <c r="G55" s="425"/>
      <c r="H55" s="425"/>
      <c r="I55" s="425"/>
      <c r="J55" s="312" t="str">
        <f>VLOOKUP(A55,MATERIALES!A9:D646,2,FALSE)</f>
        <v>kg</v>
      </c>
      <c r="K55" s="397">
        <v>5.53</v>
      </c>
      <c r="L55" s="421"/>
      <c r="M55" s="402">
        <f>VLOOKUP(A55,MATERIALES!A6:D396,4,FALSE)</f>
        <v>6462.3635130491148</v>
      </c>
      <c r="N55" s="272">
        <f t="shared" ref="N55:N67" si="1">K55*M55</f>
        <v>35736.870227161606</v>
      </c>
    </row>
    <row r="56" spans="1:14">
      <c r="A56" s="161" t="s">
        <v>484</v>
      </c>
      <c r="B56" s="43" t="str">
        <f>VLOOKUP(A56,MATERIALES!A6:D372,3,FALSE)</f>
        <v>Limpiador 1/4 de galón (anclajes)</v>
      </c>
      <c r="C56" s="425"/>
      <c r="D56" s="425"/>
      <c r="E56" s="425"/>
      <c r="F56" s="425"/>
      <c r="G56" s="425"/>
      <c r="H56" s="425"/>
      <c r="I56" s="425"/>
      <c r="J56" s="312" t="str">
        <f>VLOOKUP(A56,MATERIALES!A10:D647,2,FALSE)</f>
        <v>u</v>
      </c>
      <c r="K56" s="397">
        <v>8.0000000000000002E-3</v>
      </c>
      <c r="L56" s="421"/>
      <c r="M56" s="402">
        <f>VLOOKUP(A56,MATERIALES!A6:D397,4,FALSE)</f>
        <v>38570.403094320645</v>
      </c>
      <c r="N56" s="272">
        <f t="shared" si="1"/>
        <v>308.56322475456517</v>
      </c>
    </row>
    <row r="57" spans="1:14">
      <c r="A57" s="161" t="s">
        <v>664</v>
      </c>
      <c r="B57" s="43" t="str">
        <f>VLOOKUP(A57,MATERIALES!A6:D372,3,FALSE)</f>
        <v>Soldadura en PVC 1/8 de galón (anclajes)</v>
      </c>
      <c r="C57" s="425"/>
      <c r="D57" s="425"/>
      <c r="E57" s="425"/>
      <c r="F57" s="425"/>
      <c r="G57" s="425"/>
      <c r="H57" s="425"/>
      <c r="I57" s="425"/>
      <c r="J57" s="312" t="str">
        <f>VLOOKUP(A57,MATERIALES!A11:D648,2,FALSE)</f>
        <v>u</v>
      </c>
      <c r="K57" s="397">
        <v>2.1999999999999999E-2</v>
      </c>
      <c r="L57" s="421"/>
      <c r="M57" s="402">
        <f>VLOOKUP(A57,MATERIALES!A6:D398,4,FALSE)</f>
        <v>46663.261139683884</v>
      </c>
      <c r="N57" s="272">
        <f t="shared" si="1"/>
        <v>1026.5917450730453</v>
      </c>
    </row>
    <row r="58" spans="1:14">
      <c r="A58" s="161" t="s">
        <v>731</v>
      </c>
      <c r="B58" s="43" t="str">
        <f>VLOOKUP(A58,MATERIALES!A7:D372,3,FALSE)</f>
        <v>Unión en PVC RD21 de 1´´ (para anclajes)</v>
      </c>
      <c r="C58" s="425"/>
      <c r="D58" s="425"/>
      <c r="E58" s="425"/>
      <c r="F58" s="425"/>
      <c r="G58" s="425"/>
      <c r="H58" s="425"/>
      <c r="I58" s="425"/>
      <c r="J58" s="312" t="str">
        <f>VLOOKUP(A58,MATERIALES!A11:D649,2,FALSE)</f>
        <v>u</v>
      </c>
      <c r="K58" s="397">
        <v>0.3</v>
      </c>
      <c r="L58" s="421"/>
      <c r="M58" s="402">
        <f>VLOOKUP(A58,MATERIALES!A7:D399,4,FALSE)</f>
        <v>897.49026984311763</v>
      </c>
      <c r="N58" s="272">
        <f t="shared" si="1"/>
        <v>269.24708095293528</v>
      </c>
    </row>
    <row r="59" spans="1:14">
      <c r="A59" s="161" t="s">
        <v>684</v>
      </c>
      <c r="B59" s="43" t="str">
        <f>VLOOKUP(A59,MATERIALES!A8:D372,3,FALSE)</f>
        <v>Tapón en PVC RD21 de 1´´ (para anclaje)</v>
      </c>
      <c r="C59" s="425"/>
      <c r="D59" s="425"/>
      <c r="E59" s="425"/>
      <c r="F59" s="425"/>
      <c r="G59" s="425"/>
      <c r="H59" s="425"/>
      <c r="I59" s="425"/>
      <c r="J59" s="312" t="str">
        <f>VLOOKUP(A59,MATERIALES!A12:D650,2,FALSE)</f>
        <v>u</v>
      </c>
      <c r="K59" s="397">
        <v>0.1</v>
      </c>
      <c r="L59" s="421"/>
      <c r="M59" s="402">
        <f>VLOOKUP(A59,MATERIALES!A8:D400,4,FALSE)</f>
        <v>7389.1197699523345</v>
      </c>
      <c r="N59" s="272">
        <f t="shared" si="1"/>
        <v>738.91197699523354</v>
      </c>
    </row>
    <row r="60" spans="1:14">
      <c r="A60" s="161" t="s">
        <v>432</v>
      </c>
      <c r="B60" s="43" t="str">
        <f>VLOOKUP(A60,MATERIALES!A9:D372,3,FALSE)</f>
        <v>Anclajes o Cuñas para el tensionamiento</v>
      </c>
      <c r="C60" s="425"/>
      <c r="D60" s="425"/>
      <c r="E60" s="425"/>
      <c r="F60" s="425"/>
      <c r="G60" s="425"/>
      <c r="H60" s="425"/>
      <c r="I60" s="425"/>
      <c r="J60" s="312" t="str">
        <f>VLOOKUP(A60,MATERIALES!A13:D651,2,FALSE)</f>
        <v>u</v>
      </c>
      <c r="K60" s="397">
        <v>0.5</v>
      </c>
      <c r="L60" s="421"/>
      <c r="M60" s="402">
        <f>VLOOKUP(A60,MATERIALES!A9:D401,4,FALSE)</f>
        <v>17893.44127363549</v>
      </c>
      <c r="N60" s="272">
        <f t="shared" si="1"/>
        <v>8946.7206368177449</v>
      </c>
    </row>
    <row r="61" spans="1:14">
      <c r="A61" s="161" t="s">
        <v>702</v>
      </c>
      <c r="B61" s="43" t="str">
        <f>VLOOKUP(A61,MATERIALES!A10:D372,3,FALSE)</f>
        <v>Trompetas de 12 torones (tensionamiento)</v>
      </c>
      <c r="C61" s="425"/>
      <c r="D61" s="425"/>
      <c r="E61" s="425"/>
      <c r="F61" s="425"/>
      <c r="G61" s="425"/>
      <c r="H61" s="425"/>
      <c r="I61" s="425"/>
      <c r="J61" s="312" t="s">
        <v>92</v>
      </c>
      <c r="K61" s="397">
        <v>0.1</v>
      </c>
      <c r="L61" s="421"/>
      <c r="M61" s="402">
        <f>VLOOKUP(A61,MATERIALES!A10:D402,4,FALSE)</f>
        <v>65077.799892646057</v>
      </c>
      <c r="N61" s="272">
        <f t="shared" si="1"/>
        <v>6507.7799892646062</v>
      </c>
    </row>
    <row r="62" spans="1:14">
      <c r="A62" s="161" t="s">
        <v>492</v>
      </c>
      <c r="B62" s="43" t="str">
        <f>VLOOKUP(A62,MATERIALES!A11:D372,3,FALSE)</f>
        <v>Lechada Para Ductos (Acero De Preesfuerzo)</v>
      </c>
      <c r="C62" s="425"/>
      <c r="D62" s="425"/>
      <c r="E62" s="425"/>
      <c r="F62" s="425"/>
      <c r="G62" s="425"/>
      <c r="H62" s="425"/>
      <c r="I62" s="425"/>
      <c r="J62" s="312" t="s">
        <v>422</v>
      </c>
      <c r="K62" s="397">
        <v>10</v>
      </c>
      <c r="L62" s="421"/>
      <c r="M62" s="402">
        <f>VLOOKUP(A62,MATERIALES!A11:D403,4,FALSE)</f>
        <v>978.78467834339995</v>
      </c>
      <c r="N62" s="272">
        <f t="shared" si="1"/>
        <v>9787.846783433999</v>
      </c>
    </row>
    <row r="63" spans="1:14">
      <c r="A63" s="161" t="s">
        <v>445</v>
      </c>
      <c r="B63" s="43" t="str">
        <f>VLOOKUP(A63,MATERIALES!A11:D372,3,FALSE)</f>
        <v>Ductos para tensionimiento</v>
      </c>
      <c r="C63" s="425"/>
      <c r="D63" s="425"/>
      <c r="E63" s="425"/>
      <c r="F63" s="425"/>
      <c r="G63" s="425"/>
      <c r="H63" s="425"/>
      <c r="I63" s="425"/>
      <c r="J63" s="312" t="str">
        <f>VLOOKUP(A63,MATERIALES!A14:D654,2,FALSE)</f>
        <v>m</v>
      </c>
      <c r="K63" s="397">
        <v>1</v>
      </c>
      <c r="L63" s="421"/>
      <c r="M63" s="402">
        <f>VLOOKUP(A63,MATERIALES!A11:D404,4,FALSE)</f>
        <v>13740.922887441066</v>
      </c>
      <c r="N63" s="272">
        <f t="shared" si="1"/>
        <v>13740.922887441066</v>
      </c>
    </row>
    <row r="64" spans="1:14">
      <c r="A64" s="161" t="s">
        <v>591</v>
      </c>
      <c r="B64" s="43" t="str">
        <f>VLOOKUP(A64,MATERIALES!A12:D372,3,FALSE)</f>
        <v>Oxigeno industrial</v>
      </c>
      <c r="C64" s="425"/>
      <c r="D64" s="425"/>
      <c r="E64" s="425"/>
      <c r="F64" s="425"/>
      <c r="G64" s="425"/>
      <c r="H64" s="425"/>
      <c r="I64" s="425"/>
      <c r="J64" s="312" t="str">
        <f>VLOOKUP(A64,MATERIALES!A15:D655,2,FALSE)</f>
        <v>kg</v>
      </c>
      <c r="K64" s="397">
        <v>0.5</v>
      </c>
      <c r="L64" s="421"/>
      <c r="M64" s="402">
        <f>VLOOKUP(A64,MATERIALES!A12:D405,4,FALSE)</f>
        <v>10905.373918951214</v>
      </c>
      <c r="N64" s="272">
        <f t="shared" si="1"/>
        <v>5452.6869594756072</v>
      </c>
    </row>
    <row r="65" spans="1:14">
      <c r="A65" s="161" t="s">
        <v>507</v>
      </c>
      <c r="B65" s="43" t="str">
        <f>VLOOKUP(A65,MATERIALES!A13:D373,3,FALSE)</f>
        <v>Manguera de polietileno de 3´´</v>
      </c>
      <c r="C65" s="425"/>
      <c r="D65" s="425"/>
      <c r="E65" s="425"/>
      <c r="F65" s="425"/>
      <c r="G65" s="425"/>
      <c r="H65" s="425"/>
      <c r="I65" s="425"/>
      <c r="J65" s="312" t="str">
        <f>VLOOKUP(A65,MATERIALES!A16:D656,2,FALSE)</f>
        <v>m</v>
      </c>
      <c r="K65" s="397">
        <v>0.55000000000000004</v>
      </c>
      <c r="L65" s="421"/>
      <c r="M65" s="402">
        <f>VLOOKUP(A65,MATERIALES!A13:D406,4,FALSE)</f>
        <v>6942.5424859241157</v>
      </c>
      <c r="N65" s="272">
        <f t="shared" si="1"/>
        <v>3818.398367258264</v>
      </c>
    </row>
    <row r="66" spans="1:14">
      <c r="A66" s="161" t="s">
        <v>898</v>
      </c>
      <c r="B66" s="43" t="str">
        <f>VLOOKUP(A66,MATERIALES!A13:D374,3,FALSE)</f>
        <v>Alambre Negro Para Amarre</v>
      </c>
      <c r="C66" s="425"/>
      <c r="D66" s="425"/>
      <c r="E66" s="425"/>
      <c r="F66" s="425"/>
      <c r="G66" s="425"/>
      <c r="H66" s="425"/>
      <c r="I66" s="425"/>
      <c r="J66" s="312" t="str">
        <f>VLOOKUP(A66,MATERIALES!A17:D657,2,FALSE)</f>
        <v>kg</v>
      </c>
      <c r="K66" s="397">
        <v>0.05</v>
      </c>
      <c r="L66" s="421"/>
      <c r="M66" s="402">
        <f>VLOOKUP(A66,MATERIALES!A13:D407,4,FALSE)</f>
        <v>5252.7134947848426</v>
      </c>
      <c r="N66" s="272">
        <f t="shared" si="1"/>
        <v>262.63567473924212</v>
      </c>
    </row>
    <row r="67" spans="1:14">
      <c r="A67" s="161" t="s">
        <v>706</v>
      </c>
      <c r="B67" s="43" t="str">
        <f>VLOOKUP(A67,MATERIALES!A13:D375,3,FALSE)</f>
        <v>Tubería PVC RD21 de 1´´ (para anclajes)</v>
      </c>
      <c r="C67" s="425"/>
      <c r="D67" s="425"/>
      <c r="E67" s="425"/>
      <c r="F67" s="425"/>
      <c r="G67" s="425"/>
      <c r="H67" s="425"/>
      <c r="I67" s="425"/>
      <c r="J67" s="312" t="str">
        <f>VLOOKUP(A67,MATERIALES!A18:D658,2,FALSE)</f>
        <v>m</v>
      </c>
      <c r="K67" s="397">
        <v>1</v>
      </c>
      <c r="L67" s="421"/>
      <c r="M67" s="402">
        <f>VLOOKUP(A67,MATERIALES!A13:D408,4,FALSE)</f>
        <v>8211.8191839751926</v>
      </c>
      <c r="N67" s="272">
        <f t="shared" si="1"/>
        <v>8211.8191839751926</v>
      </c>
    </row>
    <row r="68" spans="1:14" ht="15.75" thickBot="1">
      <c r="B68" s="43"/>
      <c r="C68" s="310"/>
      <c r="D68" s="310"/>
      <c r="E68" s="310"/>
      <c r="F68" s="310"/>
      <c r="G68" s="310"/>
      <c r="H68" s="310"/>
      <c r="I68" s="310"/>
      <c r="J68" s="435"/>
      <c r="K68" s="126"/>
      <c r="L68" s="325"/>
      <c r="M68" s="402"/>
      <c r="N68" s="272"/>
    </row>
    <row r="69" spans="1:14" ht="15.75" thickBot="1">
      <c r="B69" s="827" t="s">
        <v>953</v>
      </c>
      <c r="C69" s="828"/>
      <c r="D69" s="828"/>
      <c r="E69" s="828"/>
      <c r="F69" s="828"/>
      <c r="G69" s="828"/>
      <c r="H69" s="828"/>
      <c r="I69" s="828"/>
      <c r="J69" s="828"/>
      <c r="K69" s="828"/>
      <c r="L69" s="828"/>
      <c r="M69" s="829"/>
      <c r="N69" s="394">
        <f>SUM(N54:N68)</f>
        <v>95497.668066078288</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13" t="s">
        <v>961</v>
      </c>
      <c r="M73" s="892"/>
      <c r="N73" s="76" t="s">
        <v>951</v>
      </c>
    </row>
    <row r="74" spans="1:14">
      <c r="B74" s="46"/>
      <c r="C74" s="317"/>
      <c r="D74" s="317"/>
      <c r="E74" s="317"/>
      <c r="F74" s="317"/>
      <c r="G74" s="317"/>
      <c r="H74" s="311"/>
      <c r="I74" s="279"/>
      <c r="J74" s="286"/>
      <c r="K74" s="279"/>
      <c r="L74" s="914"/>
      <c r="M74" s="915"/>
      <c r="N74" s="287"/>
    </row>
    <row r="75" spans="1:14">
      <c r="B75" s="46"/>
      <c r="C75" s="47"/>
      <c r="D75" s="47"/>
      <c r="E75" s="47"/>
      <c r="F75" s="47"/>
      <c r="G75" s="47"/>
      <c r="H75" s="311"/>
      <c r="I75" s="279"/>
      <c r="J75" s="286"/>
      <c r="K75" s="279"/>
      <c r="L75" s="914"/>
      <c r="M75" s="915"/>
      <c r="N75" s="287"/>
    </row>
    <row r="76" spans="1:14">
      <c r="B76" s="46"/>
      <c r="C76" s="47"/>
      <c r="D76" s="47"/>
      <c r="E76" s="47"/>
      <c r="F76" s="47"/>
      <c r="G76" s="47"/>
      <c r="H76" s="311"/>
      <c r="I76" s="279"/>
      <c r="J76" s="286"/>
      <c r="K76" s="279"/>
      <c r="L76" s="914"/>
      <c r="M76" s="915"/>
      <c r="N76" s="287"/>
    </row>
    <row r="77" spans="1:14">
      <c r="B77" s="46"/>
      <c r="C77" s="47"/>
      <c r="D77" s="47"/>
      <c r="E77" s="47"/>
      <c r="F77" s="47"/>
      <c r="G77" s="47"/>
      <c r="H77" s="311"/>
      <c r="I77" s="279"/>
      <c r="J77" s="286"/>
      <c r="K77" s="279"/>
      <c r="L77" s="914"/>
      <c r="M77" s="915"/>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905"/>
      <c r="M79" s="906"/>
      <c r="N79" s="127"/>
    </row>
    <row r="80" spans="1:14" ht="15.75" thickBot="1">
      <c r="B80" s="916" t="s">
        <v>953</v>
      </c>
      <c r="C80" s="870"/>
      <c r="D80" s="870"/>
      <c r="E80" s="870"/>
      <c r="F80" s="870"/>
      <c r="G80" s="870"/>
      <c r="H80" s="870"/>
      <c r="I80" s="870"/>
      <c r="J80" s="870"/>
      <c r="K80" s="870"/>
      <c r="L80" s="870"/>
      <c r="M80" s="871"/>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6" t="s">
        <v>963</v>
      </c>
      <c r="C84" s="867"/>
      <c r="D84" s="867"/>
      <c r="E84" s="867"/>
      <c r="F84" s="867"/>
      <c r="G84" s="867"/>
      <c r="H84" s="867"/>
      <c r="I84" s="73" t="s">
        <v>964</v>
      </c>
      <c r="J84" s="75" t="s">
        <v>1410</v>
      </c>
      <c r="K84" s="74" t="s">
        <v>966</v>
      </c>
      <c r="L84" s="868" t="s">
        <v>950</v>
      </c>
      <c r="M84" s="869"/>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903"/>
      <c r="C90" s="904"/>
      <c r="D90" s="904"/>
      <c r="E90" s="904"/>
      <c r="F90" s="904"/>
      <c r="G90" s="904"/>
      <c r="H90" s="904"/>
      <c r="I90" s="126"/>
      <c r="J90" s="126"/>
      <c r="K90" s="126"/>
      <c r="L90" s="917"/>
      <c r="M90" s="917"/>
      <c r="N90" s="45"/>
    </row>
    <row r="91" spans="1:15" ht="15.75" thickBot="1">
      <c r="B91" s="916" t="s">
        <v>953</v>
      </c>
      <c r="C91" s="870"/>
      <c r="D91" s="870"/>
      <c r="E91" s="870"/>
      <c r="F91" s="870"/>
      <c r="G91" s="870"/>
      <c r="H91" s="870"/>
      <c r="I91" s="870"/>
      <c r="J91" s="870"/>
      <c r="K91" s="870"/>
      <c r="L91" s="870"/>
      <c r="M91" s="871"/>
      <c r="N91" s="301">
        <f>SUM(N85:N90)</f>
        <v>41336.200695078456</v>
      </c>
    </row>
    <row r="92" spans="1:15" ht="15.75" thickBot="1">
      <c r="B92" s="33"/>
      <c r="C92" s="34"/>
      <c r="D92" s="34"/>
      <c r="E92" s="34"/>
      <c r="F92" s="34"/>
      <c r="G92" s="34"/>
      <c r="H92" s="34"/>
      <c r="I92" s="34"/>
      <c r="J92" s="34"/>
      <c r="K92" s="34"/>
      <c r="L92" s="34"/>
      <c r="M92" s="34"/>
      <c r="N92" s="35"/>
    </row>
    <row r="93" spans="1:15" ht="15.75" thickBot="1">
      <c r="B93" s="827" t="s">
        <v>967</v>
      </c>
      <c r="C93" s="828"/>
      <c r="D93" s="828"/>
      <c r="E93" s="828"/>
      <c r="F93" s="828"/>
      <c r="G93" s="828"/>
      <c r="H93" s="828"/>
      <c r="I93" s="828"/>
      <c r="J93" s="828"/>
      <c r="K93" s="828"/>
      <c r="L93" s="828"/>
      <c r="M93" s="829"/>
      <c r="N93" s="99">
        <f>N49+N69+N80+N91</f>
        <v>347347.47407922469</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72" t="s">
        <v>969</v>
      </c>
      <c r="C97" s="873"/>
      <c r="D97" s="873"/>
      <c r="E97" s="873"/>
      <c r="F97" s="873"/>
      <c r="G97" s="873"/>
      <c r="H97" s="873"/>
      <c r="I97" s="314"/>
      <c r="J97" s="334"/>
      <c r="K97" s="302" t="s">
        <v>970</v>
      </c>
      <c r="L97" s="874" t="s">
        <v>971</v>
      </c>
      <c r="M97" s="875"/>
      <c r="N97" s="303"/>
    </row>
    <row r="98" spans="1:14">
      <c r="B98" s="860" t="s">
        <v>972</v>
      </c>
      <c r="C98" s="861"/>
      <c r="D98" s="861"/>
      <c r="E98" s="861"/>
      <c r="F98" s="861"/>
      <c r="G98" s="861"/>
      <c r="H98" s="861"/>
      <c r="I98" s="87"/>
      <c r="J98" s="88"/>
      <c r="K98" s="304">
        <v>0.2</v>
      </c>
      <c r="L98" s="862">
        <f>N93*K98</f>
        <v>69469.494815844941</v>
      </c>
      <c r="M98" s="863"/>
      <c r="N98" s="51"/>
    </row>
    <row r="99" spans="1:14">
      <c r="B99" s="89" t="s">
        <v>973</v>
      </c>
      <c r="C99" s="90"/>
      <c r="D99" s="90"/>
      <c r="E99" s="90"/>
      <c r="F99" s="90"/>
      <c r="G99" s="90"/>
      <c r="H99" s="90"/>
      <c r="I99" s="87"/>
      <c r="J99" s="88"/>
      <c r="K99" s="304">
        <v>0.05</v>
      </c>
      <c r="L99" s="862">
        <f>N93*K99</f>
        <v>17367.373703961235</v>
      </c>
      <c r="M99" s="863"/>
      <c r="N99" s="51"/>
    </row>
    <row r="100" spans="1:14" ht="15.75" thickBot="1">
      <c r="B100" s="91" t="s">
        <v>974</v>
      </c>
      <c r="C100" s="92"/>
      <c r="D100" s="92"/>
      <c r="E100" s="92"/>
      <c r="F100" s="92"/>
      <c r="G100" s="92"/>
      <c r="H100" s="92"/>
      <c r="I100" s="93"/>
      <c r="J100" s="94"/>
      <c r="K100" s="305">
        <v>0.05</v>
      </c>
      <c r="L100" s="864">
        <f>N93*K100</f>
        <v>17367.373703961235</v>
      </c>
      <c r="M100" s="865"/>
      <c r="N100" s="51"/>
    </row>
    <row r="101" spans="1:14" ht="15.75" thickBot="1">
      <c r="B101" s="827" t="s">
        <v>953</v>
      </c>
      <c r="C101" s="828"/>
      <c r="D101" s="828"/>
      <c r="E101" s="828"/>
      <c r="F101" s="828"/>
      <c r="G101" s="828"/>
      <c r="H101" s="828"/>
      <c r="I101" s="828"/>
      <c r="J101" s="828"/>
      <c r="K101" s="828"/>
      <c r="L101" s="828"/>
      <c r="M101" s="829"/>
      <c r="N101" s="52">
        <f>L98+L99+L100</f>
        <v>104204.2422237674</v>
      </c>
    </row>
    <row r="102" spans="1:14" ht="15.75" thickBot="1">
      <c r="B102" s="33"/>
      <c r="C102" s="34"/>
      <c r="D102" s="34"/>
      <c r="E102" s="34"/>
      <c r="F102" s="34"/>
      <c r="G102" s="34"/>
      <c r="H102" s="34"/>
      <c r="I102" s="34"/>
      <c r="J102" s="34"/>
      <c r="K102" s="34"/>
      <c r="L102" s="34"/>
      <c r="M102" s="34"/>
      <c r="N102" s="35"/>
    </row>
    <row r="103" spans="1:14" ht="15.75" thickBot="1">
      <c r="A103" t="s">
        <v>2016</v>
      </c>
      <c r="B103" s="827" t="s">
        <v>975</v>
      </c>
      <c r="C103" s="828"/>
      <c r="D103" s="828"/>
      <c r="E103" s="828"/>
      <c r="F103" s="828"/>
      <c r="G103" s="828"/>
      <c r="H103" s="828"/>
      <c r="I103" s="828"/>
      <c r="J103" s="828"/>
      <c r="K103" s="828"/>
      <c r="L103" s="828"/>
      <c r="M103" s="829"/>
      <c r="N103" s="188">
        <f>N93+N101</f>
        <v>451551.71630299208</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71" t="s">
        <v>2218</v>
      </c>
      <c r="C120" s="972"/>
      <c r="D120" s="972"/>
      <c r="E120" s="972"/>
      <c r="F120" s="972"/>
      <c r="G120" s="972"/>
      <c r="H120" s="972"/>
      <c r="I120" s="972"/>
      <c r="J120" s="972"/>
      <c r="K120" s="972"/>
      <c r="L120" s="972"/>
      <c r="M120" s="972"/>
      <c r="N120" s="973"/>
    </row>
    <row r="121" spans="2:14" ht="15" customHeight="1">
      <c r="B121" s="971"/>
      <c r="C121" s="972"/>
      <c r="D121" s="972"/>
      <c r="E121" s="972"/>
      <c r="F121" s="972"/>
      <c r="G121" s="972"/>
      <c r="H121" s="972"/>
      <c r="I121" s="972"/>
      <c r="J121" s="972"/>
      <c r="K121" s="972"/>
      <c r="L121" s="972"/>
      <c r="M121" s="972"/>
      <c r="N121" s="973"/>
    </row>
    <row r="122" spans="2:14" ht="30" customHeight="1">
      <c r="B122" s="974" t="s">
        <v>2219</v>
      </c>
      <c r="C122" s="975"/>
      <c r="D122" s="975"/>
      <c r="E122" s="975"/>
      <c r="F122" s="975"/>
      <c r="G122" s="975"/>
      <c r="H122" s="975"/>
      <c r="I122" s="975"/>
      <c r="J122" s="975"/>
      <c r="K122" s="975"/>
      <c r="L122" s="975"/>
      <c r="M122" s="975"/>
      <c r="N122" s="976"/>
    </row>
    <row r="123" spans="2:14">
      <c r="B123" s="974"/>
      <c r="C123" s="975"/>
      <c r="D123" s="975"/>
      <c r="E123" s="975"/>
      <c r="F123" s="975"/>
      <c r="G123" s="975"/>
      <c r="H123" s="975"/>
      <c r="I123" s="975"/>
      <c r="J123" s="975"/>
      <c r="K123" s="975"/>
      <c r="L123" s="975"/>
      <c r="M123" s="975"/>
      <c r="N123" s="976"/>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7"/>
      <c r="K133" s="977"/>
      <c r="L133" s="977"/>
      <c r="M133" s="977"/>
      <c r="N133" s="978"/>
    </row>
    <row r="134" spans="2:14" ht="15.75" thickBot="1">
      <c r="B134" s="419" t="s">
        <v>2221</v>
      </c>
      <c r="C134" s="420"/>
      <c r="D134" s="420"/>
      <c r="E134" s="259"/>
      <c r="F134" s="259"/>
      <c r="G134" s="259"/>
      <c r="H134" s="259"/>
      <c r="I134" s="259"/>
      <c r="J134" s="979"/>
      <c r="K134" s="979"/>
      <c r="L134" s="979"/>
      <c r="M134" s="979"/>
      <c r="N134" s="980"/>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topLeftCell="A25"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224</v>
      </c>
      <c r="B36" s="876" t="str">
        <f>VLOOKUP(A36,EQUIPOS!A6:D154,3,FALSE)</f>
        <v>Equipo de Medición (Deformimetros Eléctricos, Mecánicos, Celdas de Carga,  Etc.)</v>
      </c>
      <c r="C36" s="877"/>
      <c r="D36" s="877"/>
      <c r="E36" s="877"/>
      <c r="F36" s="877"/>
      <c r="G36" s="877"/>
      <c r="H36" s="878"/>
      <c r="I36" s="267"/>
      <c r="J36" s="268"/>
      <c r="K36" s="269">
        <f>VLOOKUP(A36,EQUIPOS!A6:D163,4,FALSE)</f>
        <v>186692.89600477205</v>
      </c>
      <c r="L36" s="270"/>
      <c r="M36" s="336">
        <v>3.3333333330000001</v>
      </c>
      <c r="N36" s="272">
        <f>K36/M36</f>
        <v>56007.868807032399</v>
      </c>
    </row>
    <row r="37" spans="1:14">
      <c r="A37" s="113" t="s">
        <v>125</v>
      </c>
      <c r="B37" s="876" t="str">
        <f>VLOOKUP(A37,EQUIPOS!A7:D154,3,FALSE)</f>
        <v>Bomba para gato de tensionamiento</v>
      </c>
      <c r="C37" s="877"/>
      <c r="D37" s="877"/>
      <c r="E37" s="877"/>
      <c r="F37" s="877"/>
      <c r="G37" s="877"/>
      <c r="H37" s="878"/>
      <c r="I37" s="421"/>
      <c r="J37" s="422"/>
      <c r="K37" s="269">
        <f>VLOOKUP(A37,EQUIPOS!A7:D164,4,FALSE)</f>
        <v>58865.959825257429</v>
      </c>
      <c r="L37" s="335"/>
      <c r="M37" s="336">
        <v>0.1</v>
      </c>
      <c r="N37" s="272">
        <f>K37/M37</f>
        <v>588659.59825257421</v>
      </c>
    </row>
    <row r="38" spans="1:14">
      <c r="A38" s="113" t="s">
        <v>240</v>
      </c>
      <c r="B38" s="876" t="str">
        <f>VLOOKUP(A38,EQUIPOS!A8:D154,3,FALSE)</f>
        <v>Gato para tensionamiento, fuerza Max 200 ton, área de tensión 314 cm2.</v>
      </c>
      <c r="C38" s="877"/>
      <c r="D38" s="877"/>
      <c r="E38" s="877"/>
      <c r="F38" s="877"/>
      <c r="G38" s="877"/>
      <c r="H38" s="878"/>
      <c r="I38" s="328"/>
      <c r="J38" s="330"/>
      <c r="K38" s="269">
        <f>VLOOKUP(A38,EQUIPOS!A8:D165,4,FALSE)</f>
        <v>166067.04012662894</v>
      </c>
      <c r="L38" s="423"/>
      <c r="M38" s="424">
        <v>0.1</v>
      </c>
      <c r="N38" s="272">
        <f>K38/M38</f>
        <v>1660670.4012662894</v>
      </c>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2305337.8683258961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14">
        <f>VLOOKUP(A60,TRANSPORTE!A2:D117,4,FALSE)</f>
        <v>2979.7465419700025</v>
      </c>
      <c r="M60" s="915"/>
      <c r="N60" s="287">
        <f>K60*L60</f>
        <v>44696.198129550037</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44696.198129550037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6101.0196361652497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2356135.0860916115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471227.01721832232</v>
      </c>
      <c r="M84" s="863"/>
      <c r="N84" s="51"/>
    </row>
    <row r="85" spans="1:14">
      <c r="B85" s="89" t="s">
        <v>973</v>
      </c>
      <c r="C85" s="90"/>
      <c r="D85" s="90"/>
      <c r="E85" s="90"/>
      <c r="F85" s="90"/>
      <c r="G85" s="90"/>
      <c r="H85" s="90"/>
      <c r="I85" s="87"/>
      <c r="J85" s="88"/>
      <c r="K85" s="304">
        <v>0.05</v>
      </c>
      <c r="L85" s="862">
        <f>N79*K85</f>
        <v>117806.75430458058</v>
      </c>
      <c r="M85" s="863"/>
      <c r="N85" s="51"/>
    </row>
    <row r="86" spans="1:14" ht="15.75" thickBot="1">
      <c r="B86" s="91" t="s">
        <v>974</v>
      </c>
      <c r="C86" s="92"/>
      <c r="D86" s="92"/>
      <c r="E86" s="92"/>
      <c r="F86" s="92"/>
      <c r="G86" s="92"/>
      <c r="H86" s="92"/>
      <c r="I86" s="93"/>
      <c r="J86" s="94"/>
      <c r="K86" s="305">
        <v>0.05</v>
      </c>
      <c r="L86" s="864">
        <f>N79*K86</f>
        <v>117806.75430458058</v>
      </c>
      <c r="M86" s="865"/>
      <c r="N86" s="51"/>
    </row>
    <row r="87" spans="1:14" ht="15.75" thickBot="1">
      <c r="B87" s="827" t="s">
        <v>953</v>
      </c>
      <c r="C87" s="828"/>
      <c r="D87" s="828"/>
      <c r="E87" s="828"/>
      <c r="F87" s="828"/>
      <c r="G87" s="828"/>
      <c r="H87" s="828"/>
      <c r="I87" s="828"/>
      <c r="J87" s="828"/>
      <c r="K87" s="828"/>
      <c r="L87" s="828"/>
      <c r="M87" s="829"/>
      <c r="N87" s="52">
        <f>L84+L85+L86</f>
        <v>706840.52582748351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3062975.6119190948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112</v>
      </c>
      <c r="B36" s="876" t="str">
        <f>VLOOKUP(A36,EQUIPOS!A6:D154,3,FALSE)</f>
        <v xml:space="preserve">Aspersor manual
</v>
      </c>
      <c r="C36" s="877"/>
      <c r="D36" s="877"/>
      <c r="E36" s="877"/>
      <c r="F36" s="877"/>
      <c r="G36" s="877"/>
      <c r="H36" s="878"/>
      <c r="I36" s="267"/>
      <c r="J36" s="268"/>
      <c r="K36" s="269">
        <f>VLOOKUP(A36,EQUIPOS!A6:D163,4,FALSE)</f>
        <v>3015.7290651543476</v>
      </c>
      <c r="L36" s="270"/>
      <c r="M36" s="336">
        <v>2</v>
      </c>
      <c r="N36" s="272">
        <f>K36/M36</f>
        <v>1507.8645325771738</v>
      </c>
    </row>
    <row r="37" spans="1:14">
      <c r="A37" s="113" t="s">
        <v>363</v>
      </c>
      <c r="B37" s="876" t="str">
        <f>VLOOKUP(A37,EQUIPOS!A7:D154,3,FALSE)</f>
        <v>Vibrador de concreto, Motor de 3 hp a 18.000 rpm Mangueras de 4 mt</v>
      </c>
      <c r="C37" s="877"/>
      <c r="D37" s="877"/>
      <c r="E37" s="877"/>
      <c r="F37" s="877"/>
      <c r="G37" s="877"/>
      <c r="H37" s="878"/>
      <c r="I37" s="421"/>
      <c r="J37" s="422"/>
      <c r="K37" s="269">
        <f>VLOOKUP(A37,EQUIPOS!A7:D164,4,FALSE)</f>
        <v>8370.2709003464024</v>
      </c>
      <c r="L37" s="335"/>
      <c r="M37" s="336">
        <v>2</v>
      </c>
      <c r="N37" s="272">
        <f>K37/M37</f>
        <v>4185.1354501732012</v>
      </c>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1681.7452725900498</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7374.7452553404255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1" t="s">
        <v>590</v>
      </c>
      <c r="B48" s="43" t="str">
        <f>VLOOKUP(A48,MATERIALES!A5:D372,3,FALSE)</f>
        <v>Obra falsa concreto clase A y B (puntal de 3m metálico)</v>
      </c>
      <c r="C48" s="281"/>
      <c r="D48" s="281"/>
      <c r="E48" s="281"/>
      <c r="F48" s="281"/>
      <c r="G48" s="281"/>
      <c r="H48" s="281"/>
      <c r="I48" s="281"/>
      <c r="J48" s="311" t="str">
        <f>VLOOKUP(A48,MATERIALES!A4:D639,2,FALSE)</f>
        <v>m2</v>
      </c>
      <c r="K48" s="282">
        <v>4.5999999999999996</v>
      </c>
      <c r="L48" s="267"/>
      <c r="M48" s="402">
        <f>VLOOKUP(A48,MATERIALES!A5:D395,4,FALSE)</f>
        <v>51180.791740884444</v>
      </c>
      <c r="N48" s="272">
        <f>K48*M48</f>
        <v>235431.64200806842</v>
      </c>
    </row>
    <row r="49" spans="1:14">
      <c r="A49" s="161" t="s">
        <v>778</v>
      </c>
      <c r="B49" s="43" t="str">
        <f>VLOOKUP(A49,MATERIALES!A6:D372,3,FALSE)</f>
        <v>Antisol blanco (presentación 20 kg)</v>
      </c>
      <c r="C49" s="425"/>
      <c r="D49" s="425"/>
      <c r="E49" s="425"/>
      <c r="F49" s="425"/>
      <c r="G49" s="425"/>
      <c r="H49" s="425"/>
      <c r="I49" s="425"/>
      <c r="J49" s="312" t="str">
        <f>VLOOKUP(A49,MATERIALES!A5:D640,2,FALSE)</f>
        <v>kg</v>
      </c>
      <c r="K49" s="397">
        <v>1</v>
      </c>
      <c r="L49" s="421"/>
      <c r="M49" s="402">
        <f>VLOOKUP(A49,MATERIALES!A6:D396,4,FALSE)</f>
        <v>21424.870378887757</v>
      </c>
      <c r="N49" s="272">
        <f>K49*M49</f>
        <v>21424.870378887757</v>
      </c>
    </row>
    <row r="50" spans="1:14">
      <c r="A50" s="161" t="s">
        <v>830</v>
      </c>
      <c r="B50" s="43" t="str">
        <f>VLOOKUP(A50,MATERIALES!A6:D372,3,FALSE)</f>
        <v>Concreto Resistencia  35 (Mpa)</v>
      </c>
      <c r="C50" s="425"/>
      <c r="D50" s="425"/>
      <c r="E50" s="425"/>
      <c r="F50" s="425"/>
      <c r="G50" s="425"/>
      <c r="H50" s="425"/>
      <c r="I50" s="425"/>
      <c r="J50" s="312" t="str">
        <f>VLOOKUP(A50,MATERIALES!A6:D641,2,FALSE)</f>
        <v>m3</v>
      </c>
      <c r="K50" s="397">
        <v>1</v>
      </c>
      <c r="L50" s="421"/>
      <c r="M50" s="402">
        <f>VLOOKUP(A50,MATERIALES!A6:D397,4,FALSE)</f>
        <v>496149.53040624346</v>
      </c>
      <c r="N50" s="272">
        <f>K50*M50</f>
        <v>496149.53040624346</v>
      </c>
    </row>
    <row r="51" spans="1:14">
      <c r="A51" s="161" t="s">
        <v>873</v>
      </c>
      <c r="B51" s="43" t="str">
        <f>VLOOKUP(A51,MATERIALES!A6:D372,3,FALSE)</f>
        <v>FORMALETA (Depende para que sea el Concreto)</v>
      </c>
      <c r="C51" s="425"/>
      <c r="D51" s="425"/>
      <c r="E51" s="425"/>
      <c r="F51" s="425"/>
      <c r="G51" s="425"/>
      <c r="H51" s="425"/>
      <c r="I51" s="425"/>
      <c r="J51" s="312" t="str">
        <f>VLOOKUP(A51,MATERIALES!A6:D642,2,FALSE)</f>
        <v>m2</v>
      </c>
      <c r="K51" s="397">
        <v>4.5999999999999996</v>
      </c>
      <c r="L51" s="421"/>
      <c r="M51" s="402">
        <f>VLOOKUP(A51,MATERIALES!A6:D398,4,FALSE)</f>
        <v>18466.837834924147</v>
      </c>
      <c r="N51" s="272">
        <f>K51*M51</f>
        <v>84947.454040651064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837953.49683385075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4">
        <f>VLOOKUP(A60,TRANSPORTE!A2:D117,4,FALSE)</f>
        <v>1147.8761273174055</v>
      </c>
      <c r="M60" s="915"/>
      <c r="N60" s="287">
        <f>K60*L60</f>
        <v>1147.8761273174055</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1147.8761273174055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127"/>
    </row>
    <row r="77" spans="1:15" ht="15.75" thickBot="1">
      <c r="B77" s="916" t="s">
        <v>953</v>
      </c>
      <c r="C77" s="870"/>
      <c r="D77" s="870"/>
      <c r="E77" s="870"/>
      <c r="F77" s="870"/>
      <c r="G77" s="870"/>
      <c r="H77" s="870"/>
      <c r="I77" s="870"/>
      <c r="J77" s="870"/>
      <c r="K77" s="870"/>
      <c r="L77" s="870"/>
      <c r="M77" s="871"/>
      <c r="N77" s="460">
        <f>SUM(N71:N76)</f>
        <v>33634.905451800994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880111.02366830967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176022.20473366196</v>
      </c>
      <c r="M84" s="863"/>
      <c r="N84" s="51"/>
    </row>
    <row r="85" spans="1:14">
      <c r="B85" s="89" t="s">
        <v>973</v>
      </c>
      <c r="C85" s="90"/>
      <c r="D85" s="90"/>
      <c r="E85" s="90"/>
      <c r="F85" s="90"/>
      <c r="G85" s="90"/>
      <c r="H85" s="90"/>
      <c r="I85" s="87"/>
      <c r="J85" s="88"/>
      <c r="K85" s="304">
        <v>0.05</v>
      </c>
      <c r="L85" s="862">
        <f>N79*K85</f>
        <v>44005.55118341549</v>
      </c>
      <c r="M85" s="863"/>
      <c r="N85" s="51"/>
    </row>
    <row r="86" spans="1:14" ht="15.75" thickBot="1">
      <c r="B86" s="91" t="s">
        <v>974</v>
      </c>
      <c r="C86" s="92"/>
      <c r="D86" s="92"/>
      <c r="E86" s="92"/>
      <c r="F86" s="92"/>
      <c r="G86" s="92"/>
      <c r="H86" s="92"/>
      <c r="I86" s="93"/>
      <c r="J86" s="94"/>
      <c r="K86" s="305">
        <v>0.05</v>
      </c>
      <c r="L86" s="864">
        <f>N79*K86</f>
        <v>44005.55118341549</v>
      </c>
      <c r="M86" s="865"/>
      <c r="N86" s="51"/>
    </row>
    <row r="87" spans="1:14" ht="15.75" thickBot="1">
      <c r="B87" s="827" t="s">
        <v>953</v>
      </c>
      <c r="C87" s="828"/>
      <c r="D87" s="828"/>
      <c r="E87" s="828"/>
      <c r="F87" s="828"/>
      <c r="G87" s="828"/>
      <c r="H87" s="828"/>
      <c r="I87" s="828"/>
      <c r="J87" s="828"/>
      <c r="K87" s="828"/>
      <c r="L87" s="828"/>
      <c r="M87" s="829"/>
      <c r="N87" s="52">
        <f>L84+L85+L86</f>
        <v>264033.30710049294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1144144.3307688027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112</v>
      </c>
      <c r="B36" s="876" t="str">
        <f>VLOOKUP(A36,EQUIPOS!A6:D154,3,FALSE)</f>
        <v xml:space="preserve">Aspersor manual
</v>
      </c>
      <c r="C36" s="877"/>
      <c r="D36" s="877"/>
      <c r="E36" s="877"/>
      <c r="F36" s="877"/>
      <c r="G36" s="877"/>
      <c r="H36" s="878"/>
      <c r="I36" s="267"/>
      <c r="J36" s="268"/>
      <c r="K36" s="269">
        <f>VLOOKUP(A36,EQUIPOS!A6:D163,4,FALSE)</f>
        <v>3015.7290651543476</v>
      </c>
      <c r="L36" s="270"/>
      <c r="M36" s="336">
        <v>2</v>
      </c>
      <c r="N36" s="272">
        <f>K36/M36</f>
        <v>1507.8645325771738</v>
      </c>
    </row>
    <row r="37" spans="1:14">
      <c r="A37" s="113" t="s">
        <v>363</v>
      </c>
      <c r="B37" s="876" t="str">
        <f>VLOOKUP(A37,EQUIPOS!A7:D154,3,FALSE)</f>
        <v>Vibrador de concreto, Motor de 3 hp a 18.000 rpm Mangueras de 4 mt</v>
      </c>
      <c r="C37" s="877"/>
      <c r="D37" s="877"/>
      <c r="E37" s="877"/>
      <c r="F37" s="877"/>
      <c r="G37" s="877"/>
      <c r="H37" s="878"/>
      <c r="I37" s="421"/>
      <c r="J37" s="422"/>
      <c r="K37" s="269">
        <f>VLOOKUP(A37,EQUIPOS!A7:D164,4,FALSE)</f>
        <v>8370.2709003464024</v>
      </c>
      <c r="L37" s="335"/>
      <c r="M37" s="336">
        <v>2</v>
      </c>
      <c r="N37" s="272">
        <f>K37/M37</f>
        <v>4185.1354501732012</v>
      </c>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1348.350761295025</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7041.3507440454005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1" t="s">
        <v>590</v>
      </c>
      <c r="B48" s="43" t="str">
        <f>VLOOKUP(A48,MATERIALES!A5:D372,3,FALSE)</f>
        <v>Obra falsa concreto clase A y B (puntal de 3m metálico)</v>
      </c>
      <c r="C48" s="281"/>
      <c r="D48" s="281"/>
      <c r="E48" s="281"/>
      <c r="F48" s="281"/>
      <c r="G48" s="281"/>
      <c r="H48" s="281"/>
      <c r="I48" s="281"/>
      <c r="J48" s="311" t="str">
        <f>VLOOKUP(A48,MATERIALES!A4:D639,2,FALSE)</f>
        <v>m2</v>
      </c>
      <c r="K48" s="282">
        <v>4.5999999999999996</v>
      </c>
      <c r="L48" s="267"/>
      <c r="M48" s="402">
        <f>VLOOKUP(A48,MATERIALES!A5:D395,4,FALSE)</f>
        <v>51180.791740884444</v>
      </c>
      <c r="N48" s="272">
        <f>K48*M48</f>
        <v>235431.64200806842</v>
      </c>
    </row>
    <row r="49" spans="1:14">
      <c r="A49" s="161" t="s">
        <v>778</v>
      </c>
      <c r="B49" s="43" t="str">
        <f>VLOOKUP(A49,MATERIALES!A6:D372,3,FALSE)</f>
        <v>Antisol blanco (presentación 20 kg)</v>
      </c>
      <c r="C49" s="425"/>
      <c r="D49" s="425"/>
      <c r="E49" s="425"/>
      <c r="F49" s="425"/>
      <c r="G49" s="425"/>
      <c r="H49" s="425"/>
      <c r="I49" s="425"/>
      <c r="J49" s="312" t="str">
        <f>VLOOKUP(A49,MATERIALES!A5:D640,2,FALSE)</f>
        <v>kg</v>
      </c>
      <c r="K49" s="397">
        <v>1</v>
      </c>
      <c r="L49" s="421"/>
      <c r="M49" s="402">
        <f>VLOOKUP(A49,MATERIALES!A6:D396,4,FALSE)</f>
        <v>21424.870378887757</v>
      </c>
      <c r="N49" s="272">
        <f>K49*M49</f>
        <v>21424.870378887757</v>
      </c>
    </row>
    <row r="50" spans="1:14">
      <c r="A50" s="161" t="s">
        <v>831</v>
      </c>
      <c r="B50" s="43" t="str">
        <f>VLOOKUP(A50,MATERIALES!A6:D372,3,FALSE)</f>
        <v>Concreto Resistencia  32 (Mpa)</v>
      </c>
      <c r="C50" s="425"/>
      <c r="D50" s="425"/>
      <c r="E50" s="425"/>
      <c r="F50" s="425"/>
      <c r="G50" s="425"/>
      <c r="H50" s="425"/>
      <c r="I50" s="425"/>
      <c r="J50" s="312" t="str">
        <f>VLOOKUP(A50,MATERIALES!A6:D641,2,FALSE)</f>
        <v>m3</v>
      </c>
      <c r="K50" s="397">
        <v>1</v>
      </c>
      <c r="L50" s="421"/>
      <c r="M50" s="402">
        <f>VLOOKUP(A50,MATERIALES!A6:D397,4,FALSE)</f>
        <v>478291.85867234803</v>
      </c>
      <c r="N50" s="272">
        <f>K50*M50</f>
        <v>478291.85867234803</v>
      </c>
    </row>
    <row r="51" spans="1:14">
      <c r="A51" s="161" t="s">
        <v>873</v>
      </c>
      <c r="B51" s="43" t="str">
        <f>VLOOKUP(A51,MATERIALES!A6:D372,3,FALSE)</f>
        <v>FORMALETA (Depende para que sea el Concreto)</v>
      </c>
      <c r="C51" s="425"/>
      <c r="D51" s="425"/>
      <c r="E51" s="425"/>
      <c r="F51" s="425"/>
      <c r="G51" s="425"/>
      <c r="H51" s="425"/>
      <c r="I51" s="425"/>
      <c r="J51" s="312" t="str">
        <f>VLOOKUP(A51,MATERIALES!A6:D642,2,FALSE)</f>
        <v>m2</v>
      </c>
      <c r="K51" s="397">
        <v>4.5999999999999996</v>
      </c>
      <c r="L51" s="421"/>
      <c r="M51" s="402">
        <f>VLOOKUP(A51,MATERIALES!A6:D398,4,FALSE)</f>
        <v>18466.837834924147</v>
      </c>
      <c r="N51" s="272">
        <f>K51*M51</f>
        <v>84947.454040651064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820095.82509995531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4">
        <f>VLOOKUP(A60,TRANSPORTE!A2:D117,4,FALSE)</f>
        <v>1147.8761273174055</v>
      </c>
      <c r="M60" s="915"/>
      <c r="N60" s="287">
        <f>K60*L60</f>
        <v>1147.8761273174055</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1147.8761273174055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26967.015225900497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855252.06719721865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171050.41343944374</v>
      </c>
      <c r="M84" s="863"/>
      <c r="N84" s="51"/>
    </row>
    <row r="85" spans="1:14">
      <c r="B85" s="89" t="s">
        <v>973</v>
      </c>
      <c r="C85" s="90"/>
      <c r="D85" s="90"/>
      <c r="E85" s="90"/>
      <c r="F85" s="90"/>
      <c r="G85" s="90"/>
      <c r="H85" s="90"/>
      <c r="I85" s="87"/>
      <c r="J85" s="88"/>
      <c r="K85" s="304">
        <v>0.05</v>
      </c>
      <c r="L85" s="862">
        <f>N79*K85</f>
        <v>42762.603359860936</v>
      </c>
      <c r="M85" s="863"/>
      <c r="N85" s="51"/>
    </row>
    <row r="86" spans="1:14" ht="15.75" thickBot="1">
      <c r="B86" s="91" t="s">
        <v>974</v>
      </c>
      <c r="C86" s="92"/>
      <c r="D86" s="92"/>
      <c r="E86" s="92"/>
      <c r="F86" s="92"/>
      <c r="G86" s="92"/>
      <c r="H86" s="92"/>
      <c r="I86" s="93"/>
      <c r="J86" s="94"/>
      <c r="K86" s="305">
        <v>0.05</v>
      </c>
      <c r="L86" s="864">
        <f>N79*K86</f>
        <v>42762.603359860936</v>
      </c>
      <c r="M86" s="865"/>
      <c r="N86" s="51"/>
    </row>
    <row r="87" spans="1:14" ht="15.75" thickBot="1">
      <c r="B87" s="827" t="s">
        <v>953</v>
      </c>
      <c r="C87" s="828"/>
      <c r="D87" s="828"/>
      <c r="E87" s="828"/>
      <c r="F87" s="828"/>
      <c r="G87" s="828"/>
      <c r="H87" s="828"/>
      <c r="I87" s="828"/>
      <c r="J87" s="828"/>
      <c r="K87" s="828"/>
      <c r="L87" s="828"/>
      <c r="M87" s="829"/>
      <c r="N87" s="52">
        <f>L84+L85+L86</f>
        <v>256575.62015916564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1111827.6873563842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112</v>
      </c>
      <c r="B36" s="876" t="str">
        <f>VLOOKUP(A36,EQUIPOS!A6:D154,3,FALSE)</f>
        <v xml:space="preserve">Aspersor manual
</v>
      </c>
      <c r="C36" s="877"/>
      <c r="D36" s="877"/>
      <c r="E36" s="877"/>
      <c r="F36" s="877"/>
      <c r="G36" s="877"/>
      <c r="H36" s="878"/>
      <c r="I36" s="267"/>
      <c r="J36" s="268"/>
      <c r="K36" s="269">
        <f>VLOOKUP(A36,EQUIPOS!A6:D163,4,FALSE)</f>
        <v>3015.7290651543476</v>
      </c>
      <c r="L36" s="270"/>
      <c r="M36" s="336">
        <v>2</v>
      </c>
      <c r="N36" s="272">
        <f>K36/M36</f>
        <v>1507.8645325771738</v>
      </c>
    </row>
    <row r="37" spans="1:14">
      <c r="A37" s="113" t="s">
        <v>363</v>
      </c>
      <c r="B37" s="876" t="str">
        <f>VLOOKUP(A37,EQUIPOS!A7:D154,3,FALSE)</f>
        <v>Vibrador de concreto, Motor de 3 hp a 18.000 rpm Mangueras de 4 mt</v>
      </c>
      <c r="C37" s="877"/>
      <c r="D37" s="877"/>
      <c r="E37" s="877"/>
      <c r="F37" s="877"/>
      <c r="G37" s="877"/>
      <c r="H37" s="878"/>
      <c r="I37" s="421"/>
      <c r="J37" s="422"/>
      <c r="K37" s="269">
        <f>VLOOKUP(A37,EQUIPOS!A7:D164,4,FALSE)</f>
        <v>8370.2709003464024</v>
      </c>
      <c r="L37" s="335"/>
      <c r="M37" s="336">
        <v>2</v>
      </c>
      <c r="N37" s="272">
        <f>K37/M37</f>
        <v>4185.1354501732012</v>
      </c>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1348.350761295025</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7041.3507440454005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1" t="s">
        <v>829</v>
      </c>
      <c r="B48" s="43" t="str">
        <f>VLOOKUP(A48,MATERIALES!A5:D372,3,FALSE)</f>
        <v>Concreto Resistencia  28 (Mpa)</v>
      </c>
      <c r="C48" s="281"/>
      <c r="D48" s="281"/>
      <c r="E48" s="281"/>
      <c r="F48" s="281"/>
      <c r="G48" s="281"/>
      <c r="H48" s="281"/>
      <c r="I48" s="281"/>
      <c r="J48" s="311" t="str">
        <f>VLOOKUP(A48,MATERIALES!A4:D639,2,FALSE)</f>
        <v>m3</v>
      </c>
      <c r="K48" s="282">
        <v>1</v>
      </c>
      <c r="L48" s="267"/>
      <c r="M48" s="402">
        <f>VLOOKUP(A48,MATERIALES!A5:D395,4,FALSE)</f>
        <v>453949.06099102349</v>
      </c>
      <c r="N48" s="272">
        <f>K48*M48</f>
        <v>453949.06099102349</v>
      </c>
    </row>
    <row r="49" spans="1:14">
      <c r="A49" s="161" t="s">
        <v>778</v>
      </c>
      <c r="B49" s="43" t="str">
        <f>VLOOKUP(A49,MATERIALES!A6:D372,3,FALSE)</f>
        <v>Antisol blanco (presentación 20 kg)</v>
      </c>
      <c r="C49" s="425"/>
      <c r="D49" s="425"/>
      <c r="E49" s="425"/>
      <c r="F49" s="425"/>
      <c r="G49" s="425"/>
      <c r="H49" s="425"/>
      <c r="I49" s="425"/>
      <c r="J49" s="312" t="str">
        <f>VLOOKUP(A49,MATERIALES!A5:D640,2,FALSE)</f>
        <v>kg</v>
      </c>
      <c r="K49" s="397">
        <v>1</v>
      </c>
      <c r="L49" s="421"/>
      <c r="M49" s="402">
        <f>VLOOKUP(A49,MATERIALES!A6:D396,4,FALSE)</f>
        <v>21424.870378887757</v>
      </c>
      <c r="N49" s="272">
        <f>K49*M49</f>
        <v>21424.870378887757</v>
      </c>
    </row>
    <row r="50" spans="1:14">
      <c r="A50" s="161" t="s">
        <v>873</v>
      </c>
      <c r="B50" s="43" t="str">
        <f>VLOOKUP(A50,MATERIALES!A6:D372,3,FALSE)</f>
        <v>FORMALETA (Depende para que sea el Concreto)</v>
      </c>
      <c r="C50" s="425"/>
      <c r="D50" s="425"/>
      <c r="E50" s="425"/>
      <c r="F50" s="425"/>
      <c r="G50" s="425"/>
      <c r="H50" s="425"/>
      <c r="I50" s="425"/>
      <c r="J50" s="312" t="str">
        <f>VLOOKUP(A50,MATERIALES!A6:D641,2,FALSE)</f>
        <v>m2</v>
      </c>
      <c r="K50" s="397">
        <v>4.5999999999999996</v>
      </c>
      <c r="L50" s="421"/>
      <c r="M50" s="402">
        <f>VLOOKUP(A50,MATERIALES!A6:D397,4,FALSE)</f>
        <v>18466.837834924147</v>
      </c>
      <c r="N50" s="272">
        <f>K50*M50</f>
        <v>84947.454040651064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560321.38541056227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4">
        <f>VLOOKUP(A60,TRANSPORTE!A2:D117,4,FALSE)</f>
        <v>1147.8761273174055</v>
      </c>
      <c r="M60" s="915"/>
      <c r="N60" s="287">
        <f>K60*L60</f>
        <v>1147.8761273174055</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1147.8761273174055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127"/>
    </row>
    <row r="77" spans="1:15" ht="15.75" thickBot="1">
      <c r="B77" s="916" t="s">
        <v>953</v>
      </c>
      <c r="C77" s="870"/>
      <c r="D77" s="870"/>
      <c r="E77" s="870"/>
      <c r="F77" s="870"/>
      <c r="G77" s="870"/>
      <c r="H77" s="870"/>
      <c r="I77" s="870"/>
      <c r="J77" s="870"/>
      <c r="K77" s="870"/>
      <c r="L77" s="870"/>
      <c r="M77" s="871"/>
      <c r="N77" s="460">
        <f>SUM(N71:N76)</f>
        <v>26967.015225900497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595477.62750782561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119095.52550156513</v>
      </c>
      <c r="M84" s="863"/>
      <c r="N84" s="51"/>
    </row>
    <row r="85" spans="1:14">
      <c r="B85" s="89" t="s">
        <v>973</v>
      </c>
      <c r="C85" s="90"/>
      <c r="D85" s="90"/>
      <c r="E85" s="90"/>
      <c r="F85" s="90"/>
      <c r="G85" s="90"/>
      <c r="H85" s="90"/>
      <c r="I85" s="87"/>
      <c r="J85" s="88"/>
      <c r="K85" s="304">
        <v>0.05</v>
      </c>
      <c r="L85" s="862">
        <f>N79*K85</f>
        <v>29773.881375391284</v>
      </c>
      <c r="M85" s="863"/>
      <c r="N85" s="51"/>
    </row>
    <row r="86" spans="1:14" ht="15.75" thickBot="1">
      <c r="B86" s="91" t="s">
        <v>974</v>
      </c>
      <c r="C86" s="92"/>
      <c r="D86" s="92"/>
      <c r="E86" s="92"/>
      <c r="F86" s="92"/>
      <c r="G86" s="92"/>
      <c r="H86" s="92"/>
      <c r="I86" s="93"/>
      <c r="J86" s="94"/>
      <c r="K86" s="305">
        <v>0.05</v>
      </c>
      <c r="L86" s="864">
        <f>N79*K86</f>
        <v>29773.881375391284</v>
      </c>
      <c r="M86" s="865"/>
      <c r="N86" s="51"/>
    </row>
    <row r="87" spans="1:14" ht="15.75" thickBot="1">
      <c r="B87" s="827" t="s">
        <v>953</v>
      </c>
      <c r="C87" s="828"/>
      <c r="D87" s="828"/>
      <c r="E87" s="828"/>
      <c r="F87" s="828"/>
      <c r="G87" s="828"/>
      <c r="H87" s="828"/>
      <c r="I87" s="828"/>
      <c r="J87" s="828"/>
      <c r="K87" s="828"/>
      <c r="L87" s="828"/>
      <c r="M87" s="829"/>
      <c r="N87" s="52">
        <f>L84+L85+L86</f>
        <v>178643.28825234767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774120.91576017323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112</v>
      </c>
      <c r="B36" s="876" t="str">
        <f>VLOOKUP(A36,EQUIPOS!A6:D154,3,FALSE)</f>
        <v xml:space="preserve">Aspersor manual
</v>
      </c>
      <c r="C36" s="877"/>
      <c r="D36" s="877"/>
      <c r="E36" s="877"/>
      <c r="F36" s="877"/>
      <c r="G36" s="877"/>
      <c r="H36" s="878"/>
      <c r="I36" s="267"/>
      <c r="J36" s="268"/>
      <c r="K36" s="269">
        <f>VLOOKUP(A36,EQUIPOS!A6:D163,4,FALSE)</f>
        <v>3015.7290651543476</v>
      </c>
      <c r="L36" s="270"/>
      <c r="M36" s="336">
        <v>2</v>
      </c>
      <c r="N36" s="272">
        <f>K36/M36</f>
        <v>1507.8645325771738</v>
      </c>
    </row>
    <row r="37" spans="1:14">
      <c r="A37" s="113" t="s">
        <v>363</v>
      </c>
      <c r="B37" s="876" t="str">
        <f>VLOOKUP(A37,EQUIPOS!A7:D154,3,FALSE)</f>
        <v>Vibrador de concreto, Motor de 3 hp a 18.000 rpm Mangueras de 4 mt</v>
      </c>
      <c r="C37" s="877"/>
      <c r="D37" s="877"/>
      <c r="E37" s="877"/>
      <c r="F37" s="877"/>
      <c r="G37" s="877"/>
      <c r="H37" s="878"/>
      <c r="I37" s="421"/>
      <c r="J37" s="422"/>
      <c r="K37" s="269">
        <f>VLOOKUP(A37,EQUIPOS!A7:D164,4,FALSE)</f>
        <v>8370.2709003464024</v>
      </c>
      <c r="L37" s="335"/>
      <c r="M37" s="336">
        <v>2</v>
      </c>
      <c r="N37" s="272">
        <f>K37/M37</f>
        <v>4185.1354501732012</v>
      </c>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1348.350761295025</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7041.3507440454005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1" t="s">
        <v>832</v>
      </c>
      <c r="B48" s="43" t="str">
        <f>VLOOKUP(A48,MATERIALES!A5:D372,3,FALSE)</f>
        <v>Concreto Resistencia  21 (Mpa)</v>
      </c>
      <c r="C48" s="281"/>
      <c r="D48" s="281"/>
      <c r="E48" s="281"/>
      <c r="F48" s="281"/>
      <c r="G48" s="281"/>
      <c r="H48" s="281"/>
      <c r="I48" s="281"/>
      <c r="J48" s="311" t="str">
        <f>VLOOKUP(A48,MATERIALES!A4:D639,2,FALSE)</f>
        <v>m3</v>
      </c>
      <c r="K48" s="282">
        <v>1</v>
      </c>
      <c r="L48" s="267"/>
      <c r="M48" s="402">
        <f>VLOOKUP(A48,MATERIALES!A5:D395,4,FALSE)</f>
        <v>406305.11798262474</v>
      </c>
      <c r="N48" s="272">
        <f>K48*M48</f>
        <v>406305.11798262474</v>
      </c>
    </row>
    <row r="49" spans="1:14">
      <c r="A49" s="161" t="s">
        <v>778</v>
      </c>
      <c r="B49" s="43" t="str">
        <f>VLOOKUP(A49,MATERIALES!A6:D372,3,FALSE)</f>
        <v>Antisol blanco (presentación 20 kg)</v>
      </c>
      <c r="C49" s="425"/>
      <c r="D49" s="425"/>
      <c r="E49" s="425"/>
      <c r="F49" s="425"/>
      <c r="G49" s="425"/>
      <c r="H49" s="425"/>
      <c r="I49" s="425"/>
      <c r="J49" s="312" t="str">
        <f>VLOOKUP(A49,MATERIALES!A5:D640,2,FALSE)</f>
        <v>kg</v>
      </c>
      <c r="K49" s="397">
        <v>1</v>
      </c>
      <c r="L49" s="421"/>
      <c r="M49" s="402">
        <f>VLOOKUP(A49,MATERIALES!A6:D396,4,FALSE)</f>
        <v>21424.870378887757</v>
      </c>
      <c r="N49" s="272">
        <f>K49*M49</f>
        <v>21424.870378887757</v>
      </c>
    </row>
    <row r="50" spans="1:14">
      <c r="A50" s="161"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4.5999999999999996</v>
      </c>
      <c r="L50" s="421"/>
      <c r="M50" s="402">
        <f>VLOOKUP(A50,MATERIALES!A6:D397,4,FALSE)</f>
        <v>8271.4350835420664</v>
      </c>
      <c r="N50" s="272">
        <f>K50*M50</f>
        <v>38048.601384293499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465778.58974580601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4">
        <f>VLOOKUP(A60,TRANSPORTE!A2:D117,4,FALSE)</f>
        <v>1147.8761273174055</v>
      </c>
      <c r="M60" s="915"/>
      <c r="N60" s="287">
        <f>K60*L60</f>
        <v>1147.8761273174055</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1147.8761273174055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127"/>
    </row>
    <row r="77" spans="1:15" ht="15.75" thickBot="1">
      <c r="B77" s="916" t="s">
        <v>953</v>
      </c>
      <c r="C77" s="870"/>
      <c r="D77" s="870"/>
      <c r="E77" s="870"/>
      <c r="F77" s="870"/>
      <c r="G77" s="870"/>
      <c r="H77" s="870"/>
      <c r="I77" s="870"/>
      <c r="J77" s="870"/>
      <c r="K77" s="870"/>
      <c r="L77" s="870"/>
      <c r="M77" s="871"/>
      <c r="N77" s="460">
        <f>SUM(N71:N76)</f>
        <v>26967.015225900497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500934.83184306935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100186.96636861388</v>
      </c>
      <c r="M84" s="863"/>
      <c r="N84" s="51"/>
    </row>
    <row r="85" spans="1:14">
      <c r="B85" s="89" t="s">
        <v>973</v>
      </c>
      <c r="C85" s="90"/>
      <c r="D85" s="90"/>
      <c r="E85" s="90"/>
      <c r="F85" s="90"/>
      <c r="G85" s="90"/>
      <c r="H85" s="90"/>
      <c r="I85" s="87"/>
      <c r="J85" s="88"/>
      <c r="K85" s="304">
        <v>0.05</v>
      </c>
      <c r="L85" s="862">
        <f>N79*K85</f>
        <v>25046.74159215347</v>
      </c>
      <c r="M85" s="863"/>
      <c r="N85" s="51"/>
    </row>
    <row r="86" spans="1:14" ht="15.75" thickBot="1">
      <c r="B86" s="91" t="s">
        <v>974</v>
      </c>
      <c r="C86" s="92"/>
      <c r="D86" s="92"/>
      <c r="E86" s="92"/>
      <c r="F86" s="92"/>
      <c r="G86" s="92"/>
      <c r="H86" s="92"/>
      <c r="I86" s="93"/>
      <c r="J86" s="94"/>
      <c r="K86" s="305">
        <v>0.05</v>
      </c>
      <c r="L86" s="864">
        <f>N79*K86</f>
        <v>25046.74159215347</v>
      </c>
      <c r="M86" s="865"/>
      <c r="N86" s="51"/>
    </row>
    <row r="87" spans="1:14" ht="15.75" thickBot="1">
      <c r="B87" s="827" t="s">
        <v>953</v>
      </c>
      <c r="C87" s="828"/>
      <c r="D87" s="828"/>
      <c r="E87" s="828"/>
      <c r="F87" s="828"/>
      <c r="G87" s="828"/>
      <c r="H87" s="828"/>
      <c r="I87" s="828"/>
      <c r="J87" s="828"/>
      <c r="K87" s="828"/>
      <c r="L87" s="828"/>
      <c r="M87" s="829"/>
      <c r="N87" s="52">
        <f>L84+L85+L86</f>
        <v>150280.44955292082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651215.28139599017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ht="25.5" customHeight="1">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257</v>
      </c>
      <c r="B36" s="876" t="str">
        <f>VLOOKUP(A36,EQUIPOS!A6:D154,3,FALSE)</f>
        <v>Mezcladora de concreto 1 bulto</v>
      </c>
      <c r="C36" s="877"/>
      <c r="D36" s="877"/>
      <c r="E36" s="877"/>
      <c r="F36" s="877"/>
      <c r="G36" s="877"/>
      <c r="H36" s="878"/>
      <c r="I36" s="267"/>
      <c r="J36" s="268"/>
      <c r="K36" s="269">
        <f>VLOOKUP(A36,EQUIPOS!A6:D163,4,FALSE)</f>
        <v>20498.096942687309</v>
      </c>
      <c r="L36" s="270"/>
      <c r="M36" s="336">
        <v>1</v>
      </c>
      <c r="N36" s="272">
        <f>K36/M36</f>
        <v>20498.096942687309</v>
      </c>
    </row>
    <row r="37" spans="1:14">
      <c r="A37" s="113" t="s">
        <v>363</v>
      </c>
      <c r="B37" s="876" t="str">
        <f>VLOOKUP(A37,EQUIPOS!A7:D154,3,FALSE)</f>
        <v>Vibrador de concreto, Motor de 3 hp a 18.000 rpm Mangueras de 4 mt</v>
      </c>
      <c r="C37" s="877"/>
      <c r="D37" s="877"/>
      <c r="E37" s="877"/>
      <c r="F37" s="877"/>
      <c r="G37" s="877"/>
      <c r="H37" s="878"/>
      <c r="I37" s="421"/>
      <c r="J37" s="422"/>
      <c r="K37" s="269">
        <f>VLOOKUP(A37,EQUIPOS!A7:D164,4,FALSE)</f>
        <v>8370.2709003464024</v>
      </c>
      <c r="L37" s="335"/>
      <c r="M37" s="336">
        <v>1</v>
      </c>
      <c r="N37" s="272">
        <f>K37/M37</f>
        <v>8370.2709003464024</v>
      </c>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N81*M41</f>
        <v>3373.3390225900498</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32241.706865623761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VLOOKUP(A48,MATERIALES!A4:D639,2,FALSE)</f>
        <v>m3</v>
      </c>
      <c r="K48" s="282">
        <v>0.95</v>
      </c>
      <c r="L48" s="267"/>
      <c r="M48" s="402">
        <f>VLOOKUP(A48,MATERIALES!A5:D395,4,FALSE)</f>
        <v>70272.788646445872</v>
      </c>
      <c r="N48" s="272">
        <f>K48*M48</f>
        <v>66759.149214123579</v>
      </c>
    </row>
    <row r="49" spans="1:14">
      <c r="A49" s="161" t="s">
        <v>774</v>
      </c>
      <c r="B49" s="43" t="str">
        <f>VLOOKUP(A49,MATERIALES!A6:D372,3,FALSE)</f>
        <v>Agua</v>
      </c>
      <c r="C49" s="425"/>
      <c r="D49" s="425"/>
      <c r="E49" s="425"/>
      <c r="F49" s="425"/>
      <c r="G49" s="425"/>
      <c r="H49" s="425"/>
      <c r="I49" s="425"/>
      <c r="J49" s="312" t="str">
        <f>VLOOKUP(A49,MATERIALES!A5:D640,2,FALSE)</f>
        <v>lt</v>
      </c>
      <c r="K49" s="397">
        <v>170</v>
      </c>
      <c r="L49" s="421"/>
      <c r="M49" s="402">
        <f>VLOOKUP(A49,MATERIALES!A6:D396,4,FALSE)</f>
        <v>70.455154033578054</v>
      </c>
      <c r="N49" s="272">
        <f>K49*M49</f>
        <v>11977.37618570827</v>
      </c>
    </row>
    <row r="50" spans="1:14">
      <c r="A50" s="161" t="s">
        <v>802</v>
      </c>
      <c r="B50" s="43" t="str">
        <f>VLOOKUP(A50,MATERIALES!A6:D372,3,FALSE)</f>
        <v>Arena lavada</v>
      </c>
      <c r="C50" s="425"/>
      <c r="D50" s="425"/>
      <c r="E50" s="425"/>
      <c r="F50" s="425"/>
      <c r="G50" s="425"/>
      <c r="H50" s="425"/>
      <c r="I50" s="425"/>
      <c r="J50" s="312" t="str">
        <f>VLOOKUP(A50,MATERIALES!A6:D641,2,FALSE)</f>
        <v>m3</v>
      </c>
      <c r="K50" s="397">
        <v>0.55000000000000004</v>
      </c>
      <c r="L50" s="421"/>
      <c r="M50" s="402">
        <f>VLOOKUP(A50,MATERIALES!A6:D397,4,FALSE)</f>
        <v>49829.795585661617</v>
      </c>
      <c r="N50" s="272">
        <f>K50*M50</f>
        <v>27406.38757211389</v>
      </c>
    </row>
    <row r="51" spans="1:14">
      <c r="A51" s="161" t="s">
        <v>804</v>
      </c>
      <c r="B51" s="43" t="str">
        <f>VLOOKUP(A51,MATERIALES!A6:D372,3,FALSE)</f>
        <v>Cemento gris</v>
      </c>
      <c r="C51" s="425"/>
      <c r="D51" s="425"/>
      <c r="E51" s="425"/>
      <c r="F51" s="425"/>
      <c r="G51" s="425"/>
      <c r="H51" s="425"/>
      <c r="I51" s="425"/>
      <c r="J51" s="312" t="str">
        <f>VLOOKUP(A51,MATERIALES!A6:D642,2,FALSE)</f>
        <v>kg</v>
      </c>
      <c r="K51" s="397">
        <v>300</v>
      </c>
      <c r="L51" s="421"/>
      <c r="M51" s="402">
        <f>VLOOKUP(A51,MATERIALES!A6:D398,4,FALSE)</f>
        <v>477.00317141829919</v>
      </c>
      <c r="N51" s="272">
        <f>K51*M51</f>
        <v>143100.95142548977</v>
      </c>
    </row>
    <row r="52" spans="1:14">
      <c r="A52" s="161" t="s">
        <v>867</v>
      </c>
      <c r="B52" s="43" t="str">
        <f>VLOOKUP(A52,MATERIALES!A7:D372,3,FALSE)</f>
        <v>Formaleta (gaviones, juntas de bordillos, juntas de cunetas, muros, concretos clase D,E, F y G)</v>
      </c>
      <c r="C52" s="425"/>
      <c r="D52" s="425"/>
      <c r="E52" s="425"/>
      <c r="F52" s="425"/>
      <c r="G52" s="425"/>
      <c r="H52" s="425"/>
      <c r="I52" s="425"/>
      <c r="J52" s="312" t="str">
        <f>VLOOKUP(A52,MATERIALES!A6:D643,2,FALSE)</f>
        <v>m2</v>
      </c>
      <c r="K52" s="397">
        <v>3.1</v>
      </c>
      <c r="L52" s="421"/>
      <c r="M52" s="402">
        <f>VLOOKUP(A52,MATERIALES!A7:D399,4,FALSE)</f>
        <v>8271.4350835420664</v>
      </c>
      <c r="N52" s="272">
        <f>K52*M52</f>
        <v>25641.448758980408</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SUM(N48:N58)</f>
        <v>274885.31315641594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3" t="s">
        <v>961</v>
      </c>
      <c r="M63" s="892"/>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14">
        <f>VLOOKUP(A64,TRANSPORTE!A2:D117,4,FALSE)</f>
        <v>1147.8761273174055</v>
      </c>
      <c r="M64" s="915"/>
      <c r="N64" s="287">
        <f>K64*L64</f>
        <v>631.33187002457305</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14">
        <f>VLOOKUP(A65,TRANSPORTE!A3:D117,4,FALSE)</f>
        <v>1147.8761273174055</v>
      </c>
      <c r="M65" s="915"/>
      <c r="N65" s="287">
        <f>K65*L65</f>
        <v>1090.482320951535</v>
      </c>
    </row>
    <row r="66" spans="1:15">
      <c r="B66" s="46"/>
      <c r="C66" s="47"/>
      <c r="D66" s="47"/>
      <c r="E66" s="47"/>
      <c r="F66" s="47"/>
      <c r="G66" s="47"/>
      <c r="H66" s="311"/>
      <c r="I66" s="279"/>
      <c r="J66" s="286"/>
      <c r="K66" s="279"/>
      <c r="L66" s="914"/>
      <c r="M66" s="915"/>
      <c r="N66" s="287"/>
    </row>
    <row r="67" spans="1:15">
      <c r="B67" s="46"/>
      <c r="C67" s="47"/>
      <c r="D67" s="47"/>
      <c r="E67" s="47"/>
      <c r="F67" s="47"/>
      <c r="G67" s="47"/>
      <c r="H67" s="311"/>
      <c r="I67" s="279"/>
      <c r="J67" s="286"/>
      <c r="K67" s="279"/>
      <c r="L67" s="914"/>
      <c r="M67" s="915"/>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5"/>
      <c r="M69" s="906"/>
      <c r="N69" s="127"/>
    </row>
    <row r="70" spans="1:15" ht="15.75" thickBot="1">
      <c r="B70" s="916" t="s">
        <v>953</v>
      </c>
      <c r="C70" s="870"/>
      <c r="D70" s="870"/>
      <c r="E70" s="870"/>
      <c r="F70" s="870"/>
      <c r="G70" s="870"/>
      <c r="H70" s="870"/>
      <c r="I70" s="870"/>
      <c r="J70" s="870"/>
      <c r="K70" s="870"/>
      <c r="L70" s="870"/>
      <c r="M70" s="871"/>
      <c r="N70" s="104">
        <f>N64+N65+N66+N67+N68</f>
        <v>1721.814190976108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6" t="s">
        <v>963</v>
      </c>
      <c r="C74" s="867"/>
      <c r="D74" s="867"/>
      <c r="E74" s="867"/>
      <c r="F74" s="867"/>
      <c r="G74" s="867"/>
      <c r="H74" s="867"/>
      <c r="I74" s="73" t="s">
        <v>964</v>
      </c>
      <c r="J74" s="75" t="s">
        <v>1410</v>
      </c>
      <c r="K74" s="74" t="s">
        <v>966</v>
      </c>
      <c r="L74" s="868" t="s">
        <v>950</v>
      </c>
      <c r="M74" s="869"/>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3"/>
      <c r="C80" s="904"/>
      <c r="D80" s="904"/>
      <c r="E80" s="904"/>
      <c r="F80" s="904"/>
      <c r="G80" s="904"/>
      <c r="H80" s="904"/>
      <c r="I80" s="126"/>
      <c r="J80" s="126"/>
      <c r="K80" s="126"/>
      <c r="L80" s="917"/>
      <c r="M80" s="917"/>
      <c r="N80" s="45"/>
    </row>
    <row r="81" spans="1:14" ht="15.75" thickBot="1">
      <c r="B81" s="916" t="s">
        <v>953</v>
      </c>
      <c r="C81" s="870"/>
      <c r="D81" s="870"/>
      <c r="E81" s="870"/>
      <c r="F81" s="870"/>
      <c r="G81" s="870"/>
      <c r="H81" s="870"/>
      <c r="I81" s="870"/>
      <c r="J81" s="870"/>
      <c r="K81" s="870"/>
      <c r="L81" s="870"/>
      <c r="M81" s="871"/>
      <c r="N81" s="301">
        <f>SUM(N75:N80)</f>
        <v>67466.780451800994</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376315.61466481676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2" t="s">
        <v>969</v>
      </c>
      <c r="C87" s="873"/>
      <c r="D87" s="873"/>
      <c r="E87" s="873"/>
      <c r="F87" s="873"/>
      <c r="G87" s="873"/>
      <c r="H87" s="873"/>
      <c r="I87" s="314"/>
      <c r="J87" s="334"/>
      <c r="K87" s="302" t="s">
        <v>970</v>
      </c>
      <c r="L87" s="874" t="s">
        <v>971</v>
      </c>
      <c r="M87" s="875"/>
      <c r="N87" s="303"/>
    </row>
    <row r="88" spans="1:14">
      <c r="B88" s="860" t="s">
        <v>972</v>
      </c>
      <c r="C88" s="861"/>
      <c r="D88" s="861"/>
      <c r="E88" s="861"/>
      <c r="F88" s="861"/>
      <c r="G88" s="861"/>
      <c r="H88" s="861"/>
      <c r="I88" s="87"/>
      <c r="J88" s="88"/>
      <c r="K88" s="304">
        <v>0.2</v>
      </c>
      <c r="L88" s="862">
        <f>N83*K88</f>
        <v>75263.12293296335</v>
      </c>
      <c r="M88" s="863"/>
      <c r="N88" s="51"/>
    </row>
    <row r="89" spans="1:14">
      <c r="B89" s="89" t="s">
        <v>973</v>
      </c>
      <c r="C89" s="90"/>
      <c r="D89" s="90"/>
      <c r="E89" s="90"/>
      <c r="F89" s="90"/>
      <c r="G89" s="90"/>
      <c r="H89" s="90"/>
      <c r="I89" s="87"/>
      <c r="J89" s="88"/>
      <c r="K89" s="304">
        <v>0.05</v>
      </c>
      <c r="L89" s="862">
        <f>N83*K89</f>
        <v>18815.780733240837</v>
      </c>
      <c r="M89" s="863"/>
      <c r="N89" s="51"/>
    </row>
    <row r="90" spans="1:14" ht="15.75" thickBot="1">
      <c r="B90" s="91" t="s">
        <v>974</v>
      </c>
      <c r="C90" s="92"/>
      <c r="D90" s="92"/>
      <c r="E90" s="92"/>
      <c r="F90" s="92"/>
      <c r="G90" s="92"/>
      <c r="H90" s="92"/>
      <c r="I90" s="93"/>
      <c r="J90" s="94"/>
      <c r="K90" s="305">
        <v>0.05</v>
      </c>
      <c r="L90" s="864">
        <f>N83*K90</f>
        <v>18815.780733240837</v>
      </c>
      <c r="M90" s="865"/>
      <c r="N90" s="51"/>
    </row>
    <row r="91" spans="1:14" ht="15.75" thickBot="1">
      <c r="B91" s="827" t="s">
        <v>953</v>
      </c>
      <c r="C91" s="828"/>
      <c r="D91" s="828"/>
      <c r="E91" s="828"/>
      <c r="F91" s="828"/>
      <c r="G91" s="828"/>
      <c r="H91" s="828"/>
      <c r="I91" s="828"/>
      <c r="J91" s="828"/>
      <c r="K91" s="828"/>
      <c r="L91" s="828"/>
      <c r="M91" s="829"/>
      <c r="N91" s="52">
        <f>L88+L89+L90</f>
        <v>112894.68439944503</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489210.29906426178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1" t="s">
        <v>2218</v>
      </c>
      <c r="C110" s="972"/>
      <c r="D110" s="972"/>
      <c r="E110" s="972"/>
      <c r="F110" s="972"/>
      <c r="G110" s="972"/>
      <c r="H110" s="972"/>
      <c r="I110" s="972"/>
      <c r="J110" s="972"/>
      <c r="K110" s="972"/>
      <c r="L110" s="972"/>
      <c r="M110" s="972"/>
      <c r="N110" s="973"/>
    </row>
    <row r="111" spans="2:14" ht="15" customHeight="1">
      <c r="B111" s="971"/>
      <c r="C111" s="972"/>
      <c r="D111" s="972"/>
      <c r="E111" s="972"/>
      <c r="F111" s="972"/>
      <c r="G111" s="972"/>
      <c r="H111" s="972"/>
      <c r="I111" s="972"/>
      <c r="J111" s="972"/>
      <c r="K111" s="972"/>
      <c r="L111" s="972"/>
      <c r="M111" s="972"/>
      <c r="N111" s="973"/>
    </row>
    <row r="112" spans="2:14" ht="30" customHeight="1">
      <c r="B112" s="974" t="s">
        <v>2219</v>
      </c>
      <c r="C112" s="975"/>
      <c r="D112" s="975"/>
      <c r="E112" s="975"/>
      <c r="F112" s="975"/>
      <c r="G112" s="975"/>
      <c r="H112" s="975"/>
      <c r="I112" s="975"/>
      <c r="J112" s="975"/>
      <c r="K112" s="975"/>
      <c r="L112" s="975"/>
      <c r="M112" s="975"/>
      <c r="N112" s="976"/>
    </row>
    <row r="113" spans="2:14">
      <c r="B113" s="974"/>
      <c r="C113" s="975"/>
      <c r="D113" s="975"/>
      <c r="E113" s="975"/>
      <c r="F113" s="975"/>
      <c r="G113" s="975"/>
      <c r="H113" s="975"/>
      <c r="I113" s="975"/>
      <c r="J113" s="975"/>
      <c r="K113" s="975"/>
      <c r="L113" s="975"/>
      <c r="M113" s="975"/>
      <c r="N113" s="976"/>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7"/>
      <c r="K123" s="977"/>
      <c r="L123" s="977"/>
      <c r="M123" s="977"/>
      <c r="N123" s="978"/>
    </row>
    <row r="124" spans="2:14" ht="15.75" thickBot="1">
      <c r="B124" s="419" t="s">
        <v>2221</v>
      </c>
      <c r="C124" s="420"/>
      <c r="D124" s="420"/>
      <c r="E124" s="259"/>
      <c r="F124" s="259"/>
      <c r="G124" s="259"/>
      <c r="H124" s="259"/>
      <c r="I124" s="259"/>
      <c r="J124" s="979"/>
      <c r="K124" s="979"/>
      <c r="L124" s="979"/>
      <c r="M124" s="979"/>
      <c r="N124" s="980"/>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thickBo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257</v>
      </c>
      <c r="B36" s="876" t="str">
        <f>VLOOKUP(A36,EQUIPOS!A6:D154,3,FALSE)</f>
        <v>Mezcladora de concreto 1 bulto</v>
      </c>
      <c r="C36" s="877"/>
      <c r="D36" s="877"/>
      <c r="E36" s="877"/>
      <c r="F36" s="877"/>
      <c r="G36" s="877"/>
      <c r="H36" s="878"/>
      <c r="I36" s="267"/>
      <c r="J36" s="268"/>
      <c r="K36" s="269">
        <f>VLOOKUP(A36,EQUIPOS!A6:D163,4,FALSE)</f>
        <v>20498.096942687309</v>
      </c>
      <c r="L36" s="270"/>
      <c r="M36" s="336">
        <v>1</v>
      </c>
      <c r="N36" s="272">
        <f>K36/M36</f>
        <v>20498.096942687309</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N81*M41</f>
        <v>3373.3390225900498</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23871.43596527736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VLOOKUP(A48,MATERIALES!A4:D639,2,FALSE)</f>
        <v>m3</v>
      </c>
      <c r="K48" s="282">
        <v>0.84</v>
      </c>
      <c r="L48" s="267"/>
      <c r="M48" s="402">
        <f>VLOOKUP(A48,MATERIALES!A5:D395,4,FALSE)</f>
        <v>70272.788646445872</v>
      </c>
      <c r="N48" s="272">
        <f>K48*M48</f>
        <v>59029.142463014527</v>
      </c>
    </row>
    <row r="49" spans="1:14">
      <c r="A49" s="161" t="s">
        <v>774</v>
      </c>
      <c r="B49" s="43" t="str">
        <f>VLOOKUP(A49,MATERIALES!A6:D372,3,FALSE)</f>
        <v>Agua</v>
      </c>
      <c r="C49" s="425"/>
      <c r="D49" s="425"/>
      <c r="E49" s="425"/>
      <c r="F49" s="425"/>
      <c r="G49" s="425"/>
      <c r="H49" s="425"/>
      <c r="I49" s="425"/>
      <c r="J49" s="312" t="str">
        <f>VLOOKUP(A49,MATERIALES!A5:D640,2,FALSE)</f>
        <v>lt</v>
      </c>
      <c r="K49" s="397">
        <v>185</v>
      </c>
      <c r="L49" s="421"/>
      <c r="M49" s="402">
        <f>VLOOKUP(A49,MATERIALES!A6:D396,4,FALSE)</f>
        <v>70.455154033578054</v>
      </c>
      <c r="N49" s="272">
        <f>K49*M49</f>
        <v>13034.20349621194</v>
      </c>
    </row>
    <row r="50" spans="1:14">
      <c r="A50" s="161" t="s">
        <v>802</v>
      </c>
      <c r="B50" s="43" t="str">
        <f>VLOOKUP(A50,MATERIALES!A6:D372,3,FALSE)</f>
        <v>Arena lavada</v>
      </c>
      <c r="C50" s="425"/>
      <c r="D50" s="425"/>
      <c r="E50" s="425"/>
      <c r="F50" s="425"/>
      <c r="G50" s="425"/>
      <c r="H50" s="425"/>
      <c r="I50" s="425"/>
      <c r="J50" s="312" t="str">
        <f>VLOOKUP(A50,MATERIALES!A6:D641,2,FALSE)</f>
        <v>m3</v>
      </c>
      <c r="K50" s="397">
        <v>0.63</v>
      </c>
      <c r="L50" s="421"/>
      <c r="M50" s="402">
        <f>VLOOKUP(A50,MATERIALES!A6:D397,4,FALSE)</f>
        <v>49829.795585661617</v>
      </c>
      <c r="N50" s="272">
        <f>K50*M50</f>
        <v>31392.77121896682</v>
      </c>
    </row>
    <row r="51" spans="1:14">
      <c r="A51" s="161" t="s">
        <v>804</v>
      </c>
      <c r="B51" s="43" t="str">
        <f>VLOOKUP(A51,MATERIALES!A6:D372,3,FALSE)</f>
        <v>Cemento gris</v>
      </c>
      <c r="C51" s="425"/>
      <c r="D51" s="425"/>
      <c r="E51" s="425"/>
      <c r="F51" s="425"/>
      <c r="G51" s="425"/>
      <c r="H51" s="425"/>
      <c r="I51" s="425"/>
      <c r="J51" s="312" t="str">
        <f>VLOOKUP(A51,MATERIALES!A6:D642,2,FALSE)</f>
        <v>kg</v>
      </c>
      <c r="K51" s="397">
        <v>260</v>
      </c>
      <c r="L51" s="421"/>
      <c r="M51" s="402">
        <f>VLOOKUP(A51,MATERIALES!A6:D398,4,FALSE)</f>
        <v>477.00317141829919</v>
      </c>
      <c r="N51" s="272">
        <f>K51*M51</f>
        <v>124020.82456875779</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SUM(N48:N58)</f>
        <v>227476.94174695108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3" t="s">
        <v>961</v>
      </c>
      <c r="M63" s="892"/>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14">
        <f>VLOOKUP(A64,TRANSPORTE!A2:D117,4,FALSE)</f>
        <v>1147.8761273174055</v>
      </c>
      <c r="M64" s="915"/>
      <c r="N64" s="287">
        <f>K64*L64</f>
        <v>723.1619602099654</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14">
        <f>VLOOKUP(A65,TRANSPORTE!A3:D117,4,FALSE)</f>
        <v>1147.8761273174055</v>
      </c>
      <c r="M65" s="915"/>
      <c r="N65" s="287">
        <f>K65*L65</f>
        <v>964.21594694662053</v>
      </c>
    </row>
    <row r="66" spans="1:15">
      <c r="B66" s="46"/>
      <c r="C66" s="47"/>
      <c r="D66" s="47"/>
      <c r="E66" s="47"/>
      <c r="F66" s="47"/>
      <c r="G66" s="47"/>
      <c r="H66" s="311"/>
      <c r="I66" s="279"/>
      <c r="J66" s="286"/>
      <c r="K66" s="279"/>
      <c r="L66" s="914"/>
      <c r="M66" s="915"/>
      <c r="N66" s="287"/>
    </row>
    <row r="67" spans="1:15">
      <c r="B67" s="46"/>
      <c r="C67" s="47"/>
      <c r="D67" s="47"/>
      <c r="E67" s="47"/>
      <c r="F67" s="47"/>
      <c r="G67" s="47"/>
      <c r="H67" s="311"/>
      <c r="I67" s="279"/>
      <c r="J67" s="286"/>
      <c r="K67" s="279"/>
      <c r="L67" s="914"/>
      <c r="M67" s="915"/>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5"/>
      <c r="M69" s="906"/>
      <c r="N69" s="127"/>
    </row>
    <row r="70" spans="1:15" ht="15.75" thickBot="1">
      <c r="B70" s="916" t="s">
        <v>953</v>
      </c>
      <c r="C70" s="870"/>
      <c r="D70" s="870"/>
      <c r="E70" s="870"/>
      <c r="F70" s="870"/>
      <c r="G70" s="870"/>
      <c r="H70" s="870"/>
      <c r="I70" s="870"/>
      <c r="J70" s="870"/>
      <c r="K70" s="870"/>
      <c r="L70" s="870"/>
      <c r="M70" s="871"/>
      <c r="N70" s="104">
        <f>N64+N65+N66+N67+N68</f>
        <v>1687.3779071565859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6" t="s">
        <v>963</v>
      </c>
      <c r="C74" s="867"/>
      <c r="D74" s="867"/>
      <c r="E74" s="867"/>
      <c r="F74" s="867"/>
      <c r="G74" s="867"/>
      <c r="H74" s="867"/>
      <c r="I74" s="73" t="s">
        <v>964</v>
      </c>
      <c r="J74" s="75" t="s">
        <v>1410</v>
      </c>
      <c r="K74" s="74" t="s">
        <v>966</v>
      </c>
      <c r="L74" s="868" t="s">
        <v>950</v>
      </c>
      <c r="M74" s="869"/>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3"/>
      <c r="C80" s="904"/>
      <c r="D80" s="904"/>
      <c r="E80" s="904"/>
      <c r="F80" s="904"/>
      <c r="G80" s="904"/>
      <c r="H80" s="904"/>
      <c r="I80" s="126"/>
      <c r="J80" s="126"/>
      <c r="K80" s="126"/>
      <c r="L80" s="917"/>
      <c r="M80" s="917"/>
      <c r="N80" s="45"/>
    </row>
    <row r="81" spans="1:14" ht="15.75" thickBot="1">
      <c r="B81" s="916" t="s">
        <v>953</v>
      </c>
      <c r="C81" s="870"/>
      <c r="D81" s="870"/>
      <c r="E81" s="870"/>
      <c r="F81" s="870"/>
      <c r="G81" s="870"/>
      <c r="H81" s="870"/>
      <c r="I81" s="870"/>
      <c r="J81" s="870"/>
      <c r="K81" s="870"/>
      <c r="L81" s="870"/>
      <c r="M81" s="871"/>
      <c r="N81" s="301">
        <f>SUM(N75:N80)</f>
        <v>67466.780451800994</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320502.53607118607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2" t="s">
        <v>969</v>
      </c>
      <c r="C87" s="873"/>
      <c r="D87" s="873"/>
      <c r="E87" s="873"/>
      <c r="F87" s="873"/>
      <c r="G87" s="873"/>
      <c r="H87" s="873"/>
      <c r="I87" s="314"/>
      <c r="J87" s="334"/>
      <c r="K87" s="302" t="s">
        <v>970</v>
      </c>
      <c r="L87" s="874" t="s">
        <v>971</v>
      </c>
      <c r="M87" s="875"/>
      <c r="N87" s="303"/>
    </row>
    <row r="88" spans="1:14">
      <c r="B88" s="860" t="s">
        <v>972</v>
      </c>
      <c r="C88" s="861"/>
      <c r="D88" s="861"/>
      <c r="E88" s="861"/>
      <c r="F88" s="861"/>
      <c r="G88" s="861"/>
      <c r="H88" s="861"/>
      <c r="I88" s="87"/>
      <c r="J88" s="88"/>
      <c r="K88" s="304">
        <v>0.2</v>
      </c>
      <c r="L88" s="862">
        <f>N83*K88</f>
        <v>64100.507214237216</v>
      </c>
      <c r="M88" s="863"/>
      <c r="N88" s="51"/>
    </row>
    <row r="89" spans="1:14">
      <c r="B89" s="89" t="s">
        <v>973</v>
      </c>
      <c r="C89" s="90"/>
      <c r="D89" s="90"/>
      <c r="E89" s="90"/>
      <c r="F89" s="90"/>
      <c r="G89" s="90"/>
      <c r="H89" s="90"/>
      <c r="I89" s="87"/>
      <c r="J89" s="88"/>
      <c r="K89" s="304">
        <v>0.05</v>
      </c>
      <c r="L89" s="862">
        <f>N83*K89</f>
        <v>16025.126803559304</v>
      </c>
      <c r="M89" s="863"/>
      <c r="N89" s="51"/>
    </row>
    <row r="90" spans="1:14" ht="15.75" thickBot="1">
      <c r="B90" s="91" t="s">
        <v>974</v>
      </c>
      <c r="C90" s="92"/>
      <c r="D90" s="92"/>
      <c r="E90" s="92"/>
      <c r="F90" s="92"/>
      <c r="G90" s="92"/>
      <c r="H90" s="92"/>
      <c r="I90" s="93"/>
      <c r="J90" s="94"/>
      <c r="K90" s="305">
        <v>0.05</v>
      </c>
      <c r="L90" s="864">
        <f>N83*K90</f>
        <v>16025.126803559304</v>
      </c>
      <c r="M90" s="865"/>
      <c r="N90" s="51"/>
    </row>
    <row r="91" spans="1:14" ht="15.75" thickBot="1">
      <c r="B91" s="827" t="s">
        <v>953</v>
      </c>
      <c r="C91" s="828"/>
      <c r="D91" s="828"/>
      <c r="E91" s="828"/>
      <c r="F91" s="828"/>
      <c r="G91" s="828"/>
      <c r="H91" s="828"/>
      <c r="I91" s="828"/>
      <c r="J91" s="828"/>
      <c r="K91" s="828"/>
      <c r="L91" s="828"/>
      <c r="M91" s="829"/>
      <c r="N91" s="52">
        <f>L88+L89+L90</f>
        <v>96150.760821355827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416653.29689254193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1" t="s">
        <v>2218</v>
      </c>
      <c r="C110" s="972"/>
      <c r="D110" s="972"/>
      <c r="E110" s="972"/>
      <c r="F110" s="972"/>
      <c r="G110" s="972"/>
      <c r="H110" s="972"/>
      <c r="I110" s="972"/>
      <c r="J110" s="972"/>
      <c r="K110" s="972"/>
      <c r="L110" s="972"/>
      <c r="M110" s="972"/>
      <c r="N110" s="973"/>
    </row>
    <row r="111" spans="2:14" ht="15" customHeight="1">
      <c r="B111" s="971"/>
      <c r="C111" s="972"/>
      <c r="D111" s="972"/>
      <c r="E111" s="972"/>
      <c r="F111" s="972"/>
      <c r="G111" s="972"/>
      <c r="H111" s="972"/>
      <c r="I111" s="972"/>
      <c r="J111" s="972"/>
      <c r="K111" s="972"/>
      <c r="L111" s="972"/>
      <c r="M111" s="972"/>
      <c r="N111" s="973"/>
    </row>
    <row r="112" spans="2:14" ht="30" customHeight="1">
      <c r="B112" s="974" t="s">
        <v>2219</v>
      </c>
      <c r="C112" s="975"/>
      <c r="D112" s="975"/>
      <c r="E112" s="975"/>
      <c r="F112" s="975"/>
      <c r="G112" s="975"/>
      <c r="H112" s="975"/>
      <c r="I112" s="975"/>
      <c r="J112" s="975"/>
      <c r="K112" s="975"/>
      <c r="L112" s="975"/>
      <c r="M112" s="975"/>
      <c r="N112" s="976"/>
    </row>
    <row r="113" spans="2:14">
      <c r="B113" s="974"/>
      <c r="C113" s="975"/>
      <c r="D113" s="975"/>
      <c r="E113" s="975"/>
      <c r="F113" s="975"/>
      <c r="G113" s="975"/>
      <c r="H113" s="975"/>
      <c r="I113" s="975"/>
      <c r="J113" s="975"/>
      <c r="K113" s="975"/>
      <c r="L113" s="975"/>
      <c r="M113" s="975"/>
      <c r="N113" s="976"/>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7"/>
      <c r="K123" s="977"/>
      <c r="L123" s="977"/>
      <c r="M123" s="977"/>
      <c r="N123" s="978"/>
    </row>
    <row r="124" spans="2:14" ht="15.75" thickBot="1">
      <c r="B124" s="419" t="s">
        <v>2221</v>
      </c>
      <c r="C124" s="420"/>
      <c r="D124" s="420"/>
      <c r="E124" s="259"/>
      <c r="F124" s="259"/>
      <c r="G124" s="259"/>
      <c r="H124" s="259"/>
      <c r="I124" s="259"/>
      <c r="J124" s="979"/>
      <c r="K124" s="979"/>
      <c r="L124" s="979"/>
      <c r="M124" s="979"/>
      <c r="N124" s="980"/>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257</v>
      </c>
      <c r="B36" s="876" t="str">
        <f>VLOOKUP(A36,EQUIPOS!A6:D154,3,FALSE)</f>
        <v>Mezcladora de concreto 1 bulto</v>
      </c>
      <c r="C36" s="877"/>
      <c r="D36" s="877"/>
      <c r="E36" s="877"/>
      <c r="F36" s="877"/>
      <c r="G36" s="877"/>
      <c r="H36" s="878"/>
      <c r="I36" s="267"/>
      <c r="J36" s="268"/>
      <c r="K36" s="269">
        <f>VLOOKUP(A36,EQUIPOS!A6:D163,4,FALSE)</f>
        <v>20498.096942687309</v>
      </c>
      <c r="L36" s="270"/>
      <c r="M36" s="336">
        <v>1</v>
      </c>
      <c r="N36" s="272">
        <f>K36/M36</f>
        <v>20498.096942687309</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N81*M41</f>
        <v>2698.6712180720406</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23196.768160759348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VLOOKUP(A48,MATERIALES!A4:D639,2,FALSE)</f>
        <v>m3</v>
      </c>
      <c r="K48" s="282">
        <v>0.504</v>
      </c>
      <c r="L48" s="267"/>
      <c r="M48" s="402">
        <f>VLOOKUP(A48,MATERIALES!A5:D395,4,FALSE)</f>
        <v>70272.788646445872</v>
      </c>
      <c r="N48" s="272">
        <f>K48*M48</f>
        <v>35417.485477808717</v>
      </c>
    </row>
    <row r="49" spans="1:14">
      <c r="A49" s="161" t="s">
        <v>774</v>
      </c>
      <c r="B49" s="43" t="str">
        <f>VLOOKUP(A49,MATERIALES!A6:D372,3,FALSE)</f>
        <v>Agua</v>
      </c>
      <c r="C49" s="425"/>
      <c r="D49" s="425"/>
      <c r="E49" s="425"/>
      <c r="F49" s="425"/>
      <c r="G49" s="425"/>
      <c r="H49" s="425"/>
      <c r="I49" s="425"/>
      <c r="J49" s="312" t="str">
        <f>VLOOKUP(A49,MATERIALES!A5:D640,2,FALSE)</f>
        <v>lt</v>
      </c>
      <c r="K49" s="397">
        <v>111</v>
      </c>
      <c r="L49" s="421"/>
      <c r="M49" s="402">
        <f>VLOOKUP(A49,MATERIALES!A6:D396,4,FALSE)</f>
        <v>70.455154033578054</v>
      </c>
      <c r="N49" s="272">
        <f>K49*M49</f>
        <v>7820.5220977271638</v>
      </c>
    </row>
    <row r="50" spans="1:14">
      <c r="A50" s="161" t="s">
        <v>598</v>
      </c>
      <c r="B50" s="43" t="str">
        <f>VLOOKUP(A50,MATERIALES!A6:D372,3,FALSE)</f>
        <v>Piedra para concreto ciclópeo (rajón o canto rodado)</v>
      </c>
      <c r="C50" s="425"/>
      <c r="D50" s="425"/>
      <c r="E50" s="425"/>
      <c r="F50" s="425"/>
      <c r="G50" s="425"/>
      <c r="H50" s="425"/>
      <c r="I50" s="425"/>
      <c r="J50" s="312" t="str">
        <f>VLOOKUP(A50,MATERIALES!A6:D641,2,FALSE)</f>
        <v>m3</v>
      </c>
      <c r="K50" s="397">
        <v>0.4</v>
      </c>
      <c r="L50" s="421"/>
      <c r="M50" s="402">
        <f>VLOOKUP(A50,MATERIALES!A6:D397,4,FALSE)</f>
        <v>35301.283947162621</v>
      </c>
      <c r="N50" s="272">
        <f>K50*M50</f>
        <v>14120.51357886505</v>
      </c>
    </row>
    <row r="51" spans="1:14">
      <c r="A51" s="161" t="s">
        <v>802</v>
      </c>
      <c r="B51" s="43" t="str">
        <f>VLOOKUP(A51,MATERIALES!A6:D372,3,FALSE)</f>
        <v>Arena lavada</v>
      </c>
      <c r="C51" s="425"/>
      <c r="D51" s="425"/>
      <c r="E51" s="425"/>
      <c r="F51" s="425"/>
      <c r="G51" s="425"/>
      <c r="H51" s="425"/>
      <c r="I51" s="425"/>
      <c r="J51" s="312" t="str">
        <f>VLOOKUP(A51,MATERIALES!A6:D642,2,FALSE)</f>
        <v>m3</v>
      </c>
      <c r="K51" s="397">
        <v>0.378</v>
      </c>
      <c r="L51" s="421"/>
      <c r="M51" s="402">
        <f>VLOOKUP(A51,MATERIALES!A6:D398,4,FALSE)</f>
        <v>49829.795585661617</v>
      </c>
      <c r="N51" s="272">
        <f>K51*M51</f>
        <v>18835.662731380093</v>
      </c>
    </row>
    <row r="52" spans="1:14">
      <c r="A52" s="161" t="s">
        <v>804</v>
      </c>
      <c r="B52" s="43" t="str">
        <f>VLOOKUP(A52,MATERIALES!A7:D372,3,FALSE)</f>
        <v>Cemento gris</v>
      </c>
      <c r="C52" s="425"/>
      <c r="D52" s="425"/>
      <c r="E52" s="425"/>
      <c r="F52" s="425"/>
      <c r="G52" s="425"/>
      <c r="H52" s="425"/>
      <c r="I52" s="425"/>
      <c r="J52" s="312" t="str">
        <f>VLOOKUP(A52,MATERIALES!A6:D643,2,FALSE)</f>
        <v>kg</v>
      </c>
      <c r="K52" s="397">
        <v>156</v>
      </c>
      <c r="L52" s="421"/>
      <c r="M52" s="402">
        <f>VLOOKUP(A52,MATERIALES!A7:D399,4,FALSE)</f>
        <v>477.00317141829919</v>
      </c>
      <c r="N52" s="272">
        <f>K52*M52</f>
        <v>74412.494741254675</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SUM(N48:N58)</f>
        <v>150606.6786270357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3" t="s">
        <v>961</v>
      </c>
      <c r="M63" s="892"/>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14">
        <f>VLOOKUP(A64,TRANSPORTE!A2:D117,4,FALSE)</f>
        <v>1147.8761273174055</v>
      </c>
      <c r="M64" s="915"/>
      <c r="N64" s="287">
        <f>K64*L64</f>
        <v>433.89717612597929</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14">
        <f>VLOOKUP(A65,TRANSPORTE!A3:D117,4,FALSE)</f>
        <v>1147.8761273174055</v>
      </c>
      <c r="M65" s="915"/>
      <c r="N65" s="287">
        <f>K65*L65</f>
        <v>578.52956816797234</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14">
        <f>VLOOKUP(A66,TRANSPORTE!A3:D117,4,FALSE)</f>
        <v>1147.8761273174055</v>
      </c>
      <c r="M66" s="915"/>
      <c r="N66" s="287">
        <f>K66*L66</f>
        <v>459.15045092696221</v>
      </c>
    </row>
    <row r="67" spans="1:15">
      <c r="B67" s="46"/>
      <c r="C67" s="47"/>
      <c r="D67" s="47"/>
      <c r="E67" s="47"/>
      <c r="F67" s="47"/>
      <c r="G67" s="47"/>
      <c r="H67" s="311"/>
      <c r="I67" s="279"/>
      <c r="J67" s="286"/>
      <c r="K67" s="279"/>
      <c r="L67" s="914"/>
      <c r="M67" s="915"/>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5"/>
      <c r="M69" s="906"/>
      <c r="N69" s="127"/>
    </row>
    <row r="70" spans="1:15" ht="15.75" thickBot="1">
      <c r="B70" s="916" t="s">
        <v>953</v>
      </c>
      <c r="C70" s="870"/>
      <c r="D70" s="870"/>
      <c r="E70" s="870"/>
      <c r="F70" s="870"/>
      <c r="G70" s="870"/>
      <c r="H70" s="870"/>
      <c r="I70" s="870"/>
      <c r="J70" s="870"/>
      <c r="K70" s="870"/>
      <c r="L70" s="870"/>
      <c r="M70" s="871"/>
      <c r="N70" s="104">
        <f>N64+N65+N66+N67+N68</f>
        <v>1471.5771952209138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6" t="s">
        <v>963</v>
      </c>
      <c r="C74" s="867"/>
      <c r="D74" s="867"/>
      <c r="E74" s="867"/>
      <c r="F74" s="867"/>
      <c r="G74" s="867"/>
      <c r="H74" s="867"/>
      <c r="I74" s="73" t="s">
        <v>964</v>
      </c>
      <c r="J74" s="75" t="s">
        <v>1410</v>
      </c>
      <c r="K74" s="74" t="s">
        <v>966</v>
      </c>
      <c r="L74" s="868" t="s">
        <v>950</v>
      </c>
      <c r="M74" s="869"/>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3"/>
      <c r="C80" s="904"/>
      <c r="D80" s="904"/>
      <c r="E80" s="904"/>
      <c r="F80" s="904"/>
      <c r="G80" s="904"/>
      <c r="H80" s="904"/>
      <c r="I80" s="126"/>
      <c r="J80" s="126"/>
      <c r="K80" s="126"/>
      <c r="L80" s="917"/>
      <c r="M80" s="917"/>
      <c r="N80" s="45"/>
    </row>
    <row r="81" spans="1:14" ht="15.75" thickBot="1">
      <c r="B81" s="916" t="s">
        <v>953</v>
      </c>
      <c r="C81" s="870"/>
      <c r="D81" s="870"/>
      <c r="E81" s="870"/>
      <c r="F81" s="870"/>
      <c r="G81" s="870"/>
      <c r="H81" s="870"/>
      <c r="I81" s="870"/>
      <c r="J81" s="870"/>
      <c r="K81" s="870"/>
      <c r="L81" s="870"/>
      <c r="M81" s="871"/>
      <c r="N81" s="301">
        <f>SUM(N75:N80)</f>
        <v>53973.424361440804</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229248.44834445679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2" t="s">
        <v>969</v>
      </c>
      <c r="C87" s="873"/>
      <c r="D87" s="873"/>
      <c r="E87" s="873"/>
      <c r="F87" s="873"/>
      <c r="G87" s="873"/>
      <c r="H87" s="873"/>
      <c r="I87" s="314"/>
      <c r="J87" s="334"/>
      <c r="K87" s="302" t="s">
        <v>970</v>
      </c>
      <c r="L87" s="874" t="s">
        <v>971</v>
      </c>
      <c r="M87" s="875"/>
      <c r="N87" s="303"/>
    </row>
    <row r="88" spans="1:14">
      <c r="B88" s="860" t="s">
        <v>972</v>
      </c>
      <c r="C88" s="861"/>
      <c r="D88" s="861"/>
      <c r="E88" s="861"/>
      <c r="F88" s="861"/>
      <c r="G88" s="861"/>
      <c r="H88" s="861"/>
      <c r="I88" s="87"/>
      <c r="J88" s="88"/>
      <c r="K88" s="304">
        <v>0.2</v>
      </c>
      <c r="L88" s="862">
        <f>N83*K88</f>
        <v>45849.689668891362</v>
      </c>
      <c r="M88" s="863"/>
      <c r="N88" s="51"/>
    </row>
    <row r="89" spans="1:14">
      <c r="B89" s="89" t="s">
        <v>973</v>
      </c>
      <c r="C89" s="90"/>
      <c r="D89" s="90"/>
      <c r="E89" s="90"/>
      <c r="F89" s="90"/>
      <c r="G89" s="90"/>
      <c r="H89" s="90"/>
      <c r="I89" s="87"/>
      <c r="J89" s="88"/>
      <c r="K89" s="304">
        <v>0.05</v>
      </c>
      <c r="L89" s="862">
        <f>N83*K89</f>
        <v>11462.422417222841</v>
      </c>
      <c r="M89" s="863"/>
      <c r="N89" s="51"/>
    </row>
    <row r="90" spans="1:14" ht="15.75" thickBot="1">
      <c r="B90" s="91" t="s">
        <v>974</v>
      </c>
      <c r="C90" s="92"/>
      <c r="D90" s="92"/>
      <c r="E90" s="92"/>
      <c r="F90" s="92"/>
      <c r="G90" s="92"/>
      <c r="H90" s="92"/>
      <c r="I90" s="93"/>
      <c r="J90" s="94"/>
      <c r="K90" s="305">
        <v>0.05</v>
      </c>
      <c r="L90" s="864">
        <f>N83*K90</f>
        <v>11462.422417222841</v>
      </c>
      <c r="M90" s="865"/>
      <c r="N90" s="51"/>
    </row>
    <row r="91" spans="1:14" ht="15.75" thickBot="1">
      <c r="B91" s="827" t="s">
        <v>953</v>
      </c>
      <c r="C91" s="828"/>
      <c r="D91" s="828"/>
      <c r="E91" s="828"/>
      <c r="F91" s="828"/>
      <c r="G91" s="828"/>
      <c r="H91" s="828"/>
      <c r="I91" s="828"/>
      <c r="J91" s="828"/>
      <c r="K91" s="828"/>
      <c r="L91" s="828"/>
      <c r="M91" s="829"/>
      <c r="N91" s="52">
        <f>L88+L89+L90</f>
        <v>68774.534503337039</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298022.98284779384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1" t="s">
        <v>2218</v>
      </c>
      <c r="C110" s="972"/>
      <c r="D110" s="972"/>
      <c r="E110" s="972"/>
      <c r="F110" s="972"/>
      <c r="G110" s="972"/>
      <c r="H110" s="972"/>
      <c r="I110" s="972"/>
      <c r="J110" s="972"/>
      <c r="K110" s="972"/>
      <c r="L110" s="972"/>
      <c r="M110" s="972"/>
      <c r="N110" s="973"/>
    </row>
    <row r="111" spans="2:14" ht="15" customHeight="1">
      <c r="B111" s="971"/>
      <c r="C111" s="972"/>
      <c r="D111" s="972"/>
      <c r="E111" s="972"/>
      <c r="F111" s="972"/>
      <c r="G111" s="972"/>
      <c r="H111" s="972"/>
      <c r="I111" s="972"/>
      <c r="J111" s="972"/>
      <c r="K111" s="972"/>
      <c r="L111" s="972"/>
      <c r="M111" s="972"/>
      <c r="N111" s="973"/>
    </row>
    <row r="112" spans="2:14" ht="30" customHeight="1">
      <c r="B112" s="974" t="s">
        <v>2219</v>
      </c>
      <c r="C112" s="975"/>
      <c r="D112" s="975"/>
      <c r="E112" s="975"/>
      <c r="F112" s="975"/>
      <c r="G112" s="975"/>
      <c r="H112" s="975"/>
      <c r="I112" s="975"/>
      <c r="J112" s="975"/>
      <c r="K112" s="975"/>
      <c r="L112" s="975"/>
      <c r="M112" s="975"/>
      <c r="N112" s="976"/>
    </row>
    <row r="113" spans="2:14">
      <c r="B113" s="974"/>
      <c r="C113" s="975"/>
      <c r="D113" s="975"/>
      <c r="E113" s="975"/>
      <c r="F113" s="975"/>
      <c r="G113" s="975"/>
      <c r="H113" s="975"/>
      <c r="I113" s="975"/>
      <c r="J113" s="975"/>
      <c r="K113" s="975"/>
      <c r="L113" s="975"/>
      <c r="M113" s="975"/>
      <c r="N113" s="976"/>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7"/>
      <c r="K123" s="977"/>
      <c r="L123" s="977"/>
      <c r="M123" s="977"/>
      <c r="N123" s="978"/>
    </row>
    <row r="124" spans="2:14" ht="15.75" thickBot="1">
      <c r="B124" s="419" t="s">
        <v>2221</v>
      </c>
      <c r="C124" s="420"/>
      <c r="D124" s="420"/>
      <c r="E124" s="259"/>
      <c r="F124" s="259"/>
      <c r="G124" s="259"/>
      <c r="H124" s="259"/>
      <c r="I124" s="259"/>
      <c r="J124" s="979"/>
      <c r="K124" s="979"/>
      <c r="L124" s="979"/>
      <c r="M124" s="979"/>
      <c r="N124" s="980"/>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363</v>
      </c>
      <c r="B36" s="876" t="str">
        <f>VLOOKUP(A36,EQUIPOS!A6:D154,3,FALSE)</f>
        <v>Vibrador de concreto, Motor de 3 hp a 18.000 rpm Mangueras de 4 mt</v>
      </c>
      <c r="C36" s="877"/>
      <c r="D36" s="877"/>
      <c r="E36" s="877"/>
      <c r="F36" s="877"/>
      <c r="G36" s="877"/>
      <c r="H36" s="878"/>
      <c r="I36" s="267"/>
      <c r="J36" s="268"/>
      <c r="K36" s="269">
        <f>VLOOKUP(A36,EQUIPOS!A6:D163,4,FALSE)</f>
        <v>8370.2709003464024</v>
      </c>
      <c r="L36" s="270"/>
      <c r="M36" s="336">
        <v>1</v>
      </c>
      <c r="N36" s="272">
        <f>K36/M36</f>
        <v>8370.2709003464024</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0.02</v>
      </c>
      <c r="N41" s="344">
        <f>N78*M41</f>
        <v>1582.8190800847531</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9953.0899804311557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1" t="s">
        <v>745</v>
      </c>
      <c r="B48" s="43" t="str">
        <f>VLOOKUP(A48,MATERIALES!A5:D372,3,FALSE)</f>
        <v>Acero PDR-60</v>
      </c>
      <c r="C48" s="281"/>
      <c r="D48" s="281"/>
      <c r="E48" s="281"/>
      <c r="F48" s="281"/>
      <c r="G48" s="281"/>
      <c r="H48" s="281"/>
      <c r="I48" s="281"/>
      <c r="J48" s="311" t="str">
        <f>VLOOKUP(A48,MATERIALES!A4:D639,2,FALSE)</f>
        <v>kg</v>
      </c>
      <c r="K48" s="282">
        <v>34.112000000000002</v>
      </c>
      <c r="L48" s="267"/>
      <c r="M48" s="402">
        <f>VLOOKUP(A48,MATERIALES!A5:D395,4,FALSE)</f>
        <v>3320.0636431515327</v>
      </c>
      <c r="N48" s="272">
        <f>K48*M48</f>
        <v>113254.01099518509</v>
      </c>
    </row>
    <row r="49" spans="1:14">
      <c r="A49" s="161" t="s">
        <v>608</v>
      </c>
      <c r="B49" s="43" t="str">
        <f>VLOOKUP(A49,MATERIALES!A6:D372,3,FALSE)</f>
        <v>Pintura anticorrosiva</v>
      </c>
      <c r="C49" s="425"/>
      <c r="D49" s="425"/>
      <c r="E49" s="425"/>
      <c r="F49" s="425"/>
      <c r="G49" s="425"/>
      <c r="H49" s="425"/>
      <c r="I49" s="425"/>
      <c r="J49" s="312" t="str">
        <f>VLOOKUP(A49,MATERIALES!A5:D640,2,FALSE)</f>
        <v>gal</v>
      </c>
      <c r="K49" s="397">
        <v>0.15</v>
      </c>
      <c r="L49" s="421"/>
      <c r="M49" s="402">
        <f>VLOOKUP(A49,MATERIALES!A6:D396,4,FALSE)</f>
        <v>46507.80921328417</v>
      </c>
      <c r="N49" s="272">
        <f>K49*M49</f>
        <v>6976.1713819926254</v>
      </c>
    </row>
    <row r="50" spans="1:14">
      <c r="A50" s="161" t="s">
        <v>832</v>
      </c>
      <c r="B50" s="43" t="str">
        <f>VLOOKUP(A50,MATERIALES!A6:D372,3,FALSE)</f>
        <v>Concreto Resistencia  21 (Mpa)</v>
      </c>
      <c r="C50" s="425"/>
      <c r="D50" s="425"/>
      <c r="E50" s="425"/>
      <c r="F50" s="425"/>
      <c r="G50" s="425"/>
      <c r="H50" s="425"/>
      <c r="I50" s="425"/>
      <c r="J50" s="312" t="str">
        <f>VLOOKUP(A50,MATERIALES!A6:D641,2,FALSE)</f>
        <v>m3</v>
      </c>
      <c r="K50" s="397">
        <v>0.126</v>
      </c>
      <c r="L50" s="421"/>
      <c r="M50" s="402">
        <f>VLOOKUP(A50,MATERIALES!A6:D397,4,FALSE)</f>
        <v>406305.11798262474</v>
      </c>
      <c r="N50" s="272">
        <f>K50*M50</f>
        <v>51194.444865810714</v>
      </c>
    </row>
    <row r="51" spans="1:14">
      <c r="A51" s="161" t="s">
        <v>869</v>
      </c>
      <c r="B51" s="43" t="str">
        <f>VLOOKUP(A51,MATERIALES!A6:D372,3,FALSE)</f>
        <v>Formaleta para baranda de concreto</v>
      </c>
      <c r="C51" s="425"/>
      <c r="D51" s="425"/>
      <c r="E51" s="425"/>
      <c r="F51" s="425"/>
      <c r="G51" s="425"/>
      <c r="H51" s="425"/>
      <c r="I51" s="425"/>
      <c r="J51" s="312" t="str">
        <f>VLOOKUP(A51,MATERIALES!A6:D642,2,FALSE)</f>
        <v>m</v>
      </c>
      <c r="K51" s="397">
        <v>1</v>
      </c>
      <c r="L51" s="421"/>
      <c r="M51" s="402">
        <f>VLOOKUP(A51,MATERIALES!A6:D398,4,FALSE)</f>
        <v>33589.765666870015</v>
      </c>
      <c r="N51" s="272">
        <f>K51*M51</f>
        <v>33589.765666870015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205014.39290985846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3" t="s">
        <v>961</v>
      </c>
      <c r="M60" s="892"/>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14">
        <f>VLOOKUP(A61,TRANSPORTE!A3:D117,4,FALSE)</f>
        <v>1147.8761273174055</v>
      </c>
      <c r="M61" s="915"/>
      <c r="N61" s="287">
        <f>K61*L61</f>
        <v>144.63239204199309</v>
      </c>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311"/>
      <c r="I64" s="279"/>
      <c r="J64" s="286"/>
      <c r="K64" s="279"/>
      <c r="L64" s="914"/>
      <c r="M64" s="915"/>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5"/>
      <c r="M66" s="906"/>
      <c r="N66" s="127"/>
    </row>
    <row r="67" spans="1:15" ht="15.75" thickBot="1">
      <c r="B67" s="916" t="s">
        <v>953</v>
      </c>
      <c r="C67" s="870"/>
      <c r="D67" s="870"/>
      <c r="E67" s="870"/>
      <c r="F67" s="870"/>
      <c r="G67" s="870"/>
      <c r="H67" s="870"/>
      <c r="I67" s="870"/>
      <c r="J67" s="870"/>
      <c r="K67" s="870"/>
      <c r="L67" s="870"/>
      <c r="M67" s="871"/>
      <c r="N67" s="104">
        <f>N61+N62+N63+N64+N65</f>
        <v>144.63239204199309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6" t="s">
        <v>963</v>
      </c>
      <c r="C71" s="867"/>
      <c r="D71" s="867"/>
      <c r="E71" s="867"/>
      <c r="F71" s="867"/>
      <c r="G71" s="867"/>
      <c r="H71" s="867"/>
      <c r="I71" s="73" t="s">
        <v>964</v>
      </c>
      <c r="J71" s="75" t="s">
        <v>1410</v>
      </c>
      <c r="K71" s="74" t="s">
        <v>966</v>
      </c>
      <c r="L71" s="868" t="s">
        <v>950</v>
      </c>
      <c r="M71" s="981"/>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3"/>
      <c r="C77" s="904"/>
      <c r="D77" s="904"/>
      <c r="E77" s="904"/>
      <c r="F77" s="904"/>
      <c r="G77" s="904"/>
      <c r="H77" s="904"/>
      <c r="I77" s="126"/>
      <c r="J77" s="126"/>
      <c r="K77" s="126"/>
      <c r="L77" s="917"/>
      <c r="M77" s="917"/>
      <c r="N77" s="45"/>
    </row>
    <row r="78" spans="1:15" ht="15.75" thickBot="1">
      <c r="B78" s="916" t="s">
        <v>953</v>
      </c>
      <c r="C78" s="870"/>
      <c r="D78" s="870"/>
      <c r="E78" s="870"/>
      <c r="F78" s="870"/>
      <c r="G78" s="870"/>
      <c r="H78" s="870"/>
      <c r="I78" s="870"/>
      <c r="J78" s="870"/>
      <c r="K78" s="870"/>
      <c r="L78" s="870"/>
      <c r="M78" s="871"/>
      <c r="N78" s="301">
        <f>SUM(N72:N77)</f>
        <v>79140.954004237647</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294253.06928656925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2" t="s">
        <v>969</v>
      </c>
      <c r="C84" s="873"/>
      <c r="D84" s="873"/>
      <c r="E84" s="873"/>
      <c r="F84" s="873"/>
      <c r="G84" s="873"/>
      <c r="H84" s="873"/>
      <c r="I84" s="314"/>
      <c r="J84" s="334"/>
      <c r="K84" s="302" t="s">
        <v>970</v>
      </c>
      <c r="L84" s="874" t="s">
        <v>971</v>
      </c>
      <c r="M84" s="875"/>
      <c r="N84" s="303"/>
    </row>
    <row r="85" spans="1:14">
      <c r="B85" s="860" t="s">
        <v>972</v>
      </c>
      <c r="C85" s="861"/>
      <c r="D85" s="861"/>
      <c r="E85" s="861"/>
      <c r="F85" s="861"/>
      <c r="G85" s="861"/>
      <c r="H85" s="861"/>
      <c r="I85" s="87"/>
      <c r="J85" s="88"/>
      <c r="K85" s="304">
        <v>0.2</v>
      </c>
      <c r="L85" s="862">
        <f>N80*K85</f>
        <v>58850.613857313852</v>
      </c>
      <c r="M85" s="863"/>
      <c r="N85" s="51"/>
    </row>
    <row r="86" spans="1:14">
      <c r="B86" s="89" t="s">
        <v>973</v>
      </c>
      <c r="C86" s="90"/>
      <c r="D86" s="90"/>
      <c r="E86" s="90"/>
      <c r="F86" s="90"/>
      <c r="G86" s="90"/>
      <c r="H86" s="90"/>
      <c r="I86" s="87"/>
      <c r="J86" s="88"/>
      <c r="K86" s="304">
        <v>0.05</v>
      </c>
      <c r="L86" s="862">
        <f>N80*K86</f>
        <v>14712.653464328463</v>
      </c>
      <c r="M86" s="863"/>
      <c r="N86" s="51"/>
    </row>
    <row r="87" spans="1:14" ht="15.75" thickBot="1">
      <c r="B87" s="91" t="s">
        <v>974</v>
      </c>
      <c r="C87" s="92"/>
      <c r="D87" s="92"/>
      <c r="E87" s="92"/>
      <c r="F87" s="92"/>
      <c r="G87" s="92"/>
      <c r="H87" s="92"/>
      <c r="I87" s="93"/>
      <c r="J87" s="94"/>
      <c r="K87" s="305">
        <v>0.05</v>
      </c>
      <c r="L87" s="864">
        <f>N80*K87</f>
        <v>14712.653464328463</v>
      </c>
      <c r="M87" s="865"/>
      <c r="N87" s="51"/>
    </row>
    <row r="88" spans="1:14" ht="15.75" thickBot="1">
      <c r="B88" s="827" t="s">
        <v>953</v>
      </c>
      <c r="C88" s="828"/>
      <c r="D88" s="828"/>
      <c r="E88" s="828"/>
      <c r="F88" s="828"/>
      <c r="G88" s="828"/>
      <c r="H88" s="828"/>
      <c r="I88" s="828"/>
      <c r="J88" s="828"/>
      <c r="K88" s="828"/>
      <c r="L88" s="828"/>
      <c r="M88" s="829"/>
      <c r="N88" s="52">
        <f>L85+L86+L87</f>
        <v>88275.920785970782</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382528.99007254001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1" t="s">
        <v>2218</v>
      </c>
      <c r="C107" s="972"/>
      <c r="D107" s="972"/>
      <c r="E107" s="972"/>
      <c r="F107" s="972"/>
      <c r="G107" s="972"/>
      <c r="H107" s="972"/>
      <c r="I107" s="972"/>
      <c r="J107" s="972"/>
      <c r="K107" s="972"/>
      <c r="L107" s="972"/>
      <c r="M107" s="972"/>
      <c r="N107" s="973"/>
    </row>
    <row r="108" spans="2:14" ht="15" customHeight="1">
      <c r="B108" s="971"/>
      <c r="C108" s="972"/>
      <c r="D108" s="972"/>
      <c r="E108" s="972"/>
      <c r="F108" s="972"/>
      <c r="G108" s="972"/>
      <c r="H108" s="972"/>
      <c r="I108" s="972"/>
      <c r="J108" s="972"/>
      <c r="K108" s="972"/>
      <c r="L108" s="972"/>
      <c r="M108" s="972"/>
      <c r="N108" s="973"/>
    </row>
    <row r="109" spans="2:14" ht="30" customHeight="1">
      <c r="B109" s="974" t="s">
        <v>2219</v>
      </c>
      <c r="C109" s="975"/>
      <c r="D109" s="975"/>
      <c r="E109" s="975"/>
      <c r="F109" s="975"/>
      <c r="G109" s="975"/>
      <c r="H109" s="975"/>
      <c r="I109" s="975"/>
      <c r="J109" s="975"/>
      <c r="K109" s="975"/>
      <c r="L109" s="975"/>
      <c r="M109" s="975"/>
      <c r="N109" s="976"/>
    </row>
    <row r="110" spans="2:14">
      <c r="B110" s="974"/>
      <c r="C110" s="975"/>
      <c r="D110" s="975"/>
      <c r="E110" s="975"/>
      <c r="F110" s="975"/>
      <c r="G110" s="975"/>
      <c r="H110" s="975"/>
      <c r="I110" s="975"/>
      <c r="J110" s="975"/>
      <c r="K110" s="975"/>
      <c r="L110" s="975"/>
      <c r="M110" s="975"/>
      <c r="N110" s="976"/>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7"/>
      <c r="K120" s="977"/>
      <c r="L120" s="977"/>
      <c r="M120" s="977"/>
      <c r="N120" s="978"/>
    </row>
    <row r="121" spans="2:14" ht="15.75" thickBot="1">
      <c r="B121" s="419" t="s">
        <v>2221</v>
      </c>
      <c r="C121" s="420"/>
      <c r="D121" s="420"/>
      <c r="E121" s="259"/>
      <c r="F121" s="259"/>
      <c r="G121" s="259"/>
      <c r="H121" s="259"/>
      <c r="I121" s="259"/>
      <c r="J121" s="979"/>
      <c r="K121" s="979"/>
      <c r="L121" s="979"/>
      <c r="M121" s="979"/>
      <c r="N121" s="98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363</v>
      </c>
      <c r="B36" s="876" t="str">
        <f>VLOOKUP(A36,EQUIPOS!A6:D154,3,FALSE)</f>
        <v>Vibrador de concreto, Motor de 3 hp a 18.000 rpm Mangueras de 4 mt</v>
      </c>
      <c r="C36" s="877"/>
      <c r="D36" s="877"/>
      <c r="E36" s="877"/>
      <c r="F36" s="877"/>
      <c r="G36" s="877"/>
      <c r="H36" s="878"/>
      <c r="I36" s="267"/>
      <c r="J36" s="268"/>
      <c r="K36" s="269">
        <f>VLOOKUP(A36,EQUIPOS!A6:D163,4,FALSE)</f>
        <v>8370.2709003464024</v>
      </c>
      <c r="L36" s="270"/>
      <c r="M36" s="336">
        <v>1</v>
      </c>
      <c r="N36" s="272">
        <f>K36/M36</f>
        <v>8370.2709003464024</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0.02</v>
      </c>
      <c r="N41" s="344">
        <f>N78*M41</f>
        <v>1582.8190800847531</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9953.0899804311557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1" t="s">
        <v>745</v>
      </c>
      <c r="B48" s="43" t="str">
        <f>VLOOKUP(A48,MATERIALES!A5:D372,3,FALSE)</f>
        <v>Acero PDR-60</v>
      </c>
      <c r="C48" s="281"/>
      <c r="D48" s="281"/>
      <c r="E48" s="281"/>
      <c r="F48" s="281"/>
      <c r="G48" s="281"/>
      <c r="H48" s="281"/>
      <c r="I48" s="281"/>
      <c r="J48" s="311" t="str">
        <f>VLOOKUP(A48,MATERIALES!A4:D639,2,FALSE)</f>
        <v>kg</v>
      </c>
      <c r="K48" s="282">
        <v>34.112000000000002</v>
      </c>
      <c r="L48" s="267"/>
      <c r="M48" s="402">
        <f>VLOOKUP(A48,MATERIALES!A5:D395,4,FALSE)</f>
        <v>3320.0636431515327</v>
      </c>
      <c r="N48" s="272">
        <f>K48*M48</f>
        <v>113254.01099518509</v>
      </c>
    </row>
    <row r="49" spans="1:14">
      <c r="A49" s="161" t="s">
        <v>608</v>
      </c>
      <c r="B49" s="43" t="str">
        <f>VLOOKUP(A49,MATERIALES!A6:D372,3,FALSE)</f>
        <v>Pintura anticorrosiva</v>
      </c>
      <c r="C49" s="425"/>
      <c r="D49" s="425"/>
      <c r="E49" s="425"/>
      <c r="F49" s="425"/>
      <c r="G49" s="425"/>
      <c r="H49" s="425"/>
      <c r="I49" s="425"/>
      <c r="J49" s="312" t="str">
        <f>VLOOKUP(A49,MATERIALES!A5:D640,2,FALSE)</f>
        <v>gal</v>
      </c>
      <c r="K49" s="397">
        <v>0.15</v>
      </c>
      <c r="L49" s="421"/>
      <c r="M49" s="402">
        <f>VLOOKUP(A49,MATERIALES!A6:D396,4,FALSE)</f>
        <v>46507.80921328417</v>
      </c>
      <c r="N49" s="272">
        <f>K49*M49</f>
        <v>6976.1713819926254</v>
      </c>
    </row>
    <row r="50" spans="1:14">
      <c r="A50" s="161" t="s">
        <v>1661</v>
      </c>
      <c r="B50" s="43" t="str">
        <f>VLOOKUP(A50,MATERIALES!A6:D372,3,FALSE)</f>
        <v>Concreto Resistencia  28 (Mpa)</v>
      </c>
      <c r="C50" s="425"/>
      <c r="D50" s="425"/>
      <c r="E50" s="425"/>
      <c r="F50" s="425"/>
      <c r="G50" s="425"/>
      <c r="H50" s="425"/>
      <c r="I50" s="425"/>
      <c r="J50" s="312" t="str">
        <f>VLOOKUP(A50,MATERIALES!A6:D641,2,FALSE)</f>
        <v>m3</v>
      </c>
      <c r="K50" s="397">
        <v>0.126</v>
      </c>
      <c r="L50" s="421"/>
      <c r="M50" s="402">
        <f>VLOOKUP(A50,MATERIALES!A6:D397,4,FALSE)</f>
        <v>451570.92856102868</v>
      </c>
      <c r="N50" s="272">
        <f>K50*M50</f>
        <v>56897.936998689613</v>
      </c>
    </row>
    <row r="51" spans="1:14">
      <c r="A51" s="161" t="s">
        <v>869</v>
      </c>
      <c r="B51" s="43" t="str">
        <f>VLOOKUP(A51,MATERIALES!A6:D372,3,FALSE)</f>
        <v>Formaleta para baranda de concreto</v>
      </c>
      <c r="C51" s="425"/>
      <c r="D51" s="425"/>
      <c r="E51" s="425"/>
      <c r="F51" s="425"/>
      <c r="G51" s="425"/>
      <c r="H51" s="425"/>
      <c r="I51" s="425"/>
      <c r="J51" s="312" t="str">
        <f>VLOOKUP(A51,MATERIALES!A6:D642,2,FALSE)</f>
        <v>m</v>
      </c>
      <c r="K51" s="397">
        <v>1</v>
      </c>
      <c r="L51" s="421"/>
      <c r="M51" s="402">
        <f>VLOOKUP(A51,MATERIALES!A6:D398,4,FALSE)</f>
        <v>33589.765666870015</v>
      </c>
      <c r="N51" s="272">
        <f>K51*M51</f>
        <v>33589.765666870015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210717.88504273735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3" t="s">
        <v>961</v>
      </c>
      <c r="M60" s="892"/>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14">
        <f>VLOOKUP(A61,TRANSPORTE!A3:D117,4,FALSE)</f>
        <v>1147.8761273174055</v>
      </c>
      <c r="M61" s="915"/>
      <c r="N61" s="287">
        <f>K61*L61</f>
        <v>144.63239204199309</v>
      </c>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311"/>
      <c r="I64" s="279"/>
      <c r="J64" s="286"/>
      <c r="K64" s="279"/>
      <c r="L64" s="914"/>
      <c r="M64" s="915"/>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5"/>
      <c r="M66" s="906"/>
      <c r="N66" s="127"/>
    </row>
    <row r="67" spans="1:15" ht="15.75" thickBot="1">
      <c r="B67" s="916" t="s">
        <v>953</v>
      </c>
      <c r="C67" s="870"/>
      <c r="D67" s="870"/>
      <c r="E67" s="870"/>
      <c r="F67" s="870"/>
      <c r="G67" s="870"/>
      <c r="H67" s="870"/>
      <c r="I67" s="870"/>
      <c r="J67" s="870"/>
      <c r="K67" s="870"/>
      <c r="L67" s="870"/>
      <c r="M67" s="871"/>
      <c r="N67" s="104">
        <f>N61+N62+N63+N64+N65</f>
        <v>144.63239204199309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6" t="s">
        <v>963</v>
      </c>
      <c r="C71" s="867"/>
      <c r="D71" s="867"/>
      <c r="E71" s="867"/>
      <c r="F71" s="867"/>
      <c r="G71" s="867"/>
      <c r="H71" s="867"/>
      <c r="I71" s="73" t="s">
        <v>964</v>
      </c>
      <c r="J71" s="75" t="s">
        <v>1410</v>
      </c>
      <c r="K71" s="74" t="s">
        <v>966</v>
      </c>
      <c r="L71" s="868" t="s">
        <v>950</v>
      </c>
      <c r="M71" s="981"/>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3"/>
      <c r="C77" s="904"/>
      <c r="D77" s="904"/>
      <c r="E77" s="904"/>
      <c r="F77" s="904"/>
      <c r="G77" s="904"/>
      <c r="H77" s="904"/>
      <c r="I77" s="126"/>
      <c r="J77" s="126"/>
      <c r="K77" s="126"/>
      <c r="L77" s="917"/>
      <c r="M77" s="917"/>
      <c r="N77" s="127"/>
    </row>
    <row r="78" spans="1:15" ht="15.75" thickBot="1">
      <c r="B78" s="916" t="s">
        <v>953</v>
      </c>
      <c r="C78" s="870"/>
      <c r="D78" s="870"/>
      <c r="E78" s="870"/>
      <c r="F78" s="870"/>
      <c r="G78" s="870"/>
      <c r="H78" s="870"/>
      <c r="I78" s="870"/>
      <c r="J78" s="870"/>
      <c r="K78" s="870"/>
      <c r="L78" s="870"/>
      <c r="M78" s="871"/>
      <c r="N78" s="460">
        <f>SUM(N72:N77)</f>
        <v>79140.954004237647</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299956.56141944818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2" t="s">
        <v>969</v>
      </c>
      <c r="C84" s="873"/>
      <c r="D84" s="873"/>
      <c r="E84" s="873"/>
      <c r="F84" s="873"/>
      <c r="G84" s="873"/>
      <c r="H84" s="873"/>
      <c r="I84" s="314"/>
      <c r="J84" s="334"/>
      <c r="K84" s="302" t="s">
        <v>970</v>
      </c>
      <c r="L84" s="874" t="s">
        <v>971</v>
      </c>
      <c r="M84" s="875"/>
      <c r="N84" s="303"/>
    </row>
    <row r="85" spans="1:14">
      <c r="B85" s="860" t="s">
        <v>972</v>
      </c>
      <c r="C85" s="861"/>
      <c r="D85" s="861"/>
      <c r="E85" s="861"/>
      <c r="F85" s="861"/>
      <c r="G85" s="861"/>
      <c r="H85" s="861"/>
      <c r="I85" s="87"/>
      <c r="J85" s="88"/>
      <c r="K85" s="304">
        <v>0.2</v>
      </c>
      <c r="L85" s="862">
        <f>N80*K85</f>
        <v>59991.312283889638</v>
      </c>
      <c r="M85" s="863"/>
      <c r="N85" s="51"/>
    </row>
    <row r="86" spans="1:14">
      <c r="B86" s="89" t="s">
        <v>973</v>
      </c>
      <c r="C86" s="90"/>
      <c r="D86" s="90"/>
      <c r="E86" s="90"/>
      <c r="F86" s="90"/>
      <c r="G86" s="90"/>
      <c r="H86" s="90"/>
      <c r="I86" s="87"/>
      <c r="J86" s="88"/>
      <c r="K86" s="304">
        <v>0.05</v>
      </c>
      <c r="L86" s="862">
        <f>N80*K86</f>
        <v>14997.828070972409</v>
      </c>
      <c r="M86" s="863"/>
      <c r="N86" s="51"/>
    </row>
    <row r="87" spans="1:14" ht="15.75" thickBot="1">
      <c r="B87" s="91" t="s">
        <v>974</v>
      </c>
      <c r="C87" s="92"/>
      <c r="D87" s="92"/>
      <c r="E87" s="92"/>
      <c r="F87" s="92"/>
      <c r="G87" s="92"/>
      <c r="H87" s="92"/>
      <c r="I87" s="93"/>
      <c r="J87" s="94"/>
      <c r="K87" s="305">
        <v>0.05</v>
      </c>
      <c r="L87" s="864">
        <f>N80*K87</f>
        <v>14997.828070972409</v>
      </c>
      <c r="M87" s="865"/>
      <c r="N87" s="51"/>
    </row>
    <row r="88" spans="1:14" ht="15.75" thickBot="1">
      <c r="B88" s="827" t="s">
        <v>953</v>
      </c>
      <c r="C88" s="828"/>
      <c r="D88" s="828"/>
      <c r="E88" s="828"/>
      <c r="F88" s="828"/>
      <c r="G88" s="828"/>
      <c r="H88" s="828"/>
      <c r="I88" s="828"/>
      <c r="J88" s="828"/>
      <c r="K88" s="828"/>
      <c r="L88" s="828"/>
      <c r="M88" s="829"/>
      <c r="N88" s="52">
        <f>L85+L86+L87</f>
        <v>89986.96842583445</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389943.52984528261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1" t="s">
        <v>2218</v>
      </c>
      <c r="C107" s="972"/>
      <c r="D107" s="972"/>
      <c r="E107" s="972"/>
      <c r="F107" s="972"/>
      <c r="G107" s="972"/>
      <c r="H107" s="972"/>
      <c r="I107" s="972"/>
      <c r="J107" s="972"/>
      <c r="K107" s="972"/>
      <c r="L107" s="972"/>
      <c r="M107" s="972"/>
      <c r="N107" s="973"/>
    </row>
    <row r="108" spans="2:14" ht="15" customHeight="1">
      <c r="B108" s="971"/>
      <c r="C108" s="972"/>
      <c r="D108" s="972"/>
      <c r="E108" s="972"/>
      <c r="F108" s="972"/>
      <c r="G108" s="972"/>
      <c r="H108" s="972"/>
      <c r="I108" s="972"/>
      <c r="J108" s="972"/>
      <c r="K108" s="972"/>
      <c r="L108" s="972"/>
      <c r="M108" s="972"/>
      <c r="N108" s="973"/>
    </row>
    <row r="109" spans="2:14" ht="30" customHeight="1">
      <c r="B109" s="974" t="s">
        <v>2219</v>
      </c>
      <c r="C109" s="975"/>
      <c r="D109" s="975"/>
      <c r="E109" s="975"/>
      <c r="F109" s="975"/>
      <c r="G109" s="975"/>
      <c r="H109" s="975"/>
      <c r="I109" s="975"/>
      <c r="J109" s="975"/>
      <c r="K109" s="975"/>
      <c r="L109" s="975"/>
      <c r="M109" s="975"/>
      <c r="N109" s="976"/>
    </row>
    <row r="110" spans="2:14">
      <c r="B110" s="974"/>
      <c r="C110" s="975"/>
      <c r="D110" s="975"/>
      <c r="E110" s="975"/>
      <c r="F110" s="975"/>
      <c r="G110" s="975"/>
      <c r="H110" s="975"/>
      <c r="I110" s="975"/>
      <c r="J110" s="975"/>
      <c r="K110" s="975"/>
      <c r="L110" s="975"/>
      <c r="M110" s="975"/>
      <c r="N110" s="976"/>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7"/>
      <c r="K120" s="977"/>
      <c r="L120" s="977"/>
      <c r="M120" s="977"/>
      <c r="N120" s="978"/>
    </row>
    <row r="121" spans="2:14" ht="15.75" thickBot="1">
      <c r="B121" s="419" t="s">
        <v>2221</v>
      </c>
      <c r="C121" s="420"/>
      <c r="D121" s="420"/>
      <c r="E121" s="259"/>
      <c r="F121" s="259"/>
      <c r="G121" s="259"/>
      <c r="H121" s="259"/>
      <c r="I121" s="259"/>
      <c r="J121" s="979"/>
      <c r="K121" s="979"/>
      <c r="L121" s="979"/>
      <c r="M121" s="979"/>
      <c r="N121" s="98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21"/>
      <c r="C1" s="933"/>
      <c r="D1" s="934"/>
      <c r="E1" s="934"/>
      <c r="F1" s="934"/>
      <c r="G1" s="934"/>
      <c r="H1" s="934"/>
      <c r="I1" s="934"/>
      <c r="J1" s="935"/>
      <c r="K1" s="936" t="s">
        <v>933</v>
      </c>
      <c r="L1" s="938" t="s">
        <v>2198</v>
      </c>
      <c r="M1" s="939"/>
      <c r="N1" s="940"/>
    </row>
    <row r="2" spans="2:14" ht="22.5" customHeight="1">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156</v>
      </c>
      <c r="B36" s="876" t="str">
        <f>VLOOKUP(A36,EQUIPOS!A6:D154,3,FALSE)</f>
        <v>Cizalla manual de 90 cm.</v>
      </c>
      <c r="C36" s="877"/>
      <c r="D36" s="877"/>
      <c r="E36" s="877"/>
      <c r="F36" s="877"/>
      <c r="G36" s="877"/>
      <c r="H36" s="878"/>
      <c r="I36" s="267"/>
      <c r="J36" s="268"/>
      <c r="K36" s="269">
        <f>VLOOKUP(A36,EQUIPOS!A6:D163,4,FALSE)</f>
        <v>772.73549670849354</v>
      </c>
      <c r="L36" s="270"/>
      <c r="M36" s="336">
        <v>37.5</v>
      </c>
      <c r="N36" s="272">
        <f>K36/M36</f>
        <v>20.606279912226494</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0.02</v>
      </c>
      <c r="N41" s="344">
        <f>N78*M41</f>
        <v>16.081724361440799</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36.688004273667289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1" t="s">
        <v>745</v>
      </c>
      <c r="B48" s="43" t="str">
        <f>VLOOKUP(A48,MATERIALES!A5:D372,3,FALSE)</f>
        <v>Acero PDR-60</v>
      </c>
      <c r="C48" s="281"/>
      <c r="D48" s="281"/>
      <c r="E48" s="281"/>
      <c r="F48" s="281"/>
      <c r="G48" s="281"/>
      <c r="H48" s="281"/>
      <c r="I48" s="268"/>
      <c r="J48" s="224" t="str">
        <f>VLOOKUP(A48,MATERIALES!A4:D639,2,FALSE)</f>
        <v>kg</v>
      </c>
      <c r="K48" s="282">
        <v>1.05</v>
      </c>
      <c r="L48" s="267"/>
      <c r="M48" s="402">
        <f>VLOOKUP(A48,MATERIALES!A5:D395,4,FALSE)</f>
        <v>3320.0636431515327</v>
      </c>
      <c r="N48" s="272">
        <f>K48*M48</f>
        <v>3486.0668253091094</v>
      </c>
    </row>
    <row r="49" spans="1:14">
      <c r="A49" s="161" t="s">
        <v>898</v>
      </c>
      <c r="B49" s="43" t="str">
        <f>VLOOKUP(A49,MATERIALES!A6:D372,3,FALSE)</f>
        <v>Alambre Negro Para Amarre</v>
      </c>
      <c r="C49" s="425"/>
      <c r="D49" s="425"/>
      <c r="E49" s="425"/>
      <c r="F49" s="425"/>
      <c r="G49" s="425"/>
      <c r="H49" s="425"/>
      <c r="I49" s="425"/>
      <c r="J49" s="311" t="str">
        <f>VLOOKUP(A49,MATERIALES!A5:D640,2,FALSE)</f>
        <v>kg</v>
      </c>
      <c r="K49" s="397">
        <v>0.03</v>
      </c>
      <c r="L49" s="421"/>
      <c r="M49" s="402">
        <f>VLOOKUP(A49,MATERIALES!A6:D396,4,FALSE)</f>
        <v>5252.7134947848426</v>
      </c>
      <c r="N49" s="272">
        <f>K49*M49</f>
        <v>157.58140484354527</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3643.6482301526548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3" t="s">
        <v>961</v>
      </c>
      <c r="M60" s="892"/>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4">
        <f>VLOOKUP(A61,TRANSPORTE!A3:D117,4,FALSE)</f>
        <v>0.41142513523921342</v>
      </c>
      <c r="M61" s="915"/>
      <c r="N61" s="287">
        <f>K61*L61</f>
        <v>0.43199639200117412</v>
      </c>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311"/>
      <c r="I64" s="279"/>
      <c r="J64" s="286"/>
      <c r="K64" s="279"/>
      <c r="L64" s="914"/>
      <c r="M64" s="915"/>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5"/>
      <c r="M66" s="906"/>
      <c r="N66" s="127"/>
    </row>
    <row r="67" spans="1:15" ht="15.75" thickBot="1">
      <c r="B67" s="916" t="s">
        <v>953</v>
      </c>
      <c r="C67" s="870"/>
      <c r="D67" s="870"/>
      <c r="E67" s="870"/>
      <c r="F67" s="870"/>
      <c r="G67" s="870"/>
      <c r="H67" s="870"/>
      <c r="I67" s="870"/>
      <c r="J67" s="870"/>
      <c r="K67" s="870"/>
      <c r="L67" s="870"/>
      <c r="M67" s="871"/>
      <c r="N67" s="104">
        <f>N61+N62+N63+N64+N65</f>
        <v>0.43199639200117412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6" t="s">
        <v>963</v>
      </c>
      <c r="C71" s="867"/>
      <c r="D71" s="867"/>
      <c r="E71" s="867"/>
      <c r="F71" s="867"/>
      <c r="G71" s="867"/>
      <c r="H71" s="867"/>
      <c r="I71" s="73" t="s">
        <v>964</v>
      </c>
      <c r="J71" s="75" t="s">
        <v>1410</v>
      </c>
      <c r="K71" s="74" t="s">
        <v>966</v>
      </c>
      <c r="L71" s="868" t="s">
        <v>950</v>
      </c>
      <c r="M71" s="869"/>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3"/>
      <c r="C77" s="904"/>
      <c r="D77" s="904"/>
      <c r="E77" s="904"/>
      <c r="F77" s="904"/>
      <c r="G77" s="904"/>
      <c r="H77" s="904"/>
      <c r="I77" s="126"/>
      <c r="J77" s="126"/>
      <c r="K77" s="126"/>
      <c r="L77" s="917"/>
      <c r="M77" s="917"/>
      <c r="N77" s="45"/>
    </row>
    <row r="78" spans="1:15" ht="15.75" thickBot="1">
      <c r="B78" s="916" t="s">
        <v>953</v>
      </c>
      <c r="C78" s="870"/>
      <c r="D78" s="870"/>
      <c r="E78" s="870"/>
      <c r="F78" s="870"/>
      <c r="G78" s="870"/>
      <c r="H78" s="870"/>
      <c r="I78" s="870"/>
      <c r="J78" s="870"/>
      <c r="K78" s="870"/>
      <c r="L78" s="870"/>
      <c r="M78" s="871"/>
      <c r="N78" s="301">
        <f>SUM(N72:N77)</f>
        <v>804.08621807203986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4484.8544488903635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2" t="s">
        <v>969</v>
      </c>
      <c r="C84" s="873"/>
      <c r="D84" s="873"/>
      <c r="E84" s="873"/>
      <c r="F84" s="873"/>
      <c r="G84" s="873"/>
      <c r="H84" s="873"/>
      <c r="I84" s="314"/>
      <c r="J84" s="334"/>
      <c r="K84" s="302" t="s">
        <v>970</v>
      </c>
      <c r="L84" s="874" t="s">
        <v>971</v>
      </c>
      <c r="M84" s="875"/>
      <c r="N84" s="303"/>
    </row>
    <row r="85" spans="1:14">
      <c r="B85" s="860" t="s">
        <v>972</v>
      </c>
      <c r="C85" s="861"/>
      <c r="D85" s="861"/>
      <c r="E85" s="861"/>
      <c r="F85" s="861"/>
      <c r="G85" s="861"/>
      <c r="H85" s="861"/>
      <c r="I85" s="87"/>
      <c r="J85" s="88"/>
      <c r="K85" s="304">
        <v>0.2</v>
      </c>
      <c r="L85" s="862">
        <f>N80*K85</f>
        <v>896.97088977807277</v>
      </c>
      <c r="M85" s="863"/>
      <c r="N85" s="51"/>
    </row>
    <row r="86" spans="1:14">
      <c r="B86" s="89" t="s">
        <v>973</v>
      </c>
      <c r="C86" s="90"/>
      <c r="D86" s="90"/>
      <c r="E86" s="90"/>
      <c r="F86" s="90"/>
      <c r="G86" s="90"/>
      <c r="H86" s="90"/>
      <c r="I86" s="87"/>
      <c r="J86" s="88"/>
      <c r="K86" s="304">
        <v>0.05</v>
      </c>
      <c r="L86" s="862">
        <f>N80*K86</f>
        <v>224.24272244451819</v>
      </c>
      <c r="M86" s="863"/>
      <c r="N86" s="51"/>
    </row>
    <row r="87" spans="1:14" ht="15.75" thickBot="1">
      <c r="B87" s="91" t="s">
        <v>974</v>
      </c>
      <c r="C87" s="92"/>
      <c r="D87" s="92"/>
      <c r="E87" s="92"/>
      <c r="F87" s="92"/>
      <c r="G87" s="92"/>
      <c r="H87" s="92"/>
      <c r="I87" s="93"/>
      <c r="J87" s="94"/>
      <c r="K87" s="305">
        <v>0.05</v>
      </c>
      <c r="L87" s="864">
        <f>N80*K87</f>
        <v>224.24272244451819</v>
      </c>
      <c r="M87" s="865"/>
      <c r="N87" s="51"/>
    </row>
    <row r="88" spans="1:14" ht="15.75" thickBot="1">
      <c r="B88" s="827" t="s">
        <v>953</v>
      </c>
      <c r="C88" s="828"/>
      <c r="D88" s="828"/>
      <c r="E88" s="828"/>
      <c r="F88" s="828"/>
      <c r="G88" s="828"/>
      <c r="H88" s="828"/>
      <c r="I88" s="828"/>
      <c r="J88" s="828"/>
      <c r="K88" s="828"/>
      <c r="L88" s="828"/>
      <c r="M88" s="829"/>
      <c r="N88" s="52">
        <f>L85+L86+L87</f>
        <v>1345.4563346671091</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5830.3107835574729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1" t="s">
        <v>2218</v>
      </c>
      <c r="C107" s="972"/>
      <c r="D107" s="972"/>
      <c r="E107" s="972"/>
      <c r="F107" s="972"/>
      <c r="G107" s="972"/>
      <c r="H107" s="972"/>
      <c r="I107" s="972"/>
      <c r="J107" s="972"/>
      <c r="K107" s="972"/>
      <c r="L107" s="972"/>
      <c r="M107" s="972"/>
      <c r="N107" s="973"/>
    </row>
    <row r="108" spans="2:14" ht="15" customHeight="1">
      <c r="B108" s="971"/>
      <c r="C108" s="972"/>
      <c r="D108" s="972"/>
      <c r="E108" s="972"/>
      <c r="F108" s="972"/>
      <c r="G108" s="972"/>
      <c r="H108" s="972"/>
      <c r="I108" s="972"/>
      <c r="J108" s="972"/>
      <c r="K108" s="972"/>
      <c r="L108" s="972"/>
      <c r="M108" s="972"/>
      <c r="N108" s="973"/>
    </row>
    <row r="109" spans="2:14" ht="30" customHeight="1">
      <c r="B109" s="974" t="s">
        <v>2219</v>
      </c>
      <c r="C109" s="975"/>
      <c r="D109" s="975"/>
      <c r="E109" s="975"/>
      <c r="F109" s="975"/>
      <c r="G109" s="975"/>
      <c r="H109" s="975"/>
      <c r="I109" s="975"/>
      <c r="J109" s="975"/>
      <c r="K109" s="975"/>
      <c r="L109" s="975"/>
      <c r="M109" s="975"/>
      <c r="N109" s="976"/>
    </row>
    <row r="110" spans="2:14">
      <c r="B110" s="974"/>
      <c r="C110" s="975"/>
      <c r="D110" s="975"/>
      <c r="E110" s="975"/>
      <c r="F110" s="975"/>
      <c r="G110" s="975"/>
      <c r="H110" s="975"/>
      <c r="I110" s="975"/>
      <c r="J110" s="975"/>
      <c r="K110" s="975"/>
      <c r="L110" s="975"/>
      <c r="M110" s="975"/>
      <c r="N110" s="976"/>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7"/>
      <c r="K120" s="977"/>
      <c r="L120" s="977"/>
      <c r="M120" s="977"/>
      <c r="N120" s="978"/>
    </row>
    <row r="121" spans="2:14" ht="15.75" thickBot="1">
      <c r="B121" s="419" t="s">
        <v>2221</v>
      </c>
      <c r="C121" s="420"/>
      <c r="D121" s="420"/>
      <c r="E121" s="259"/>
      <c r="F121" s="259"/>
      <c r="G121" s="259"/>
      <c r="H121" s="259"/>
      <c r="I121" s="259"/>
      <c r="J121" s="979"/>
      <c r="K121" s="979"/>
      <c r="L121" s="979"/>
      <c r="M121" s="979"/>
      <c r="N121" s="98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156</v>
      </c>
      <c r="B36" s="876" t="str">
        <f>VLOOKUP(A36,EQUIPOS!A6:D154,3,FALSE)</f>
        <v>Cizalla manual de 90 cm.</v>
      </c>
      <c r="C36" s="877"/>
      <c r="D36" s="877"/>
      <c r="E36" s="877"/>
      <c r="F36" s="877"/>
      <c r="G36" s="877"/>
      <c r="H36" s="878"/>
      <c r="I36" s="267"/>
      <c r="J36" s="268"/>
      <c r="K36" s="269">
        <f>VLOOKUP(A36,EQUIPOS!A6:D163,4,FALSE)</f>
        <v>772.73549670849354</v>
      </c>
      <c r="L36" s="270"/>
      <c r="M36" s="336">
        <v>37.5</v>
      </c>
      <c r="N36" s="272">
        <f>K36/M36</f>
        <v>20.606279912226494</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0.02</v>
      </c>
      <c r="N41" s="344">
        <f>N78*M41</f>
        <v>16.081724361440799</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36.688004273667289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1" t="s">
        <v>743</v>
      </c>
      <c r="B48" s="43" t="str">
        <f>VLOOKUP(A48,MATERIALES!A5:D372,3,FALSE)</f>
        <v>Acero A-40</v>
      </c>
      <c r="C48" s="281"/>
      <c r="D48" s="281"/>
      <c r="E48" s="281"/>
      <c r="F48" s="281"/>
      <c r="G48" s="281"/>
      <c r="H48" s="281"/>
      <c r="I48" s="281"/>
      <c r="J48" s="311" t="str">
        <f>VLOOKUP(A48,MATERIALES!A4:D639,2,FALSE)</f>
        <v>kg</v>
      </c>
      <c r="K48" s="282">
        <v>1.05</v>
      </c>
      <c r="L48" s="267"/>
      <c r="M48" s="402">
        <f>VLOOKUP(A48,MATERIALES!A5:D395,4,FALSE)</f>
        <v>3780.7319579864666</v>
      </c>
      <c r="N48" s="272">
        <f>K48*M48</f>
        <v>3969.7685558857902</v>
      </c>
    </row>
    <row r="49" spans="1:14">
      <c r="A49" s="161" t="s">
        <v>898</v>
      </c>
      <c r="B49" s="43" t="str">
        <f>VLOOKUP(A49,MATERIALES!A6:D372,3,FALSE)</f>
        <v>Alambre Negro Para Amarre</v>
      </c>
      <c r="C49" s="425"/>
      <c r="D49" s="425"/>
      <c r="E49" s="425"/>
      <c r="F49" s="425"/>
      <c r="G49" s="425"/>
      <c r="H49" s="425"/>
      <c r="I49" s="425"/>
      <c r="J49" s="312" t="str">
        <f>VLOOKUP(A49,MATERIALES!A5:D640,2,FALSE)</f>
        <v>kg</v>
      </c>
      <c r="K49" s="397">
        <v>0.03</v>
      </c>
      <c r="L49" s="421"/>
      <c r="M49" s="402">
        <f>VLOOKUP(A49,MATERIALES!A6:D396,4,FALSE)</f>
        <v>5252.7134947848426</v>
      </c>
      <c r="N49" s="272">
        <f>K49*M49</f>
        <v>157.58140484354527</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4127.3499607293352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3" t="s">
        <v>961</v>
      </c>
      <c r="M60" s="892"/>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4">
        <f>VLOOKUP(A61,TRANSPORTE!A3:D117,4,FALSE)</f>
        <v>0.41142513523921342</v>
      </c>
      <c r="M61" s="915"/>
      <c r="N61" s="287">
        <f>K61*L61</f>
        <v>0.43199639200117412</v>
      </c>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311"/>
      <c r="I64" s="279"/>
      <c r="J64" s="286"/>
      <c r="K64" s="279"/>
      <c r="L64" s="914"/>
      <c r="M64" s="915"/>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5"/>
      <c r="M66" s="906"/>
      <c r="N66" s="127"/>
    </row>
    <row r="67" spans="1:15" ht="15.75" thickBot="1">
      <c r="B67" s="916" t="s">
        <v>953</v>
      </c>
      <c r="C67" s="870"/>
      <c r="D67" s="870"/>
      <c r="E67" s="870"/>
      <c r="F67" s="870"/>
      <c r="G67" s="870"/>
      <c r="H67" s="870"/>
      <c r="I67" s="870"/>
      <c r="J67" s="870"/>
      <c r="K67" s="870"/>
      <c r="L67" s="870"/>
      <c r="M67" s="871"/>
      <c r="N67" s="104">
        <f>N61+N62+N63+N64+N65</f>
        <v>0.43199639200117412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6" t="s">
        <v>963</v>
      </c>
      <c r="C71" s="867"/>
      <c r="D71" s="867"/>
      <c r="E71" s="867"/>
      <c r="F71" s="867"/>
      <c r="G71" s="867"/>
      <c r="H71" s="867"/>
      <c r="I71" s="73" t="s">
        <v>964</v>
      </c>
      <c r="J71" s="75" t="s">
        <v>1410</v>
      </c>
      <c r="K71" s="74" t="s">
        <v>966</v>
      </c>
      <c r="L71" s="868" t="s">
        <v>950</v>
      </c>
      <c r="M71" s="869"/>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3"/>
      <c r="C77" s="904"/>
      <c r="D77" s="904"/>
      <c r="E77" s="904"/>
      <c r="F77" s="904"/>
      <c r="G77" s="904"/>
      <c r="H77" s="904"/>
      <c r="I77" s="126"/>
      <c r="J77" s="126"/>
      <c r="K77" s="126"/>
      <c r="L77" s="917"/>
      <c r="M77" s="917"/>
      <c r="N77" s="45"/>
    </row>
    <row r="78" spans="1:15" ht="15.75" thickBot="1">
      <c r="B78" s="916" t="s">
        <v>953</v>
      </c>
      <c r="C78" s="870"/>
      <c r="D78" s="870"/>
      <c r="E78" s="870"/>
      <c r="F78" s="870"/>
      <c r="G78" s="870"/>
      <c r="H78" s="870"/>
      <c r="I78" s="870"/>
      <c r="J78" s="870"/>
      <c r="K78" s="870"/>
      <c r="L78" s="870"/>
      <c r="M78" s="871"/>
      <c r="N78" s="301">
        <f>SUM(N72:N77)</f>
        <v>804.08621807203986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4968.5561794670439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2" t="s">
        <v>969</v>
      </c>
      <c r="C84" s="873"/>
      <c r="D84" s="873"/>
      <c r="E84" s="873"/>
      <c r="F84" s="873"/>
      <c r="G84" s="873"/>
      <c r="H84" s="873"/>
      <c r="I84" s="314"/>
      <c r="J84" s="334"/>
      <c r="K84" s="302" t="s">
        <v>970</v>
      </c>
      <c r="L84" s="874" t="s">
        <v>971</v>
      </c>
      <c r="M84" s="875"/>
      <c r="N84" s="303"/>
    </row>
    <row r="85" spans="1:14">
      <c r="B85" s="860" t="s">
        <v>972</v>
      </c>
      <c r="C85" s="861"/>
      <c r="D85" s="861"/>
      <c r="E85" s="861"/>
      <c r="F85" s="861"/>
      <c r="G85" s="861"/>
      <c r="H85" s="861"/>
      <c r="I85" s="87"/>
      <c r="J85" s="88"/>
      <c r="K85" s="304">
        <v>0.2</v>
      </c>
      <c r="L85" s="862">
        <f>N80*K85</f>
        <v>993.7112358934088</v>
      </c>
      <c r="M85" s="863"/>
      <c r="N85" s="51"/>
    </row>
    <row r="86" spans="1:14">
      <c r="B86" s="89" t="s">
        <v>973</v>
      </c>
      <c r="C86" s="90"/>
      <c r="D86" s="90"/>
      <c r="E86" s="90"/>
      <c r="F86" s="90"/>
      <c r="G86" s="90"/>
      <c r="H86" s="90"/>
      <c r="I86" s="87"/>
      <c r="J86" s="88"/>
      <c r="K86" s="304">
        <v>0.05</v>
      </c>
      <c r="L86" s="862">
        <f>N80*K86</f>
        <v>248.4278089733522</v>
      </c>
      <c r="M86" s="863"/>
      <c r="N86" s="51"/>
    </row>
    <row r="87" spans="1:14" ht="15.75" thickBot="1">
      <c r="B87" s="91" t="s">
        <v>974</v>
      </c>
      <c r="C87" s="92"/>
      <c r="D87" s="92"/>
      <c r="E87" s="92"/>
      <c r="F87" s="92"/>
      <c r="G87" s="92"/>
      <c r="H87" s="92"/>
      <c r="I87" s="93"/>
      <c r="J87" s="94"/>
      <c r="K87" s="305">
        <v>0.05</v>
      </c>
      <c r="L87" s="864">
        <f>N80*K87</f>
        <v>248.4278089733522</v>
      </c>
      <c r="M87" s="865"/>
      <c r="N87" s="51"/>
    </row>
    <row r="88" spans="1:14" ht="15.75" thickBot="1">
      <c r="B88" s="827" t="s">
        <v>953</v>
      </c>
      <c r="C88" s="828"/>
      <c r="D88" s="828"/>
      <c r="E88" s="828"/>
      <c r="F88" s="828"/>
      <c r="G88" s="828"/>
      <c r="H88" s="828"/>
      <c r="I88" s="828"/>
      <c r="J88" s="828"/>
      <c r="K88" s="828"/>
      <c r="L88" s="828"/>
      <c r="M88" s="829"/>
      <c r="N88" s="52">
        <f>L85+L86+L87</f>
        <v>1490.5668538401133</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6459.1230333071571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1" t="s">
        <v>2218</v>
      </c>
      <c r="C107" s="972"/>
      <c r="D107" s="972"/>
      <c r="E107" s="972"/>
      <c r="F107" s="972"/>
      <c r="G107" s="972"/>
      <c r="H107" s="972"/>
      <c r="I107" s="972"/>
      <c r="J107" s="972"/>
      <c r="K107" s="972"/>
      <c r="L107" s="972"/>
      <c r="M107" s="972"/>
      <c r="N107" s="973"/>
    </row>
    <row r="108" spans="2:14" ht="15" customHeight="1">
      <c r="B108" s="971"/>
      <c r="C108" s="972"/>
      <c r="D108" s="972"/>
      <c r="E108" s="972"/>
      <c r="F108" s="972"/>
      <c r="G108" s="972"/>
      <c r="H108" s="972"/>
      <c r="I108" s="972"/>
      <c r="J108" s="972"/>
      <c r="K108" s="972"/>
      <c r="L108" s="972"/>
      <c r="M108" s="972"/>
      <c r="N108" s="973"/>
    </row>
    <row r="109" spans="2:14" ht="30" customHeight="1">
      <c r="B109" s="974" t="s">
        <v>2219</v>
      </c>
      <c r="C109" s="975"/>
      <c r="D109" s="975"/>
      <c r="E109" s="975"/>
      <c r="F109" s="975"/>
      <c r="G109" s="975"/>
      <c r="H109" s="975"/>
      <c r="I109" s="975"/>
      <c r="J109" s="975"/>
      <c r="K109" s="975"/>
      <c r="L109" s="975"/>
      <c r="M109" s="975"/>
      <c r="N109" s="976"/>
    </row>
    <row r="110" spans="2:14">
      <c r="B110" s="974"/>
      <c r="C110" s="975"/>
      <c r="D110" s="975"/>
      <c r="E110" s="975"/>
      <c r="F110" s="975"/>
      <c r="G110" s="975"/>
      <c r="H110" s="975"/>
      <c r="I110" s="975"/>
      <c r="J110" s="975"/>
      <c r="K110" s="975"/>
      <c r="L110" s="975"/>
      <c r="M110" s="975"/>
      <c r="N110" s="976"/>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7"/>
      <c r="K120" s="977"/>
      <c r="L120" s="977"/>
      <c r="M120" s="977"/>
      <c r="N120" s="978"/>
    </row>
    <row r="121" spans="2:14" ht="15.75" thickBot="1">
      <c r="B121" s="419" t="s">
        <v>2221</v>
      </c>
      <c r="C121" s="420"/>
      <c r="D121" s="420"/>
      <c r="E121" s="259"/>
      <c r="F121" s="259"/>
      <c r="G121" s="259"/>
      <c r="H121" s="259"/>
      <c r="I121" s="259"/>
      <c r="J121" s="979"/>
      <c r="K121" s="979"/>
      <c r="L121" s="979"/>
      <c r="M121" s="979"/>
      <c r="N121" s="98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thickBo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123</v>
      </c>
      <c r="B36" s="876" t="str">
        <f>VLOOKUP(A36,EQUIPOS!A6:D154,3,FALSE)</f>
        <v>Bomba de inyección de lechada</v>
      </c>
      <c r="C36" s="877"/>
      <c r="D36" s="877"/>
      <c r="E36" s="877"/>
      <c r="F36" s="877"/>
      <c r="G36" s="877"/>
      <c r="H36" s="878"/>
      <c r="I36" s="267"/>
      <c r="J36" s="268"/>
      <c r="K36" s="269">
        <f>VLOOKUP(A36,EQUIPOS!A6:D163,4,FALSE)</f>
        <v>18602.319190762471</v>
      </c>
      <c r="L36" s="270"/>
      <c r="M36" s="336">
        <v>670</v>
      </c>
      <c r="N36" s="272">
        <f>K36/M36</f>
        <v>27.764655508600704</v>
      </c>
    </row>
    <row r="37" spans="1:14">
      <c r="A37" s="113" t="s">
        <v>125</v>
      </c>
      <c r="B37" s="876" t="str">
        <f>VLOOKUP(A37,EQUIPOS!A7:D154,3,FALSE)</f>
        <v>Bomba para gato de tensionamiento</v>
      </c>
      <c r="C37" s="877"/>
      <c r="D37" s="877"/>
      <c r="E37" s="877"/>
      <c r="F37" s="877"/>
      <c r="G37" s="877"/>
      <c r="H37" s="878"/>
      <c r="I37" s="421"/>
      <c r="J37" s="422"/>
      <c r="K37" s="269">
        <f>VLOOKUP(A37,EQUIPOS!A7:D164,4,FALSE)</f>
        <v>58865.959825257429</v>
      </c>
      <c r="L37" s="335"/>
      <c r="M37" s="336">
        <v>670</v>
      </c>
      <c r="N37" s="272">
        <f>K37/M37</f>
        <v>87.859641530234967</v>
      </c>
    </row>
    <row r="38" spans="1:14">
      <c r="A38" s="113" t="s">
        <v>240</v>
      </c>
      <c r="B38" s="876" t="str">
        <f>VLOOKUP(A38,EQUIPOS!A8:D154,3,FALSE)</f>
        <v>Gato para tensionamiento, fuerza Max 200 ton, área de tensión 314 cm2.</v>
      </c>
      <c r="C38" s="877"/>
      <c r="D38" s="877"/>
      <c r="E38" s="877"/>
      <c r="F38" s="877"/>
      <c r="G38" s="877"/>
      <c r="H38" s="878"/>
      <c r="I38" s="328"/>
      <c r="J38" s="330"/>
      <c r="K38" s="269">
        <f>VLOOKUP(A38,EQUIPOS!A8:D165,4,FALSE)</f>
        <v>166067.04012662894</v>
      </c>
      <c r="L38" s="423"/>
      <c r="M38" s="424">
        <v>670</v>
      </c>
      <c r="N38" s="272">
        <f>K38/M38</f>
        <v>247.86125392034171</v>
      </c>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0.02</v>
      </c>
      <c r="N41" s="344">
        <f>N78*M41</f>
        <v>6.4163654810271034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369.9019164402045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1" t="s">
        <v>432</v>
      </c>
      <c r="B48" s="43" t="str">
        <f>VLOOKUP(A48,MATERIALES!A5:D372,3,FALSE)</f>
        <v>Anclajes o Cuñas para el tensionamiento</v>
      </c>
      <c r="C48" s="281"/>
      <c r="D48" s="281"/>
      <c r="E48" s="281"/>
      <c r="F48" s="281"/>
      <c r="G48" s="281"/>
      <c r="H48" s="281"/>
      <c r="I48" s="281"/>
      <c r="J48" s="311" t="str">
        <f>VLOOKUP(A48,MATERIALES!A4:D639,2,FALSE)</f>
        <v>u</v>
      </c>
      <c r="K48" s="282">
        <v>4.0000000000000001E-3</v>
      </c>
      <c r="L48" s="267"/>
      <c r="M48" s="402">
        <f>VLOOKUP(A48,MATERIALES!A5:D395,4,FALSE)</f>
        <v>17893.44127363549</v>
      </c>
      <c r="N48" s="272">
        <f t="shared" ref="N48:N53" si="0">K48*M48</f>
        <v>71.573765094541955</v>
      </c>
    </row>
    <row r="49" spans="1:14">
      <c r="A49" s="161" t="s">
        <v>445</v>
      </c>
      <c r="B49" s="43" t="str">
        <f>VLOOKUP(A49,MATERIALES!A6:D372,3,FALSE)</f>
        <v>Ductos para tensionimiento</v>
      </c>
      <c r="C49" s="425"/>
      <c r="D49" s="425"/>
      <c r="E49" s="425"/>
      <c r="F49" s="425"/>
      <c r="G49" s="425"/>
      <c r="H49" s="425"/>
      <c r="I49" s="425"/>
      <c r="J49" s="312" t="str">
        <f>VLOOKUP(A49,MATERIALES!A5:D640,2,FALSE)</f>
        <v>m</v>
      </c>
      <c r="K49" s="397">
        <v>4.0000000000000001E-3</v>
      </c>
      <c r="L49" s="421"/>
      <c r="M49" s="402">
        <f>VLOOKUP(A49,MATERIALES!A6:D396,4,FALSE)</f>
        <v>13740.922887441066</v>
      </c>
      <c r="N49" s="272">
        <f t="shared" si="0"/>
        <v>54.963691549764263</v>
      </c>
    </row>
    <row r="50" spans="1:14">
      <c r="A50" s="161" t="s">
        <v>483</v>
      </c>
      <c r="B50" s="43" t="str">
        <f>VLOOKUP(A50,MATERIALES!A6:D372,3,FALSE)</f>
        <v>Lechada para ductos (tensionamiento)</v>
      </c>
      <c r="C50" s="425"/>
      <c r="D50" s="425"/>
      <c r="E50" s="425"/>
      <c r="F50" s="425"/>
      <c r="G50" s="425"/>
      <c r="H50" s="425"/>
      <c r="I50" s="425"/>
      <c r="J50" s="312" t="str">
        <f>VLOOKUP(A50,MATERIALES!A6:D641,2,FALSE)</f>
        <v>lt</v>
      </c>
      <c r="K50" s="397">
        <v>0.02</v>
      </c>
      <c r="L50" s="421"/>
      <c r="M50" s="402">
        <f>VLOOKUP(A50,MATERIALES!A6:D397,4,FALSE)</f>
        <v>1212.9125748242132</v>
      </c>
      <c r="N50" s="272">
        <f t="shared" si="0"/>
        <v>24.258251496484263</v>
      </c>
    </row>
    <row r="51" spans="1:14">
      <c r="A51" s="161" t="s">
        <v>691</v>
      </c>
      <c r="B51" s="43" t="str">
        <f>VLOOKUP(A51,MATERIALES!A6:D372,3,FALSE)</f>
        <v>Torón de tensionmiento 1/2´´ o 5/8´´</v>
      </c>
      <c r="C51" s="425"/>
      <c r="D51" s="425"/>
      <c r="E51" s="425"/>
      <c r="F51" s="425"/>
      <c r="G51" s="425"/>
      <c r="H51" s="425"/>
      <c r="I51" s="425"/>
      <c r="J51" s="312" t="str">
        <f>VLOOKUP(A51,MATERIALES!A6:D642,2,FALSE)</f>
        <v>kg</v>
      </c>
      <c r="K51" s="397">
        <v>8.5000000000000006E-2</v>
      </c>
      <c r="L51" s="421"/>
      <c r="M51" s="402">
        <f>VLOOKUP(A51,MATERIALES!A6:D398,4,FALSE)</f>
        <v>6462.3635130491148</v>
      </c>
      <c r="N51" s="272">
        <f t="shared" si="0"/>
        <v>549.30089860917485</v>
      </c>
    </row>
    <row r="52" spans="1:14">
      <c r="A52" s="161" t="s">
        <v>702</v>
      </c>
      <c r="B52" s="43" t="str">
        <f>VLOOKUP(A52,MATERIALES!A7:D372,3,FALSE)</f>
        <v>Trompetas de 12 torones (tensionamiento)</v>
      </c>
      <c r="C52" s="425"/>
      <c r="D52" s="425"/>
      <c r="E52" s="425"/>
      <c r="F52" s="425"/>
      <c r="G52" s="425"/>
      <c r="H52" s="425"/>
      <c r="I52" s="425"/>
      <c r="J52" s="312" t="str">
        <f>VLOOKUP(A52,MATERIALES!A6:D643,2,FALSE)</f>
        <v>kg</v>
      </c>
      <c r="K52" s="397">
        <v>1E-3</v>
      </c>
      <c r="L52" s="421"/>
      <c r="M52" s="402">
        <f>VLOOKUP(A52,MATERIALES!A7:D399,4,FALSE)</f>
        <v>65077.799892646057</v>
      </c>
      <c r="N52" s="272">
        <f t="shared" si="0"/>
        <v>65.077799892646055</v>
      </c>
    </row>
    <row r="53" spans="1:14">
      <c r="A53" s="161" t="s">
        <v>898</v>
      </c>
      <c r="B53" s="43" t="str">
        <f>VLOOKUP(A53,MATERIALES!A8:D372,3,FALSE)</f>
        <v>Alambre Negro Para Amarre</v>
      </c>
      <c r="C53" s="425"/>
      <c r="D53" s="425"/>
      <c r="E53" s="425"/>
      <c r="F53" s="425"/>
      <c r="G53" s="425"/>
      <c r="H53" s="425"/>
      <c r="I53" s="425"/>
      <c r="J53" s="312" t="str">
        <f>VLOOKUP(A53,MATERIALES!A7:D644,2,FALSE)</f>
        <v>kg</v>
      </c>
      <c r="K53" s="397">
        <v>0.02</v>
      </c>
      <c r="L53" s="421"/>
      <c r="M53" s="402">
        <f>VLOOKUP(A53,MATERIALES!A8:D400,4,FALSE)</f>
        <v>5252.7134947848426</v>
      </c>
      <c r="N53" s="272">
        <f t="shared" si="0"/>
        <v>105.05426989569685</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870.22867653830815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3" t="s">
        <v>961</v>
      </c>
      <c r="M60" s="892"/>
      <c r="N60" s="76" t="s">
        <v>951</v>
      </c>
    </row>
    <row r="61" spans="1:14">
      <c r="B61" s="46"/>
      <c r="C61" s="317"/>
      <c r="D61" s="317"/>
      <c r="E61" s="317"/>
      <c r="F61" s="317"/>
      <c r="G61" s="31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311"/>
      <c r="I64" s="279"/>
      <c r="J64" s="286"/>
      <c r="K64" s="279"/>
      <c r="L64" s="914"/>
      <c r="M64" s="915"/>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5"/>
      <c r="M66" s="906"/>
      <c r="N66" s="127"/>
    </row>
    <row r="67" spans="1:15" ht="15.75" thickBot="1">
      <c r="B67" s="916" t="s">
        <v>953</v>
      </c>
      <c r="C67" s="870"/>
      <c r="D67" s="870"/>
      <c r="E67" s="870"/>
      <c r="F67" s="870"/>
      <c r="G67" s="870"/>
      <c r="H67" s="870"/>
      <c r="I67" s="870"/>
      <c r="J67" s="870"/>
      <c r="K67" s="870"/>
      <c r="L67" s="870"/>
      <c r="M67" s="87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6" t="s">
        <v>963</v>
      </c>
      <c r="C71" s="867"/>
      <c r="D71" s="867"/>
      <c r="E71" s="867"/>
      <c r="F71" s="867"/>
      <c r="G71" s="867"/>
      <c r="H71" s="867"/>
      <c r="I71" s="73" t="s">
        <v>964</v>
      </c>
      <c r="J71" s="75" t="s">
        <v>1410</v>
      </c>
      <c r="K71" s="74" t="s">
        <v>966</v>
      </c>
      <c r="L71" s="868" t="s">
        <v>950</v>
      </c>
      <c r="M71" s="869"/>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3"/>
      <c r="C77" s="904"/>
      <c r="D77" s="904"/>
      <c r="E77" s="904"/>
      <c r="F77" s="904"/>
      <c r="G77" s="904"/>
      <c r="H77" s="904"/>
      <c r="I77" s="126"/>
      <c r="J77" s="126"/>
      <c r="K77" s="126"/>
      <c r="L77" s="917"/>
      <c r="M77" s="917"/>
      <c r="N77" s="127"/>
    </row>
    <row r="78" spans="1:15" ht="15.75" thickBot="1">
      <c r="B78" s="916" t="s">
        <v>953</v>
      </c>
      <c r="C78" s="870"/>
      <c r="D78" s="870"/>
      <c r="E78" s="870"/>
      <c r="F78" s="870"/>
      <c r="G78" s="870"/>
      <c r="H78" s="870"/>
      <c r="I78" s="870"/>
      <c r="J78" s="870"/>
      <c r="K78" s="870"/>
      <c r="L78" s="870"/>
      <c r="M78" s="871"/>
      <c r="N78" s="460">
        <f>SUM(N72:N77)</f>
        <v>320.81827405135516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1560.9488670298679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2" t="s">
        <v>969</v>
      </c>
      <c r="C84" s="873"/>
      <c r="D84" s="873"/>
      <c r="E84" s="873"/>
      <c r="F84" s="873"/>
      <c r="G84" s="873"/>
      <c r="H84" s="873"/>
      <c r="I84" s="314"/>
      <c r="J84" s="334"/>
      <c r="K84" s="302" t="s">
        <v>970</v>
      </c>
      <c r="L84" s="874" t="s">
        <v>971</v>
      </c>
      <c r="M84" s="875"/>
      <c r="N84" s="303"/>
    </row>
    <row r="85" spans="1:14">
      <c r="B85" s="860" t="s">
        <v>972</v>
      </c>
      <c r="C85" s="861"/>
      <c r="D85" s="861"/>
      <c r="E85" s="861"/>
      <c r="F85" s="861"/>
      <c r="G85" s="861"/>
      <c r="H85" s="861"/>
      <c r="I85" s="87"/>
      <c r="J85" s="88"/>
      <c r="K85" s="304">
        <v>0.2</v>
      </c>
      <c r="L85" s="862">
        <f>N80*K85</f>
        <v>312.1897734059736</v>
      </c>
      <c r="M85" s="863"/>
      <c r="N85" s="51"/>
    </row>
    <row r="86" spans="1:14">
      <c r="B86" s="89" t="s">
        <v>973</v>
      </c>
      <c r="C86" s="90"/>
      <c r="D86" s="90"/>
      <c r="E86" s="90"/>
      <c r="F86" s="90"/>
      <c r="G86" s="90"/>
      <c r="H86" s="90"/>
      <c r="I86" s="87"/>
      <c r="J86" s="88"/>
      <c r="K86" s="304">
        <v>0.05</v>
      </c>
      <c r="L86" s="862">
        <f>N80*K86</f>
        <v>78.047443351493399</v>
      </c>
      <c r="M86" s="863"/>
      <c r="N86" s="51"/>
    </row>
    <row r="87" spans="1:14" ht="15.75" thickBot="1">
      <c r="B87" s="91" t="s">
        <v>974</v>
      </c>
      <c r="C87" s="92"/>
      <c r="D87" s="92"/>
      <c r="E87" s="92"/>
      <c r="F87" s="92"/>
      <c r="G87" s="92"/>
      <c r="H87" s="92"/>
      <c r="I87" s="93"/>
      <c r="J87" s="94"/>
      <c r="K87" s="305">
        <v>0.05</v>
      </c>
      <c r="L87" s="864">
        <f>N80*K87</f>
        <v>78.047443351493399</v>
      </c>
      <c r="M87" s="865"/>
      <c r="N87" s="51"/>
    </row>
    <row r="88" spans="1:14" ht="15.75" thickBot="1">
      <c r="B88" s="827" t="s">
        <v>953</v>
      </c>
      <c r="C88" s="828"/>
      <c r="D88" s="828"/>
      <c r="E88" s="828"/>
      <c r="F88" s="828"/>
      <c r="G88" s="828"/>
      <c r="H88" s="828"/>
      <c r="I88" s="828"/>
      <c r="J88" s="828"/>
      <c r="K88" s="828"/>
      <c r="L88" s="828"/>
      <c r="M88" s="829"/>
      <c r="N88" s="52">
        <f>L85+L86+L87</f>
        <v>468.28466010896034</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2029.2335271388283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1" t="s">
        <v>2218</v>
      </c>
      <c r="C107" s="972"/>
      <c r="D107" s="972"/>
      <c r="E107" s="972"/>
      <c r="F107" s="972"/>
      <c r="G107" s="972"/>
      <c r="H107" s="972"/>
      <c r="I107" s="972"/>
      <c r="J107" s="972"/>
      <c r="K107" s="972"/>
      <c r="L107" s="972"/>
      <c r="M107" s="972"/>
      <c r="N107" s="973"/>
    </row>
    <row r="108" spans="2:14" ht="15" customHeight="1">
      <c r="B108" s="971"/>
      <c r="C108" s="972"/>
      <c r="D108" s="972"/>
      <c r="E108" s="972"/>
      <c r="F108" s="972"/>
      <c r="G108" s="972"/>
      <c r="H108" s="972"/>
      <c r="I108" s="972"/>
      <c r="J108" s="972"/>
      <c r="K108" s="972"/>
      <c r="L108" s="972"/>
      <c r="M108" s="972"/>
      <c r="N108" s="973"/>
    </row>
    <row r="109" spans="2:14" ht="30" customHeight="1">
      <c r="B109" s="974" t="s">
        <v>2219</v>
      </c>
      <c r="C109" s="975"/>
      <c r="D109" s="975"/>
      <c r="E109" s="975"/>
      <c r="F109" s="975"/>
      <c r="G109" s="975"/>
      <c r="H109" s="975"/>
      <c r="I109" s="975"/>
      <c r="J109" s="975"/>
      <c r="K109" s="975"/>
      <c r="L109" s="975"/>
      <c r="M109" s="975"/>
      <c r="N109" s="976"/>
    </row>
    <row r="110" spans="2:14">
      <c r="B110" s="974"/>
      <c r="C110" s="975"/>
      <c r="D110" s="975"/>
      <c r="E110" s="975"/>
      <c r="F110" s="975"/>
      <c r="G110" s="975"/>
      <c r="H110" s="975"/>
      <c r="I110" s="975"/>
      <c r="J110" s="975"/>
      <c r="K110" s="975"/>
      <c r="L110" s="975"/>
      <c r="M110" s="975"/>
      <c r="N110" s="976"/>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7"/>
      <c r="K120" s="977"/>
      <c r="L120" s="977"/>
      <c r="M120" s="977"/>
      <c r="N120" s="978"/>
    </row>
    <row r="121" spans="2:14" ht="15.75" thickBot="1">
      <c r="B121" s="419" t="s">
        <v>2221</v>
      </c>
      <c r="C121" s="420"/>
      <c r="D121" s="420"/>
      <c r="E121" s="259"/>
      <c r="F121" s="259"/>
      <c r="G121" s="259"/>
      <c r="H121" s="259"/>
      <c r="I121" s="259"/>
      <c r="J121" s="979"/>
      <c r="K121" s="979"/>
      <c r="L121" s="979"/>
      <c r="M121" s="979"/>
      <c r="N121" s="98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P121"/>
  <sheetViews>
    <sheetView topLeftCell="A25" zoomScale="75" zoomScaleNormal="75" workbookViewId="0">
      <selection activeCell="G51" sqref="G51"/>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7" t="s">
        <v>944</v>
      </c>
      <c r="C35" s="898"/>
      <c r="D35" s="898"/>
      <c r="E35" s="898"/>
      <c r="F35" s="898"/>
      <c r="G35" s="898"/>
      <c r="H35" s="899"/>
      <c r="I35" s="900" t="s">
        <v>948</v>
      </c>
      <c r="J35" s="901"/>
      <c r="K35" s="69" t="s">
        <v>949</v>
      </c>
      <c r="L35" s="902" t="s">
        <v>950</v>
      </c>
      <c r="M35" s="899"/>
      <c r="N35" s="70" t="s">
        <v>951</v>
      </c>
    </row>
    <row r="36" spans="1:16">
      <c r="A36" s="113" t="s">
        <v>123</v>
      </c>
      <c r="B36" s="876" t="str">
        <f>VLOOKUP(A36,EQUIPOS!A6:D154,3,FALSE)</f>
        <v>Bomba de inyección de lechada</v>
      </c>
      <c r="C36" s="877"/>
      <c r="D36" s="877"/>
      <c r="E36" s="877"/>
      <c r="F36" s="877"/>
      <c r="G36" s="877"/>
      <c r="H36" s="878"/>
      <c r="I36" s="267"/>
      <c r="J36" s="268"/>
      <c r="K36" s="269">
        <f>VLOOKUP(A36,EQUIPOS!A6:D163,4,FALSE)</f>
        <v>18602.319190762471</v>
      </c>
      <c r="L36" s="270"/>
      <c r="M36" s="336">
        <v>670</v>
      </c>
      <c r="N36" s="272">
        <f>K36/M36</f>
        <v>27.764655508600704</v>
      </c>
    </row>
    <row r="37" spans="1:16">
      <c r="A37" s="113" t="s">
        <v>125</v>
      </c>
      <c r="B37" s="876" t="str">
        <f>VLOOKUP(A37,EQUIPOS!A7:D154,3,FALSE)</f>
        <v>Bomba para gato de tensionamiento</v>
      </c>
      <c r="C37" s="877"/>
      <c r="D37" s="877"/>
      <c r="E37" s="877"/>
      <c r="F37" s="877"/>
      <c r="G37" s="877"/>
      <c r="H37" s="878"/>
      <c r="I37" s="421"/>
      <c r="J37" s="422"/>
      <c r="K37" s="269">
        <f>VLOOKUP(A37,EQUIPOS!A7:D164,4,FALSE)</f>
        <v>58865.959825257429</v>
      </c>
      <c r="L37" s="335"/>
      <c r="M37" s="336">
        <v>670</v>
      </c>
      <c r="N37" s="272">
        <f>K37/M37</f>
        <v>87.859641530234967</v>
      </c>
    </row>
    <row r="38" spans="1:16">
      <c r="A38" s="113" t="s">
        <v>240</v>
      </c>
      <c r="B38" s="876" t="str">
        <f>VLOOKUP(A38,EQUIPOS!A8:D154,3,FALSE)</f>
        <v>Gato para tensionamiento, fuerza Max 200 ton, área de tensión 314 cm2.</v>
      </c>
      <c r="C38" s="877"/>
      <c r="D38" s="877"/>
      <c r="E38" s="877"/>
      <c r="F38" s="877"/>
      <c r="G38" s="877"/>
      <c r="H38" s="878"/>
      <c r="I38" s="328"/>
      <c r="J38" s="330"/>
      <c r="K38" s="269">
        <f>VLOOKUP(A38,EQUIPOS!A8:D165,4,FALSE)</f>
        <v>166067.04012662894</v>
      </c>
      <c r="L38" s="423"/>
      <c r="M38" s="424">
        <v>670</v>
      </c>
      <c r="N38" s="272">
        <f>K38/M38</f>
        <v>247.86125392034171</v>
      </c>
    </row>
    <row r="39" spans="1:16">
      <c r="B39" s="876"/>
      <c r="C39" s="877"/>
      <c r="D39" s="877"/>
      <c r="E39" s="877"/>
      <c r="F39" s="877"/>
      <c r="G39" s="877"/>
      <c r="H39" s="878"/>
      <c r="I39" s="36"/>
      <c r="J39" s="37"/>
      <c r="K39" s="269"/>
      <c r="L39" s="276"/>
      <c r="M39" s="336"/>
      <c r="N39" s="272"/>
    </row>
    <row r="40" spans="1:16">
      <c r="B40" s="320"/>
      <c r="C40" s="321"/>
      <c r="D40" s="321"/>
      <c r="E40" s="321"/>
      <c r="F40" s="323"/>
      <c r="G40" s="323"/>
      <c r="H40" s="125"/>
      <c r="I40" s="36"/>
      <c r="J40" s="37"/>
      <c r="K40" s="269"/>
      <c r="L40" s="276"/>
      <c r="M40" s="277"/>
      <c r="N40" s="273"/>
    </row>
    <row r="41" spans="1:16">
      <c r="B41" s="884" t="s">
        <v>952</v>
      </c>
      <c r="C41" s="885"/>
      <c r="D41" s="885"/>
      <c r="E41" s="38"/>
      <c r="F41" s="39"/>
      <c r="G41" s="39"/>
      <c r="H41" s="40"/>
      <c r="I41" s="36"/>
      <c r="J41" s="37"/>
      <c r="K41" s="279"/>
      <c r="L41" s="276"/>
      <c r="M41" s="401">
        <v>0.02</v>
      </c>
      <c r="N41" s="344">
        <f>N78*M41</f>
        <v>6.4163654810271034</v>
      </c>
    </row>
    <row r="42" spans="1:16" ht="15.75" thickBot="1">
      <c r="B42" s="876"/>
      <c r="C42" s="877"/>
      <c r="D42" s="877"/>
      <c r="E42" s="877"/>
      <c r="F42" s="877"/>
      <c r="G42" s="877"/>
      <c r="H42" s="878"/>
      <c r="I42" s="886"/>
      <c r="J42" s="887"/>
      <c r="K42" s="41"/>
      <c r="L42" s="888"/>
      <c r="M42" s="889"/>
      <c r="N42" s="105"/>
    </row>
    <row r="43" spans="1:16" ht="15.75" thickBot="1">
      <c r="B43" s="827" t="s">
        <v>953</v>
      </c>
      <c r="C43" s="828"/>
      <c r="D43" s="828"/>
      <c r="E43" s="828"/>
      <c r="F43" s="828"/>
      <c r="G43" s="828"/>
      <c r="H43" s="828"/>
      <c r="I43" s="828"/>
      <c r="J43" s="828"/>
      <c r="K43" s="828"/>
      <c r="L43" s="828"/>
      <c r="M43" s="829"/>
      <c r="N43" s="394">
        <f>SUM(N36:N42)</f>
        <v>369.9019164402045</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2" t="s">
        <v>944</v>
      </c>
      <c r="C47" s="873"/>
      <c r="D47" s="873"/>
      <c r="E47" s="873"/>
      <c r="F47" s="873"/>
      <c r="G47" s="873"/>
      <c r="H47" s="873"/>
      <c r="I47" s="907"/>
      <c r="J47" s="315" t="s">
        <v>945</v>
      </c>
      <c r="K47" s="85" t="s">
        <v>946</v>
      </c>
      <c r="L47" s="908" t="s">
        <v>955</v>
      </c>
      <c r="M47" s="907"/>
      <c r="N47" s="86" t="s">
        <v>951</v>
      </c>
    </row>
    <row r="48" spans="1:16">
      <c r="A48" s="161" t="s">
        <v>432</v>
      </c>
      <c r="B48" s="43" t="str">
        <f>VLOOKUP(A48,MATERIALES!A5:D372,3,FALSE)</f>
        <v>Anclajes o Cuñas para el tensionamiento</v>
      </c>
      <c r="C48" s="281"/>
      <c r="D48" s="281"/>
      <c r="E48" s="281"/>
      <c r="F48" s="281"/>
      <c r="G48" s="281"/>
      <c r="H48" s="281"/>
      <c r="I48" s="281"/>
      <c r="J48" s="311" t="str">
        <f>VLOOKUP(A48,MATERIALES!A4:D639,2,FALSE)</f>
        <v>u</v>
      </c>
      <c r="K48" s="282">
        <v>4.0000000000000001E-3</v>
      </c>
      <c r="L48" s="267"/>
      <c r="M48" s="402">
        <f>VLOOKUP(A48,MATERIALES!A5:D395,4,FALSE)</f>
        <v>17893.44127363549</v>
      </c>
      <c r="N48" s="272">
        <f t="shared" ref="N48:N53" si="0">K48*M48</f>
        <v>71.573765094541955</v>
      </c>
      <c r="O48">
        <v>13832</v>
      </c>
      <c r="P48" s="647">
        <f>+M48/O48</f>
        <v>1.2936264657052841</v>
      </c>
    </row>
    <row r="49" spans="1:16">
      <c r="A49" s="161" t="s">
        <v>445</v>
      </c>
      <c r="B49" s="43" t="str">
        <f>VLOOKUP(A49,MATERIALES!A6:D372,3,FALSE)</f>
        <v>Ductos para tensionimiento</v>
      </c>
      <c r="C49" s="425"/>
      <c r="D49" s="425"/>
      <c r="E49" s="425"/>
      <c r="F49" s="425"/>
      <c r="G49" s="425"/>
      <c r="H49" s="425"/>
      <c r="I49" s="425"/>
      <c r="J49" s="312" t="str">
        <f>VLOOKUP(A49,MATERIALES!A5:D640,2,FALSE)</f>
        <v>m</v>
      </c>
      <c r="K49" s="397">
        <v>4.0000000000000001E-3</v>
      </c>
      <c r="L49" s="421"/>
      <c r="M49" s="402">
        <f>VLOOKUP(A49,MATERIALES!A6:D396,4,FALSE)</f>
        <v>13740.922887441066</v>
      </c>
      <c r="N49" s="272">
        <f t="shared" si="0"/>
        <v>54.963691549764263</v>
      </c>
      <c r="O49">
        <v>12688</v>
      </c>
      <c r="P49" s="647">
        <f t="shared" ref="P49:P53" si="1">+M49/O49</f>
        <v>1.0829857256810425</v>
      </c>
    </row>
    <row r="50" spans="1:16">
      <c r="A50" s="161" t="s">
        <v>483</v>
      </c>
      <c r="B50" s="43" t="str">
        <f>VLOOKUP(A50,MATERIALES!A6:D372,3,FALSE)</f>
        <v>Lechada para ductos (tensionamiento)</v>
      </c>
      <c r="C50" s="425"/>
      <c r="D50" s="425"/>
      <c r="E50" s="425"/>
      <c r="F50" s="425"/>
      <c r="G50" s="425"/>
      <c r="H50" s="425"/>
      <c r="I50" s="425"/>
      <c r="J50" s="312" t="str">
        <f>VLOOKUP(A50,MATERIALES!A6:D641,2,FALSE)</f>
        <v>lt</v>
      </c>
      <c r="K50" s="397">
        <v>0.02</v>
      </c>
      <c r="L50" s="421"/>
      <c r="M50" s="402">
        <f>VLOOKUP(A50,MATERIALES!A6:D397,4,FALSE)</f>
        <v>1212.9125748242132</v>
      </c>
      <c r="N50" s="272">
        <f t="shared" si="0"/>
        <v>24.258251496484263</v>
      </c>
      <c r="O50">
        <v>1210</v>
      </c>
      <c r="P50" s="647">
        <f t="shared" si="1"/>
        <v>1.0024070866315811</v>
      </c>
    </row>
    <row r="51" spans="1:16">
      <c r="A51" s="161" t="s">
        <v>691</v>
      </c>
      <c r="B51" s="43" t="str">
        <f>VLOOKUP(A51,MATERIALES!A6:D372,3,FALSE)</f>
        <v>Torón de tensionmiento 1/2´´ o 5/8´´</v>
      </c>
      <c r="C51" s="425"/>
      <c r="D51" s="425"/>
      <c r="E51" s="425"/>
      <c r="F51" s="425"/>
      <c r="G51" s="425"/>
      <c r="H51" s="425"/>
      <c r="I51" s="425"/>
      <c r="J51" s="312" t="str">
        <f>VLOOKUP(A51,MATERIALES!A6:D642,2,FALSE)</f>
        <v>kg</v>
      </c>
      <c r="K51" s="397">
        <v>5.53</v>
      </c>
      <c r="L51" s="421"/>
      <c r="M51" s="402">
        <f>VLOOKUP(A51,MATERIALES!A6:D398,4,FALSE)</f>
        <v>6462.3635130491148</v>
      </c>
      <c r="N51" s="272">
        <f t="shared" si="0"/>
        <v>35736.870227161606</v>
      </c>
      <c r="O51">
        <v>5467.8441139037959</v>
      </c>
      <c r="P51" s="647">
        <f t="shared" si="1"/>
        <v>1.1818851047008501</v>
      </c>
    </row>
    <row r="52" spans="1:16">
      <c r="A52" s="161" t="s">
        <v>702</v>
      </c>
      <c r="B52" s="43" t="str">
        <f>VLOOKUP(A52,MATERIALES!A7:D372,3,FALSE)</f>
        <v>Trompetas de 12 torones (tensionamiento)</v>
      </c>
      <c r="C52" s="425"/>
      <c r="D52" s="425"/>
      <c r="E52" s="425"/>
      <c r="F52" s="425"/>
      <c r="G52" s="425"/>
      <c r="H52" s="425"/>
      <c r="I52" s="425"/>
      <c r="J52" s="312" t="str">
        <f>VLOOKUP(A52,MATERIALES!A6:D643,2,FALSE)</f>
        <v>kg</v>
      </c>
      <c r="K52" s="397">
        <v>1E-3</v>
      </c>
      <c r="L52" s="421"/>
      <c r="M52" s="402">
        <f>VLOOKUP(A52,MATERIALES!A7:D399,4,FALSE)</f>
        <v>65077.799892646057</v>
      </c>
      <c r="N52" s="272">
        <f t="shared" si="0"/>
        <v>65.077799892646055</v>
      </c>
      <c r="O52">
        <v>56000</v>
      </c>
      <c r="P52" s="647">
        <f t="shared" si="1"/>
        <v>1.1621035695115367</v>
      </c>
    </row>
    <row r="53" spans="1:16">
      <c r="A53" s="161" t="s">
        <v>898</v>
      </c>
      <c r="B53" s="649" t="str">
        <f>VLOOKUP(A53,MATERIALES!A8:D372,3,FALSE)</f>
        <v>Alambre Negro Para Amarre</v>
      </c>
      <c r="C53" s="650"/>
      <c r="D53" s="425"/>
      <c r="E53" s="425"/>
      <c r="F53" s="425"/>
      <c r="G53" s="425"/>
      <c r="H53" s="425"/>
      <c r="I53" s="425"/>
      <c r="J53" s="312" t="str">
        <f>VLOOKUP(A53,MATERIALES!A7:D644,2,FALSE)</f>
        <v>kg</v>
      </c>
      <c r="K53" s="397">
        <v>0.02</v>
      </c>
      <c r="L53" s="421"/>
      <c r="M53" s="648">
        <f>VLOOKUP(A53,MATERIALES!A8:D400,4,FALSE)</f>
        <v>5252.7134947848426</v>
      </c>
      <c r="N53" s="272">
        <f t="shared" si="0"/>
        <v>105.05426989569685</v>
      </c>
      <c r="O53">
        <v>3688.4</v>
      </c>
      <c r="P53" s="647">
        <f t="shared" si="1"/>
        <v>1.4241170954302251</v>
      </c>
    </row>
    <row r="54" spans="1:16">
      <c r="A54" s="161"/>
      <c r="B54" s="43"/>
      <c r="C54" s="425"/>
      <c r="D54" s="425"/>
      <c r="E54" s="425"/>
      <c r="F54" s="425"/>
      <c r="G54" s="425"/>
      <c r="H54" s="425"/>
      <c r="I54" s="425"/>
      <c r="J54" s="311"/>
      <c r="K54" s="397"/>
      <c r="L54" s="421"/>
      <c r="M54" s="402"/>
      <c r="N54" s="272"/>
    </row>
    <row r="55" spans="1:16" ht="15.75" thickBot="1">
      <c r="B55" s="43"/>
      <c r="C55" s="310"/>
      <c r="D55" s="310"/>
      <c r="E55" s="310"/>
      <c r="F55" s="310"/>
      <c r="G55" s="310"/>
      <c r="H55" s="310"/>
      <c r="I55" s="310"/>
      <c r="J55" s="435"/>
      <c r="K55" s="126"/>
      <c r="L55" s="325"/>
      <c r="M55" s="402"/>
      <c r="N55" s="272"/>
    </row>
    <row r="56" spans="1:16" ht="15.75" thickBot="1">
      <c r="B56" s="827" t="s">
        <v>953</v>
      </c>
      <c r="C56" s="828"/>
      <c r="D56" s="828"/>
      <c r="E56" s="828"/>
      <c r="F56" s="828"/>
      <c r="G56" s="828"/>
      <c r="H56" s="828"/>
      <c r="I56" s="828"/>
      <c r="J56" s="828"/>
      <c r="K56" s="828"/>
      <c r="L56" s="828"/>
      <c r="M56" s="829"/>
      <c r="N56" s="394">
        <f>SUM(N48:N55)</f>
        <v>36057.798005090743</v>
      </c>
    </row>
    <row r="57" spans="1:16">
      <c r="B57" s="33"/>
      <c r="C57" s="34"/>
      <c r="D57" s="34"/>
      <c r="E57" s="34"/>
      <c r="F57" s="34"/>
      <c r="G57" s="34"/>
      <c r="H57" s="34"/>
      <c r="I57" s="34"/>
      <c r="J57" s="34"/>
      <c r="K57" s="34"/>
      <c r="L57" s="34"/>
      <c r="M57" s="34"/>
      <c r="N57" s="35"/>
    </row>
    <row r="58" spans="1:16">
      <c r="B58" s="64" t="s">
        <v>956</v>
      </c>
      <c r="C58" s="65"/>
      <c r="D58" s="65"/>
      <c r="E58" s="65"/>
      <c r="F58" s="65"/>
      <c r="G58" s="65"/>
      <c r="H58" s="65"/>
      <c r="I58" s="65"/>
      <c r="J58" s="65"/>
      <c r="K58" s="65"/>
      <c r="L58" s="65"/>
      <c r="M58" s="65"/>
      <c r="N58" s="66"/>
    </row>
    <row r="59" spans="1:16" ht="15.75" thickBot="1">
      <c r="B59" s="68"/>
      <c r="C59" s="61"/>
      <c r="D59" s="61"/>
      <c r="E59" s="61"/>
      <c r="F59" s="61"/>
      <c r="G59" s="61"/>
      <c r="H59" s="61"/>
      <c r="I59" s="61"/>
      <c r="J59" s="61"/>
      <c r="K59" s="61"/>
      <c r="L59" s="61"/>
      <c r="M59" s="61"/>
      <c r="N59" s="63"/>
    </row>
    <row r="60" spans="1:16" ht="25.5">
      <c r="B60" s="313" t="s">
        <v>957</v>
      </c>
      <c r="C60" s="314"/>
      <c r="D60" s="314"/>
      <c r="E60" s="314"/>
      <c r="F60" s="314"/>
      <c r="G60" s="314"/>
      <c r="H60" s="73" t="s">
        <v>945</v>
      </c>
      <c r="I60" s="74" t="s">
        <v>958</v>
      </c>
      <c r="J60" s="75" t="s">
        <v>959</v>
      </c>
      <c r="K60" s="73" t="s">
        <v>960</v>
      </c>
      <c r="L60" s="913" t="s">
        <v>961</v>
      </c>
      <c r="M60" s="892"/>
      <c r="N60" s="76" t="s">
        <v>951</v>
      </c>
    </row>
    <row r="61" spans="1:16">
      <c r="B61" s="46"/>
      <c r="C61" s="317"/>
      <c r="D61" s="317"/>
      <c r="E61" s="317"/>
      <c r="F61" s="317"/>
      <c r="G61" s="317"/>
      <c r="H61" s="311"/>
      <c r="I61" s="279"/>
      <c r="J61" s="286"/>
      <c r="K61" s="279"/>
      <c r="L61" s="914"/>
      <c r="M61" s="915"/>
      <c r="N61" s="287"/>
    </row>
    <row r="62" spans="1:16">
      <c r="B62" s="46"/>
      <c r="C62" s="47"/>
      <c r="D62" s="47"/>
      <c r="E62" s="47"/>
      <c r="F62" s="47"/>
      <c r="G62" s="47"/>
      <c r="H62" s="311"/>
      <c r="I62" s="279"/>
      <c r="J62" s="286"/>
      <c r="K62" s="279"/>
      <c r="L62" s="914"/>
      <c r="M62" s="915"/>
      <c r="N62" s="287"/>
    </row>
    <row r="63" spans="1:16">
      <c r="B63" s="46"/>
      <c r="C63" s="47"/>
      <c r="D63" s="47"/>
      <c r="E63" s="47"/>
      <c r="F63" s="47"/>
      <c r="G63" s="47"/>
      <c r="H63" s="311"/>
      <c r="I63" s="279"/>
      <c r="J63" s="286"/>
      <c r="K63" s="279"/>
      <c r="L63" s="914"/>
      <c r="M63" s="915"/>
      <c r="N63" s="287"/>
    </row>
    <row r="64" spans="1:16">
      <c r="B64" s="46"/>
      <c r="C64" s="47"/>
      <c r="D64" s="47"/>
      <c r="E64" s="47"/>
      <c r="F64" s="47"/>
      <c r="G64" s="47"/>
      <c r="H64" s="311"/>
      <c r="I64" s="279"/>
      <c r="J64" s="286"/>
      <c r="K64" s="279"/>
      <c r="L64" s="914"/>
      <c r="M64" s="915"/>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5"/>
      <c r="M66" s="906"/>
      <c r="N66" s="127"/>
    </row>
    <row r="67" spans="1:15" ht="15.75" thickBot="1">
      <c r="B67" s="916" t="s">
        <v>953</v>
      </c>
      <c r="C67" s="870"/>
      <c r="D67" s="870"/>
      <c r="E67" s="870"/>
      <c r="F67" s="870"/>
      <c r="G67" s="870"/>
      <c r="H67" s="870"/>
      <c r="I67" s="870"/>
      <c r="J67" s="870"/>
      <c r="K67" s="870"/>
      <c r="L67" s="870"/>
      <c r="M67" s="87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6" t="s">
        <v>963</v>
      </c>
      <c r="C71" s="867"/>
      <c r="D71" s="867"/>
      <c r="E71" s="867"/>
      <c r="F71" s="867"/>
      <c r="G71" s="867"/>
      <c r="H71" s="867"/>
      <c r="I71" s="73" t="s">
        <v>964</v>
      </c>
      <c r="J71" s="75" t="s">
        <v>1410</v>
      </c>
      <c r="K71" s="74" t="s">
        <v>966</v>
      </c>
      <c r="L71" s="868" t="s">
        <v>950</v>
      </c>
      <c r="M71" s="869"/>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3"/>
      <c r="C77" s="904"/>
      <c r="D77" s="904"/>
      <c r="E77" s="904"/>
      <c r="F77" s="904"/>
      <c r="G77" s="904"/>
      <c r="H77" s="904"/>
      <c r="I77" s="126"/>
      <c r="J77" s="126"/>
      <c r="K77" s="126"/>
      <c r="L77" s="917"/>
      <c r="M77" s="917"/>
      <c r="N77" s="45"/>
    </row>
    <row r="78" spans="1:15" ht="15.75" thickBot="1">
      <c r="B78" s="916" t="s">
        <v>953</v>
      </c>
      <c r="C78" s="870"/>
      <c r="D78" s="870"/>
      <c r="E78" s="870"/>
      <c r="F78" s="870"/>
      <c r="G78" s="870"/>
      <c r="H78" s="870"/>
      <c r="I78" s="870"/>
      <c r="J78" s="870"/>
      <c r="K78" s="870"/>
      <c r="L78" s="870"/>
      <c r="M78" s="871"/>
      <c r="N78" s="301">
        <f>SUM(N72:N77)</f>
        <v>320.81827405135516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36748.518195582306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2" t="s">
        <v>969</v>
      </c>
      <c r="C84" s="873"/>
      <c r="D84" s="873"/>
      <c r="E84" s="873"/>
      <c r="F84" s="873"/>
      <c r="G84" s="873"/>
      <c r="H84" s="873"/>
      <c r="I84" s="314"/>
      <c r="J84" s="334"/>
      <c r="K84" s="302" t="s">
        <v>970</v>
      </c>
      <c r="L84" s="874" t="s">
        <v>971</v>
      </c>
      <c r="M84" s="875"/>
      <c r="N84" s="303"/>
    </row>
    <row r="85" spans="1:14">
      <c r="B85" s="860" t="s">
        <v>972</v>
      </c>
      <c r="C85" s="861"/>
      <c r="D85" s="861"/>
      <c r="E85" s="861"/>
      <c r="F85" s="861"/>
      <c r="G85" s="861"/>
      <c r="H85" s="861"/>
      <c r="I85" s="87"/>
      <c r="J85" s="88"/>
      <c r="K85" s="304">
        <v>0.2</v>
      </c>
      <c r="L85" s="862">
        <f>N80*K85</f>
        <v>7349.703639116462</v>
      </c>
      <c r="M85" s="863"/>
      <c r="N85" s="51"/>
    </row>
    <row r="86" spans="1:14">
      <c r="B86" s="89" t="s">
        <v>973</v>
      </c>
      <c r="C86" s="90"/>
      <c r="D86" s="90"/>
      <c r="E86" s="90"/>
      <c r="F86" s="90"/>
      <c r="G86" s="90"/>
      <c r="H86" s="90"/>
      <c r="I86" s="87"/>
      <c r="J86" s="88"/>
      <c r="K86" s="304">
        <v>0.05</v>
      </c>
      <c r="L86" s="862">
        <f>N80*K86</f>
        <v>1837.4259097791155</v>
      </c>
      <c r="M86" s="863"/>
      <c r="N86" s="51"/>
    </row>
    <row r="87" spans="1:14" ht="15.75" thickBot="1">
      <c r="B87" s="91" t="s">
        <v>974</v>
      </c>
      <c r="C87" s="92"/>
      <c r="D87" s="92"/>
      <c r="E87" s="92"/>
      <c r="F87" s="92"/>
      <c r="G87" s="92"/>
      <c r="H87" s="92"/>
      <c r="I87" s="93"/>
      <c r="J87" s="94"/>
      <c r="K87" s="305">
        <v>0.05</v>
      </c>
      <c r="L87" s="864">
        <f>N80*K87</f>
        <v>1837.4259097791155</v>
      </c>
      <c r="M87" s="865"/>
      <c r="N87" s="51"/>
    </row>
    <row r="88" spans="1:14" ht="15.75" thickBot="1">
      <c r="B88" s="827" t="s">
        <v>953</v>
      </c>
      <c r="C88" s="828"/>
      <c r="D88" s="828"/>
      <c r="E88" s="828"/>
      <c r="F88" s="828"/>
      <c r="G88" s="828"/>
      <c r="H88" s="828"/>
      <c r="I88" s="828"/>
      <c r="J88" s="828"/>
      <c r="K88" s="828"/>
      <c r="L88" s="828"/>
      <c r="M88" s="829"/>
      <c r="N88" s="52">
        <f>L85+L86+L87</f>
        <v>11024.555458674691</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47773.073654256994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1" t="s">
        <v>2218</v>
      </c>
      <c r="C107" s="972"/>
      <c r="D107" s="972"/>
      <c r="E107" s="972"/>
      <c r="F107" s="972"/>
      <c r="G107" s="972"/>
      <c r="H107" s="972"/>
      <c r="I107" s="972"/>
      <c r="J107" s="972"/>
      <c r="K107" s="972"/>
      <c r="L107" s="972"/>
      <c r="M107" s="972"/>
      <c r="N107" s="973"/>
    </row>
    <row r="108" spans="2:14" ht="15" customHeight="1">
      <c r="B108" s="971"/>
      <c r="C108" s="972"/>
      <c r="D108" s="972"/>
      <c r="E108" s="972"/>
      <c r="F108" s="972"/>
      <c r="G108" s="972"/>
      <c r="H108" s="972"/>
      <c r="I108" s="972"/>
      <c r="J108" s="972"/>
      <c r="K108" s="972"/>
      <c r="L108" s="972"/>
      <c r="M108" s="972"/>
      <c r="N108" s="973"/>
    </row>
    <row r="109" spans="2:14" ht="30" customHeight="1">
      <c r="B109" s="974" t="s">
        <v>2219</v>
      </c>
      <c r="C109" s="975"/>
      <c r="D109" s="975"/>
      <c r="E109" s="975"/>
      <c r="F109" s="975"/>
      <c r="G109" s="975"/>
      <c r="H109" s="975"/>
      <c r="I109" s="975"/>
      <c r="J109" s="975"/>
      <c r="K109" s="975"/>
      <c r="L109" s="975"/>
      <c r="M109" s="975"/>
      <c r="N109" s="976"/>
    </row>
    <row r="110" spans="2:14">
      <c r="B110" s="974"/>
      <c r="C110" s="975"/>
      <c r="D110" s="975"/>
      <c r="E110" s="975"/>
      <c r="F110" s="975"/>
      <c r="G110" s="975"/>
      <c r="H110" s="975"/>
      <c r="I110" s="975"/>
      <c r="J110" s="975"/>
      <c r="K110" s="975"/>
      <c r="L110" s="975"/>
      <c r="M110" s="975"/>
      <c r="N110" s="976"/>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7"/>
      <c r="K120" s="977"/>
      <c r="L120" s="977"/>
      <c r="M120" s="977"/>
      <c r="N120" s="978"/>
    </row>
    <row r="121" spans="2:14" ht="15.75" thickBot="1">
      <c r="B121" s="419" t="s">
        <v>2221</v>
      </c>
      <c r="C121" s="420"/>
      <c r="D121" s="420"/>
      <c r="E121" s="259"/>
      <c r="F121" s="259"/>
      <c r="G121" s="259"/>
      <c r="H121" s="259"/>
      <c r="I121" s="259"/>
      <c r="J121" s="979"/>
      <c r="K121" s="979"/>
      <c r="L121" s="979"/>
      <c r="M121" s="979"/>
      <c r="N121" s="98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21"/>
      <c r="C1" s="933"/>
      <c r="D1" s="934"/>
      <c r="E1" s="934"/>
      <c r="F1" s="934"/>
      <c r="G1" s="934"/>
      <c r="H1" s="934"/>
      <c r="I1" s="934"/>
      <c r="J1" s="935"/>
      <c r="K1" s="986" t="s">
        <v>933</v>
      </c>
      <c r="L1" s="938" t="s">
        <v>2198</v>
      </c>
      <c r="M1" s="939"/>
      <c r="N1" s="940"/>
    </row>
    <row r="2" spans="2:14">
      <c r="B2" s="922"/>
      <c r="C2" s="944" t="s">
        <v>934</v>
      </c>
      <c r="D2" s="945"/>
      <c r="E2" s="945"/>
      <c r="F2" s="945"/>
      <c r="G2" s="945"/>
      <c r="H2" s="945"/>
      <c r="I2" s="945"/>
      <c r="J2" s="946"/>
      <c r="K2" s="985"/>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85"/>
      <c r="L4" s="941"/>
      <c r="M4" s="942"/>
      <c r="N4" s="94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987" t="s">
        <v>945</v>
      </c>
      <c r="M30" s="804"/>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2" t="s">
        <v>948</v>
      </c>
      <c r="J35" s="899"/>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962"/>
      <c r="D41" s="962"/>
      <c r="E41" s="38"/>
      <c r="F41" s="39"/>
      <c r="G41" s="39"/>
      <c r="H41" s="40"/>
      <c r="I41" s="36"/>
      <c r="J41" s="37"/>
      <c r="K41" s="279"/>
      <c r="L41" s="276"/>
      <c r="M41" s="401">
        <v>0.01</v>
      </c>
      <c r="N41" s="344">
        <f>N78*M41</f>
        <v>16.915937500000002</v>
      </c>
    </row>
    <row r="42" spans="1:14" ht="15.75" thickBot="1">
      <c r="B42" s="963"/>
      <c r="C42" s="964"/>
      <c r="D42" s="964"/>
      <c r="E42" s="964"/>
      <c r="F42" s="964"/>
      <c r="G42" s="964"/>
      <c r="H42" s="965"/>
      <c r="I42" s="886"/>
      <c r="J42" s="887"/>
      <c r="K42" s="41"/>
      <c r="L42" s="888"/>
      <c r="M42" s="966"/>
      <c r="N42" s="105"/>
    </row>
    <row r="43" spans="1:14" ht="15.75" thickBot="1">
      <c r="B43" s="827" t="s">
        <v>953</v>
      </c>
      <c r="C43" s="828"/>
      <c r="D43" s="828"/>
      <c r="E43" s="828"/>
      <c r="F43" s="828"/>
      <c r="G43" s="828"/>
      <c r="H43" s="828"/>
      <c r="I43" s="828"/>
      <c r="J43" s="828"/>
      <c r="K43" s="828"/>
      <c r="L43" s="828"/>
      <c r="M43" s="829"/>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1" t="s">
        <v>917</v>
      </c>
      <c r="B48" s="43" t="str">
        <f>VLOOKUP(A48,MATERIALES!A5:D372,3,FALSE)</f>
        <v>Almohadillas de neopreno dureza 60 (35cm*45cm*5cm con 2 laminas de 3mm)</v>
      </c>
      <c r="C48" s="281"/>
      <c r="D48" s="281"/>
      <c r="E48" s="281"/>
      <c r="F48" s="281"/>
      <c r="G48" s="281"/>
      <c r="H48" s="281"/>
      <c r="I48" s="268"/>
      <c r="J48" s="224" t="str">
        <f>VLOOKUP(A48,MATERIALES!A4:D639,2,FALSE)</f>
        <v>u</v>
      </c>
      <c r="K48" s="282">
        <v>1</v>
      </c>
      <c r="L48" s="267"/>
      <c r="M48" s="402">
        <f>VLOOKUP(A48,MATERIALES!A5:D395,4,FALSE)</f>
        <v>442194.97344732936</v>
      </c>
      <c r="N48" s="272">
        <f>K48*M48</f>
        <v>442194.97344732936</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442194.97344732936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3" t="s">
        <v>961</v>
      </c>
      <c r="M60" s="892"/>
      <c r="N60" s="76" t="s">
        <v>951</v>
      </c>
    </row>
    <row r="61" spans="1:14">
      <c r="B61" s="46"/>
      <c r="C61" s="317"/>
      <c r="D61" s="317"/>
      <c r="E61" s="317"/>
      <c r="F61" s="317"/>
      <c r="G61" s="31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311"/>
      <c r="I64" s="279"/>
      <c r="J64" s="286"/>
      <c r="K64" s="279"/>
      <c r="L64" s="914"/>
      <c r="M64" s="915"/>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5"/>
      <c r="M66" s="906"/>
      <c r="N66" s="127"/>
    </row>
    <row r="67" spans="1:15" ht="15.75" thickBot="1">
      <c r="B67" s="916" t="s">
        <v>953</v>
      </c>
      <c r="C67" s="870"/>
      <c r="D67" s="870"/>
      <c r="E67" s="870"/>
      <c r="F67" s="870"/>
      <c r="G67" s="870"/>
      <c r="H67" s="870"/>
      <c r="I67" s="870"/>
      <c r="J67" s="870"/>
      <c r="K67" s="870"/>
      <c r="L67" s="870"/>
      <c r="M67" s="87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6" t="s">
        <v>963</v>
      </c>
      <c r="C71" s="867"/>
      <c r="D71" s="867"/>
      <c r="E71" s="867"/>
      <c r="F71" s="867"/>
      <c r="G71" s="867"/>
      <c r="H71" s="988"/>
      <c r="I71" s="73" t="s">
        <v>964</v>
      </c>
      <c r="J71" s="75" t="s">
        <v>1410</v>
      </c>
      <c r="K71" s="74" t="s">
        <v>966</v>
      </c>
      <c r="L71" s="868" t="s">
        <v>950</v>
      </c>
      <c r="M71" s="981"/>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3"/>
      <c r="C77" s="904"/>
      <c r="D77" s="904"/>
      <c r="E77" s="904"/>
      <c r="F77" s="904"/>
      <c r="G77" s="904"/>
      <c r="H77" s="887"/>
      <c r="I77" s="126"/>
      <c r="J77" s="126"/>
      <c r="K77" s="126"/>
      <c r="L77" s="989"/>
      <c r="M77" s="889"/>
      <c r="N77" s="127"/>
    </row>
    <row r="78" spans="1:15" ht="15.75" thickBot="1">
      <c r="B78" s="916" t="s">
        <v>953</v>
      </c>
      <c r="C78" s="870"/>
      <c r="D78" s="870"/>
      <c r="E78" s="870"/>
      <c r="F78" s="870"/>
      <c r="G78" s="870"/>
      <c r="H78" s="870"/>
      <c r="I78" s="870"/>
      <c r="J78" s="870"/>
      <c r="K78" s="870"/>
      <c r="L78" s="870"/>
      <c r="M78" s="871"/>
      <c r="N78" s="460">
        <f>SUM(N72:N77)</f>
        <v>1691.59375</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443903.48313482938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2" t="s">
        <v>969</v>
      </c>
      <c r="C84" s="873"/>
      <c r="D84" s="873"/>
      <c r="E84" s="873"/>
      <c r="F84" s="873"/>
      <c r="G84" s="873"/>
      <c r="H84" s="873"/>
      <c r="I84" s="314"/>
      <c r="J84" s="334"/>
      <c r="K84" s="302" t="s">
        <v>970</v>
      </c>
      <c r="L84" s="874" t="s">
        <v>971</v>
      </c>
      <c r="M84" s="875"/>
      <c r="N84" s="303"/>
    </row>
    <row r="85" spans="1:14">
      <c r="B85" s="860" t="s">
        <v>972</v>
      </c>
      <c r="C85" s="861"/>
      <c r="D85" s="861"/>
      <c r="E85" s="861"/>
      <c r="F85" s="861"/>
      <c r="G85" s="861"/>
      <c r="H85" s="861"/>
      <c r="I85" s="87"/>
      <c r="J85" s="88"/>
      <c r="K85" s="304">
        <v>0.2</v>
      </c>
      <c r="L85" s="862">
        <f>N80*K85</f>
        <v>88780.696626965888</v>
      </c>
      <c r="M85" s="863"/>
      <c r="N85" s="51"/>
    </row>
    <row r="86" spans="1:14">
      <c r="B86" s="89" t="s">
        <v>973</v>
      </c>
      <c r="C86" s="90"/>
      <c r="D86" s="90"/>
      <c r="E86" s="90"/>
      <c r="F86" s="90"/>
      <c r="G86" s="90"/>
      <c r="H86" s="90"/>
      <c r="I86" s="87"/>
      <c r="J86" s="88"/>
      <c r="K86" s="304">
        <v>0.05</v>
      </c>
      <c r="L86" s="862">
        <f>N80*K86</f>
        <v>22195.174156741472</v>
      </c>
      <c r="M86" s="863"/>
      <c r="N86" s="51"/>
    </row>
    <row r="87" spans="1:14" ht="15.75" thickBot="1">
      <c r="B87" s="91" t="s">
        <v>974</v>
      </c>
      <c r="C87" s="92"/>
      <c r="D87" s="92"/>
      <c r="E87" s="92"/>
      <c r="F87" s="92"/>
      <c r="G87" s="92"/>
      <c r="H87" s="92"/>
      <c r="I87" s="93"/>
      <c r="J87" s="94"/>
      <c r="K87" s="305">
        <v>0.05</v>
      </c>
      <c r="L87" s="864">
        <f>N80*K87</f>
        <v>22195.174156741472</v>
      </c>
      <c r="M87" s="865"/>
      <c r="N87" s="51"/>
    </row>
    <row r="88" spans="1:14" ht="15.75" thickBot="1">
      <c r="B88" s="827" t="s">
        <v>953</v>
      </c>
      <c r="C88" s="828"/>
      <c r="D88" s="828"/>
      <c r="E88" s="828"/>
      <c r="F88" s="828"/>
      <c r="G88" s="828"/>
      <c r="H88" s="828"/>
      <c r="I88" s="828"/>
      <c r="J88" s="828"/>
      <c r="K88" s="828"/>
      <c r="L88" s="828"/>
      <c r="M88" s="829"/>
      <c r="N88" s="52">
        <f>L85+L86+L87</f>
        <v>133171.04494044883</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577074.52807527827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1" t="s">
        <v>2218</v>
      </c>
      <c r="C107" s="972"/>
      <c r="D107" s="972"/>
      <c r="E107" s="972"/>
      <c r="F107" s="972"/>
      <c r="G107" s="972"/>
      <c r="H107" s="972"/>
      <c r="I107" s="972"/>
      <c r="J107" s="972"/>
      <c r="K107" s="972"/>
      <c r="L107" s="972"/>
      <c r="M107" s="972"/>
      <c r="N107" s="973"/>
    </row>
    <row r="108" spans="2:14" ht="15" customHeight="1">
      <c r="B108" s="971"/>
      <c r="C108" s="972"/>
      <c r="D108" s="972"/>
      <c r="E108" s="972"/>
      <c r="F108" s="972"/>
      <c r="G108" s="972"/>
      <c r="H108" s="972"/>
      <c r="I108" s="972"/>
      <c r="J108" s="972"/>
      <c r="K108" s="972"/>
      <c r="L108" s="972"/>
      <c r="M108" s="972"/>
      <c r="N108" s="973"/>
    </row>
    <row r="109" spans="2:14" ht="30" customHeight="1">
      <c r="B109" s="974" t="s">
        <v>2219</v>
      </c>
      <c r="C109" s="975"/>
      <c r="D109" s="975"/>
      <c r="E109" s="975"/>
      <c r="F109" s="975"/>
      <c r="G109" s="975"/>
      <c r="H109" s="975"/>
      <c r="I109" s="975"/>
      <c r="J109" s="975"/>
      <c r="K109" s="975"/>
      <c r="L109" s="975"/>
      <c r="M109" s="975"/>
      <c r="N109" s="976"/>
    </row>
    <row r="110" spans="2:14">
      <c r="B110" s="974"/>
      <c r="C110" s="975"/>
      <c r="D110" s="975"/>
      <c r="E110" s="975"/>
      <c r="F110" s="975"/>
      <c r="G110" s="975"/>
      <c r="H110" s="975"/>
      <c r="I110" s="975"/>
      <c r="J110" s="975"/>
      <c r="K110" s="975"/>
      <c r="L110" s="975"/>
      <c r="M110" s="975"/>
      <c r="N110" s="976"/>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7"/>
      <c r="K120" s="977"/>
      <c r="L120" s="977"/>
      <c r="M120" s="977"/>
      <c r="N120" s="978"/>
    </row>
    <row r="121" spans="2:14" ht="15.75" thickBot="1">
      <c r="B121" s="419" t="s">
        <v>2221</v>
      </c>
      <c r="C121" s="420"/>
      <c r="D121" s="420"/>
      <c r="E121" s="259"/>
      <c r="F121" s="259"/>
      <c r="G121" s="259"/>
      <c r="H121" s="259"/>
      <c r="I121" s="259"/>
      <c r="J121" s="979"/>
      <c r="K121" s="979"/>
      <c r="L121" s="979"/>
      <c r="M121" s="979"/>
      <c r="N121" s="98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N78*M41</f>
        <v>54.131</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1" t="s">
        <v>413</v>
      </c>
      <c r="B48" s="43" t="str">
        <f>VLOOKUP(A48,MATERIALES!A5:D372,3,FALSE)</f>
        <v>Cinta Sika PVC 0,22</v>
      </c>
      <c r="C48" s="281"/>
      <c r="D48" s="281"/>
      <c r="E48" s="281"/>
      <c r="F48" s="281"/>
      <c r="G48" s="281"/>
      <c r="H48" s="281"/>
      <c r="I48" s="268"/>
      <c r="J48" s="224" t="str">
        <f>VLOOKUP(A48,MATERIALES!A4:D639,2,FALSE)</f>
        <v>m</v>
      </c>
      <c r="K48" s="282">
        <v>1.05</v>
      </c>
      <c r="L48" s="267"/>
      <c r="M48" s="402">
        <f>VLOOKUP(A48,MATERIALES!A5:D395,4,FALSE)</f>
        <v>37344.483414136383</v>
      </c>
      <c r="N48" s="272">
        <f>K48*M48</f>
        <v>39211.707584843207</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39211.707584843207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3" t="s">
        <v>961</v>
      </c>
      <c r="M60" s="892"/>
      <c r="N60" s="76" t="s">
        <v>951</v>
      </c>
    </row>
    <row r="61" spans="1:14">
      <c r="B61" s="46"/>
      <c r="C61" s="317"/>
      <c r="D61" s="317"/>
      <c r="E61" s="317"/>
      <c r="F61" s="317"/>
      <c r="G61" s="31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311"/>
      <c r="I64" s="279"/>
      <c r="J64" s="286"/>
      <c r="K64" s="279"/>
      <c r="L64" s="914"/>
      <c r="M64" s="915"/>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5"/>
      <c r="M66" s="906"/>
      <c r="N66" s="127"/>
    </row>
    <row r="67" spans="1:15" ht="15.75" thickBot="1">
      <c r="B67" s="916" t="s">
        <v>953</v>
      </c>
      <c r="C67" s="870"/>
      <c r="D67" s="870"/>
      <c r="E67" s="870"/>
      <c r="F67" s="870"/>
      <c r="G67" s="870"/>
      <c r="H67" s="870"/>
      <c r="I67" s="870"/>
      <c r="J67" s="870"/>
      <c r="K67" s="870"/>
      <c r="L67" s="870"/>
      <c r="M67" s="87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6" t="s">
        <v>963</v>
      </c>
      <c r="C71" s="867"/>
      <c r="D71" s="867"/>
      <c r="E71" s="867"/>
      <c r="F71" s="867"/>
      <c r="G71" s="867"/>
      <c r="H71" s="867"/>
      <c r="I71" s="73" t="s">
        <v>964</v>
      </c>
      <c r="J71" s="75" t="s">
        <v>1410</v>
      </c>
      <c r="K71" s="74" t="s">
        <v>966</v>
      </c>
      <c r="L71" s="868" t="s">
        <v>950</v>
      </c>
      <c r="M71" s="981"/>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3"/>
      <c r="C77" s="904"/>
      <c r="D77" s="904"/>
      <c r="E77" s="904"/>
      <c r="F77" s="904"/>
      <c r="G77" s="904"/>
      <c r="H77" s="904"/>
      <c r="I77" s="126"/>
      <c r="J77" s="126"/>
      <c r="K77" s="126"/>
      <c r="L77" s="917"/>
      <c r="M77" s="917"/>
      <c r="N77" s="45"/>
    </row>
    <row r="78" spans="1:15" ht="15.75" thickBot="1">
      <c r="B78" s="916" t="s">
        <v>953</v>
      </c>
      <c r="C78" s="870"/>
      <c r="D78" s="870"/>
      <c r="E78" s="870"/>
      <c r="F78" s="870"/>
      <c r="G78" s="870"/>
      <c r="H78" s="870"/>
      <c r="I78" s="870"/>
      <c r="J78" s="870"/>
      <c r="K78" s="870"/>
      <c r="L78" s="870"/>
      <c r="M78" s="871"/>
      <c r="N78" s="301">
        <f>SUM(N72:N77)</f>
        <v>1082.6199999999999</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40348.458584843211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2" t="s">
        <v>969</v>
      </c>
      <c r="C84" s="873"/>
      <c r="D84" s="873"/>
      <c r="E84" s="873"/>
      <c r="F84" s="873"/>
      <c r="G84" s="873"/>
      <c r="H84" s="873"/>
      <c r="I84" s="314"/>
      <c r="J84" s="334"/>
      <c r="K84" s="302" t="s">
        <v>970</v>
      </c>
      <c r="L84" s="874" t="s">
        <v>971</v>
      </c>
      <c r="M84" s="875"/>
      <c r="N84" s="303"/>
    </row>
    <row r="85" spans="1:14">
      <c r="B85" s="860" t="s">
        <v>972</v>
      </c>
      <c r="C85" s="861"/>
      <c r="D85" s="861"/>
      <c r="E85" s="861"/>
      <c r="F85" s="861"/>
      <c r="G85" s="861"/>
      <c r="H85" s="861"/>
      <c r="I85" s="87"/>
      <c r="J85" s="88"/>
      <c r="K85" s="304">
        <v>0.2</v>
      </c>
      <c r="L85" s="862">
        <f>N80*K85</f>
        <v>8069.6917169686421</v>
      </c>
      <c r="M85" s="863"/>
      <c r="N85" s="51"/>
    </row>
    <row r="86" spans="1:14">
      <c r="B86" s="89" t="s">
        <v>973</v>
      </c>
      <c r="C86" s="90"/>
      <c r="D86" s="90"/>
      <c r="E86" s="90"/>
      <c r="F86" s="90"/>
      <c r="G86" s="90"/>
      <c r="H86" s="90"/>
      <c r="I86" s="87"/>
      <c r="J86" s="88"/>
      <c r="K86" s="304">
        <v>0.05</v>
      </c>
      <c r="L86" s="862">
        <f>N80*K86</f>
        <v>2017.4229292421605</v>
      </c>
      <c r="M86" s="863"/>
      <c r="N86" s="51"/>
    </row>
    <row r="87" spans="1:14" ht="15.75" thickBot="1">
      <c r="B87" s="91" t="s">
        <v>974</v>
      </c>
      <c r="C87" s="92"/>
      <c r="D87" s="92"/>
      <c r="E87" s="92"/>
      <c r="F87" s="92"/>
      <c r="G87" s="92"/>
      <c r="H87" s="92"/>
      <c r="I87" s="93"/>
      <c r="J87" s="94"/>
      <c r="K87" s="305">
        <v>0.05</v>
      </c>
      <c r="L87" s="864">
        <f>N80*K87</f>
        <v>2017.4229292421605</v>
      </c>
      <c r="M87" s="865"/>
      <c r="N87" s="51"/>
    </row>
    <row r="88" spans="1:14" ht="15.75" thickBot="1">
      <c r="B88" s="827" t="s">
        <v>953</v>
      </c>
      <c r="C88" s="828"/>
      <c r="D88" s="828"/>
      <c r="E88" s="828"/>
      <c r="F88" s="828"/>
      <c r="G88" s="828"/>
      <c r="H88" s="828"/>
      <c r="I88" s="828"/>
      <c r="J88" s="828"/>
      <c r="K88" s="828"/>
      <c r="L88" s="828"/>
      <c r="M88" s="829"/>
      <c r="N88" s="52">
        <f>L85+L86+L87</f>
        <v>12104.537575452963</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52452.99616029617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1" t="s">
        <v>2218</v>
      </c>
      <c r="C107" s="972"/>
      <c r="D107" s="972"/>
      <c r="E107" s="972"/>
      <c r="F107" s="972"/>
      <c r="G107" s="972"/>
      <c r="H107" s="972"/>
      <c r="I107" s="972"/>
      <c r="J107" s="972"/>
      <c r="K107" s="972"/>
      <c r="L107" s="972"/>
      <c r="M107" s="972"/>
      <c r="N107" s="973"/>
    </row>
    <row r="108" spans="2:14" ht="15" customHeight="1">
      <c r="B108" s="971"/>
      <c r="C108" s="972"/>
      <c r="D108" s="972"/>
      <c r="E108" s="972"/>
      <c r="F108" s="972"/>
      <c r="G108" s="972"/>
      <c r="H108" s="972"/>
      <c r="I108" s="972"/>
      <c r="J108" s="972"/>
      <c r="K108" s="972"/>
      <c r="L108" s="972"/>
      <c r="M108" s="972"/>
      <c r="N108" s="973"/>
    </row>
    <row r="109" spans="2:14" ht="30" customHeight="1">
      <c r="B109" s="974" t="s">
        <v>2219</v>
      </c>
      <c r="C109" s="975"/>
      <c r="D109" s="975"/>
      <c r="E109" s="975"/>
      <c r="F109" s="975"/>
      <c r="G109" s="975"/>
      <c r="H109" s="975"/>
      <c r="I109" s="975"/>
      <c r="J109" s="975"/>
      <c r="K109" s="975"/>
      <c r="L109" s="975"/>
      <c r="M109" s="975"/>
      <c r="N109" s="976"/>
    </row>
    <row r="110" spans="2:14">
      <c r="B110" s="974"/>
      <c r="C110" s="975"/>
      <c r="D110" s="975"/>
      <c r="E110" s="975"/>
      <c r="F110" s="975"/>
      <c r="G110" s="975"/>
      <c r="H110" s="975"/>
      <c r="I110" s="975"/>
      <c r="J110" s="975"/>
      <c r="K110" s="975"/>
      <c r="L110" s="975"/>
      <c r="M110" s="975"/>
      <c r="N110" s="976"/>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7"/>
      <c r="K120" s="977"/>
      <c r="L120" s="977"/>
      <c r="M120" s="977"/>
      <c r="N120" s="978"/>
    </row>
    <row r="121" spans="2:14" ht="15.75" thickBot="1">
      <c r="B121" s="419" t="s">
        <v>2221</v>
      </c>
      <c r="C121" s="420"/>
      <c r="D121" s="420"/>
      <c r="E121" s="259"/>
      <c r="F121" s="259"/>
      <c r="G121" s="259"/>
      <c r="H121" s="259"/>
      <c r="I121" s="259"/>
      <c r="J121" s="979"/>
      <c r="K121" s="979"/>
      <c r="L121" s="979"/>
      <c r="M121" s="979"/>
      <c r="N121" s="98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2"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190</v>
      </c>
      <c r="B36" s="876" t="str">
        <f>VLOOKUP(A36,EQUIPOS!A6:D154,3,FALSE)</f>
        <v>Diferencial de 3 ton</v>
      </c>
      <c r="C36" s="877"/>
      <c r="D36" s="877"/>
      <c r="E36" s="877"/>
      <c r="F36" s="877"/>
      <c r="G36" s="877"/>
      <c r="H36" s="878"/>
      <c r="I36" s="267"/>
      <c r="J36" s="268"/>
      <c r="K36" s="269">
        <f>VLOOKUP(A36,EQUIPOS!A6:D163,4,FALSE)</f>
        <v>6632.1311897500973</v>
      </c>
      <c r="L36" s="270"/>
      <c r="M36" s="336">
        <v>40</v>
      </c>
      <c r="N36" s="272">
        <f>K36/M36</f>
        <v>165.80327974375243</v>
      </c>
    </row>
    <row r="37" spans="1:14">
      <c r="A37" s="113" t="s">
        <v>195</v>
      </c>
      <c r="B37" s="876" t="str">
        <f>VLOOKUP(A37,EQUIPOS!A7:D154,3,FALSE)</f>
        <v xml:space="preserve">Equipo de oxicorte, Capacidad de corte: hasta 6´´ (152mm) </v>
      </c>
      <c r="C37" s="877"/>
      <c r="D37" s="877"/>
      <c r="E37" s="877"/>
      <c r="F37" s="877"/>
      <c r="G37" s="877"/>
      <c r="H37" s="878"/>
      <c r="I37" s="421"/>
      <c r="J37" s="422"/>
      <c r="K37" s="269">
        <f>VLOOKUP(A37,EQUIPOS!A7:D164,4,FALSE)</f>
        <v>16755.996510626977</v>
      </c>
      <c r="L37" s="335"/>
      <c r="M37" s="336">
        <v>40</v>
      </c>
      <c r="N37" s="272">
        <f t="shared" ref="N37:N43" si="0">K37/M37</f>
        <v>418.89991276567446</v>
      </c>
    </row>
    <row r="38" spans="1:14">
      <c r="A38" s="113" t="s">
        <v>204</v>
      </c>
      <c r="B38" s="876" t="str">
        <f>VLOOKUP(A38,EQUIPOS!A8:D154,3,FALSE)</f>
        <v xml:space="preserve">Equipo de soldadura 250 AMP
</v>
      </c>
      <c r="C38" s="877"/>
      <c r="D38" s="877"/>
      <c r="E38" s="877"/>
      <c r="F38" s="877"/>
      <c r="G38" s="877"/>
      <c r="H38" s="878"/>
      <c r="I38" s="421"/>
      <c r="J38" s="422"/>
      <c r="K38" s="269">
        <f>VLOOKUP(A38,EQUIPOS!A8:D165,4,FALSE)</f>
        <v>16094.534925444505</v>
      </c>
      <c r="L38" s="335"/>
      <c r="M38" s="336">
        <v>40</v>
      </c>
      <c r="N38" s="272">
        <f t="shared" si="0"/>
        <v>402.36337313611261</v>
      </c>
    </row>
    <row r="39" spans="1:14">
      <c r="A39" s="113" t="s">
        <v>208</v>
      </c>
      <c r="B39" s="876" t="str">
        <f>VLOOKUP(A39,EQUIPOS!A9:D154,3,FALSE)</f>
        <v>Equipo de soldadura 400</v>
      </c>
      <c r="C39" s="877"/>
      <c r="D39" s="877"/>
      <c r="E39" s="877"/>
      <c r="F39" s="877"/>
      <c r="G39" s="877"/>
      <c r="H39" s="878"/>
      <c r="I39" s="421"/>
      <c r="J39" s="422"/>
      <c r="K39" s="269">
        <f>VLOOKUP(A39,EQUIPOS!A9:D166,4,FALSE)</f>
        <v>19939.66675706597</v>
      </c>
      <c r="L39" s="335"/>
      <c r="M39" s="336">
        <v>40</v>
      </c>
      <c r="N39" s="272">
        <f t="shared" si="0"/>
        <v>498.49166892664925</v>
      </c>
    </row>
    <row r="40" spans="1:14">
      <c r="A40" s="113" t="s">
        <v>210</v>
      </c>
      <c r="B40" s="876" t="str">
        <f>VLOOKUP(A40,EQUIPOS!A10:D154,3,FALSE)</f>
        <v>Equipo de soldadura 600</v>
      </c>
      <c r="C40" s="877"/>
      <c r="D40" s="877"/>
      <c r="E40" s="877"/>
      <c r="F40" s="877"/>
      <c r="G40" s="877"/>
      <c r="H40" s="878"/>
      <c r="I40" s="421"/>
      <c r="J40" s="422"/>
      <c r="K40" s="269">
        <f>VLOOKUP(A40,EQUIPOS!A10:D167,4,FALSE)</f>
        <v>20261.124723696699</v>
      </c>
      <c r="L40" s="335"/>
      <c r="M40" s="336">
        <v>40</v>
      </c>
      <c r="N40" s="272">
        <f t="shared" si="0"/>
        <v>506.52811809241746</v>
      </c>
    </row>
    <row r="41" spans="1:14">
      <c r="A41" s="113" t="s">
        <v>202</v>
      </c>
      <c r="B41" s="876" t="str">
        <f>VLOOKUP(A41,EQUIPOS!A11:D155,3,FALSE)</f>
        <v xml:space="preserve">Equipo de rayos X y/o ultrasonido
</v>
      </c>
      <c r="C41" s="877"/>
      <c r="D41" s="877"/>
      <c r="E41" s="877"/>
      <c r="F41" s="877"/>
      <c r="G41" s="877"/>
      <c r="H41" s="878"/>
      <c r="I41" s="421"/>
      <c r="J41" s="422"/>
      <c r="K41" s="269">
        <f>VLOOKUP(A41,EQUIPOS!A11:D168,4,FALSE)</f>
        <v>69457.587700141841</v>
      </c>
      <c r="L41" s="335"/>
      <c r="M41" s="336">
        <v>4000</v>
      </c>
      <c r="N41" s="272">
        <f t="shared" si="0"/>
        <v>17.364396925035461</v>
      </c>
    </row>
    <row r="42" spans="1:14">
      <c r="A42" s="113" t="s">
        <v>294</v>
      </c>
      <c r="B42" s="876" t="str">
        <f>VLOOKUP(A42,EQUIPOS!A12:D156,3,FALSE)</f>
        <v>Puente grúa</v>
      </c>
      <c r="C42" s="877"/>
      <c r="D42" s="877"/>
      <c r="E42" s="877"/>
      <c r="F42" s="877"/>
      <c r="G42" s="877"/>
      <c r="H42" s="878"/>
      <c r="I42" s="421"/>
      <c r="J42" s="422"/>
      <c r="K42" s="269">
        <f>VLOOKUP(A42,EQUIPOS!A12:D169,4,FALSE)</f>
        <v>822546.02682632313</v>
      </c>
      <c r="L42" s="335"/>
      <c r="M42" s="336">
        <v>40000</v>
      </c>
      <c r="N42" s="272">
        <f t="shared" si="0"/>
        <v>20.563650670658078</v>
      </c>
    </row>
    <row r="43" spans="1:14">
      <c r="A43" s="113" t="s">
        <v>334</v>
      </c>
      <c r="B43" s="876" t="str">
        <f>VLOOKUP(A43,EQUIPOS!A13:D157,3,FALSE)</f>
        <v>Taladro industrial</v>
      </c>
      <c r="C43" s="877"/>
      <c r="D43" s="877"/>
      <c r="E43" s="877"/>
      <c r="F43" s="877"/>
      <c r="G43" s="877"/>
      <c r="H43" s="878"/>
      <c r="I43" s="421"/>
      <c r="J43" s="422"/>
      <c r="K43" s="269">
        <f>VLOOKUP(A43,EQUIPOS!A13:D170,4,FALSE)</f>
        <v>4036.7702348051707</v>
      </c>
      <c r="L43" s="335"/>
      <c r="M43" s="336">
        <v>40</v>
      </c>
      <c r="N43" s="272">
        <f t="shared" si="0"/>
        <v>100.91925587012926</v>
      </c>
    </row>
    <row r="44" spans="1:14">
      <c r="B44" s="876"/>
      <c r="C44" s="877"/>
      <c r="D44" s="877"/>
      <c r="E44" s="877"/>
      <c r="F44" s="877"/>
      <c r="G44" s="877"/>
      <c r="H44" s="878"/>
      <c r="I44" s="36"/>
      <c r="J44" s="37"/>
      <c r="K44" s="269"/>
      <c r="L44" s="276"/>
      <c r="M44" s="336"/>
      <c r="N44" s="272"/>
    </row>
    <row r="45" spans="1:14">
      <c r="B45" s="320"/>
      <c r="C45" s="321"/>
      <c r="D45" s="321"/>
      <c r="E45" s="321"/>
      <c r="F45" s="323"/>
      <c r="G45" s="323"/>
      <c r="H45" s="125"/>
      <c r="I45" s="36"/>
      <c r="J45" s="37"/>
      <c r="K45" s="269"/>
      <c r="L45" s="276"/>
      <c r="M45" s="277"/>
      <c r="N45" s="273"/>
    </row>
    <row r="46" spans="1:14">
      <c r="B46" s="884" t="s">
        <v>952</v>
      </c>
      <c r="C46" s="885"/>
      <c r="D46" s="885"/>
      <c r="E46" s="38"/>
      <c r="F46" s="39"/>
      <c r="G46" s="39"/>
      <c r="H46" s="40"/>
      <c r="I46" s="36"/>
      <c r="J46" s="37"/>
      <c r="K46" s="279"/>
      <c r="L46" s="276"/>
      <c r="M46" s="401">
        <v>0.1</v>
      </c>
      <c r="N46" s="344">
        <f>N83*M46</f>
        <v>201.60799618480041</v>
      </c>
    </row>
    <row r="47" spans="1:14" ht="15.75" thickBot="1">
      <c r="B47" s="876"/>
      <c r="C47" s="877"/>
      <c r="D47" s="877"/>
      <c r="E47" s="877"/>
      <c r="F47" s="877"/>
      <c r="G47" s="877"/>
      <c r="H47" s="878"/>
      <c r="I47" s="886"/>
      <c r="J47" s="887"/>
      <c r="K47" s="41"/>
      <c r="L47" s="888"/>
      <c r="M47" s="889"/>
      <c r="N47" s="105"/>
    </row>
    <row r="48" spans="1:14" ht="15.75" thickBot="1">
      <c r="B48" s="827" t="s">
        <v>953</v>
      </c>
      <c r="C48" s="828"/>
      <c r="D48" s="828"/>
      <c r="E48" s="828"/>
      <c r="F48" s="828"/>
      <c r="G48" s="828"/>
      <c r="H48" s="828"/>
      <c r="I48" s="828"/>
      <c r="J48" s="828"/>
      <c r="K48" s="828"/>
      <c r="L48" s="828"/>
      <c r="M48" s="829"/>
      <c r="N48" s="394">
        <f>SUM(N36:N46)</f>
        <v>2332.5416523152294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2" t="s">
        <v>944</v>
      </c>
      <c r="C52" s="873"/>
      <c r="D52" s="873"/>
      <c r="E52" s="873"/>
      <c r="F52" s="873"/>
      <c r="G52" s="873"/>
      <c r="H52" s="873"/>
      <c r="I52" s="907"/>
      <c r="J52" s="315" t="s">
        <v>945</v>
      </c>
      <c r="K52" s="85" t="s">
        <v>946</v>
      </c>
      <c r="L52" s="908" t="s">
        <v>955</v>
      </c>
      <c r="M52" s="907"/>
      <c r="N52" s="86" t="s">
        <v>951</v>
      </c>
    </row>
    <row r="53" spans="1:14">
      <c r="A53" s="161" t="s">
        <v>460</v>
      </c>
      <c r="B53" s="43" t="str">
        <f>VLOOKUP(A53,MATERIALES!A5:D372,3,FALSE)</f>
        <v>Fundente</v>
      </c>
      <c r="C53" s="281"/>
      <c r="D53" s="281"/>
      <c r="E53" s="281"/>
      <c r="F53" s="281"/>
      <c r="G53" s="281"/>
      <c r="H53" s="281"/>
      <c r="I53" s="281"/>
      <c r="J53" s="311" t="str">
        <f>VLOOKUP(A53,MATERIALES!A7:D644,2,FALSE)</f>
        <v>kg</v>
      </c>
      <c r="K53" s="282">
        <v>5.0000000000000001E-3</v>
      </c>
      <c r="L53" s="267"/>
      <c r="M53" s="402">
        <f>VLOOKUP(A53,MATERIALES!A5:D395,4,FALSE)</f>
        <v>37438.784927996719</v>
      </c>
      <c r="N53" s="272">
        <f t="shared" ref="N53:N58" si="1">K53*M53</f>
        <v>187.19392463998361</v>
      </c>
    </row>
    <row r="54" spans="1:14">
      <c r="A54" s="161" t="s">
        <v>462</v>
      </c>
      <c r="B54" s="43" t="str">
        <f>VLOOKUP(A54,MATERIALES!A6:D372,3,FALSE)</f>
        <v>Gas propano</v>
      </c>
      <c r="C54" s="425"/>
      <c r="D54" s="425"/>
      <c r="E54" s="425"/>
      <c r="F54" s="425"/>
      <c r="G54" s="425"/>
      <c r="H54" s="425"/>
      <c r="I54" s="425"/>
      <c r="J54" s="312" t="str">
        <f>VLOOKUP(A54,MATERIALES!A8:D645,2,FALSE)</f>
        <v>kg</v>
      </c>
      <c r="K54" s="397">
        <v>5.0000000000000001E-3</v>
      </c>
      <c r="L54" s="421"/>
      <c r="M54" s="402">
        <f>VLOOKUP(A54,MATERIALES!A6:D396,4,FALSE)</f>
        <v>2342.4262882148623</v>
      </c>
      <c r="N54" s="272">
        <f t="shared" si="1"/>
        <v>11.712131441074312</v>
      </c>
    </row>
    <row r="55" spans="1:14">
      <c r="A55" s="161" t="s">
        <v>591</v>
      </c>
      <c r="B55" s="43" t="str">
        <f>VLOOKUP(A55,MATERIALES!A6:D372,3,FALSE)</f>
        <v>Oxigeno industrial</v>
      </c>
      <c r="C55" s="425"/>
      <c r="D55" s="425"/>
      <c r="E55" s="425"/>
      <c r="F55" s="425"/>
      <c r="G55" s="425"/>
      <c r="H55" s="425"/>
      <c r="I55" s="425"/>
      <c r="J55" s="312" t="str">
        <f>VLOOKUP(A55,MATERIALES!A9:D646,2,FALSE)</f>
        <v>kg</v>
      </c>
      <c r="K55" s="397">
        <v>5.0000000000000001E-3</v>
      </c>
      <c r="L55" s="421"/>
      <c r="M55" s="402">
        <f>VLOOKUP(A55,MATERIALES!A6:D397,4,FALSE)</f>
        <v>10905.373918951214</v>
      </c>
      <c r="N55" s="272">
        <f t="shared" si="1"/>
        <v>54.526869594756072</v>
      </c>
    </row>
    <row r="56" spans="1:14">
      <c r="A56" s="161" t="s">
        <v>662</v>
      </c>
      <c r="B56" s="43" t="str">
        <f>VLOOKUP(A56,MATERIALES!A6:D372,3,FALSE)</f>
        <v>Soldadura 7018</v>
      </c>
      <c r="C56" s="425"/>
      <c r="D56" s="425"/>
      <c r="E56" s="425"/>
      <c r="F56" s="425"/>
      <c r="G56" s="425"/>
      <c r="H56" s="425"/>
      <c r="I56" s="425"/>
      <c r="J56" s="312" t="str">
        <f>VLOOKUP(A56,MATERIALES!A10:D647,2,FALSE)</f>
        <v>kg</v>
      </c>
      <c r="K56" s="397">
        <v>0.01</v>
      </c>
      <c r="L56" s="421"/>
      <c r="M56" s="402">
        <f>VLOOKUP(A56,MATERIALES!A6:D398,4,FALSE)</f>
        <v>6643.9727447548821</v>
      </c>
      <c r="N56" s="272">
        <f t="shared" si="1"/>
        <v>66.439727447548819</v>
      </c>
    </row>
    <row r="57" spans="1:14">
      <c r="A57" s="161" t="s">
        <v>665</v>
      </c>
      <c r="B57" s="43" t="str">
        <f>VLOOKUP(A57,MATERIALES!A7:D372,3,FALSE)</f>
        <v>Soldadura L-70</v>
      </c>
      <c r="C57" s="425"/>
      <c r="D57" s="425"/>
      <c r="E57" s="425"/>
      <c r="F57" s="425"/>
      <c r="G57" s="425"/>
      <c r="H57" s="425"/>
      <c r="I57" s="425"/>
      <c r="J57" s="312" t="str">
        <f>VLOOKUP(A57,MATERIALES!A11:D648,2,FALSE)</f>
        <v>kg</v>
      </c>
      <c r="K57" s="397">
        <v>0.01</v>
      </c>
      <c r="L57" s="421"/>
      <c r="M57" s="402">
        <f>VLOOKUP(A57,MATERIALES!A7:D399,4,FALSE)</f>
        <v>19893.283722742435</v>
      </c>
      <c r="N57" s="272">
        <f t="shared" si="1"/>
        <v>198.93283722742436</v>
      </c>
    </row>
    <row r="58" spans="1:14">
      <c r="A58" s="161" t="s">
        <v>742</v>
      </c>
      <c r="B58" s="43" t="str">
        <f>VLOOKUP(A58,MATERIALES!A1:D372,3,FALSE)</f>
        <v>Acero A-36 para estructura metálica</v>
      </c>
      <c r="C58" s="425"/>
      <c r="D58" s="425"/>
      <c r="E58" s="425"/>
      <c r="F58" s="425"/>
      <c r="G58" s="425"/>
      <c r="H58" s="425"/>
      <c r="I58" s="425"/>
      <c r="J58" s="312" t="str">
        <f>VLOOKUP(A58,MATERIALES!A1:D649,2,FALSE)</f>
        <v>kg</v>
      </c>
      <c r="K58" s="397">
        <v>1</v>
      </c>
      <c r="L58" s="421"/>
      <c r="M58" s="402">
        <f>VLOOKUP(A58,MATERIALES!A1:D400,4,FALSE)</f>
        <v>3091.4703308326602</v>
      </c>
      <c r="N58" s="272">
        <f t="shared" si="1"/>
        <v>3091.4703308326602</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7" t="s">
        <v>953</v>
      </c>
      <c r="C61" s="828"/>
      <c r="D61" s="828"/>
      <c r="E61" s="828"/>
      <c r="F61" s="828"/>
      <c r="G61" s="828"/>
      <c r="H61" s="828"/>
      <c r="I61" s="828"/>
      <c r="J61" s="828"/>
      <c r="K61" s="828"/>
      <c r="L61" s="828"/>
      <c r="M61" s="829"/>
      <c r="N61" s="394">
        <f>SUM(N53:N60)</f>
        <v>3610.2758211834475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3" t="s">
        <v>961</v>
      </c>
      <c r="M65" s="892"/>
      <c r="N65" s="76" t="s">
        <v>951</v>
      </c>
    </row>
    <row r="66" spans="1:15">
      <c r="B66" s="46"/>
      <c r="C66" s="317"/>
      <c r="D66" s="317"/>
      <c r="E66" s="317"/>
      <c r="F66" s="317"/>
      <c r="G66" s="317"/>
      <c r="H66" s="311"/>
      <c r="I66" s="279"/>
      <c r="J66" s="286"/>
      <c r="K66" s="279"/>
      <c r="L66" s="914"/>
      <c r="M66" s="915"/>
      <c r="N66" s="287"/>
    </row>
    <row r="67" spans="1:15">
      <c r="B67" s="46"/>
      <c r="C67" s="47"/>
      <c r="D67" s="47"/>
      <c r="E67" s="47"/>
      <c r="F67" s="47"/>
      <c r="G67" s="47"/>
      <c r="H67" s="311"/>
      <c r="I67" s="279"/>
      <c r="J67" s="286"/>
      <c r="K67" s="279"/>
      <c r="L67" s="914"/>
      <c r="M67" s="915"/>
      <c r="N67" s="287"/>
    </row>
    <row r="68" spans="1:15">
      <c r="B68" s="46"/>
      <c r="C68" s="47"/>
      <c r="D68" s="47"/>
      <c r="E68" s="47"/>
      <c r="F68" s="47"/>
      <c r="G68" s="47"/>
      <c r="H68" s="311"/>
      <c r="I68" s="279"/>
      <c r="J68" s="286"/>
      <c r="K68" s="279"/>
      <c r="L68" s="914"/>
      <c r="M68" s="915"/>
      <c r="N68" s="287"/>
    </row>
    <row r="69" spans="1:15">
      <c r="B69" s="46"/>
      <c r="C69" s="47"/>
      <c r="D69" s="47"/>
      <c r="E69" s="47"/>
      <c r="F69" s="47"/>
      <c r="G69" s="47"/>
      <c r="H69" s="311"/>
      <c r="I69" s="279"/>
      <c r="J69" s="286"/>
      <c r="K69" s="279"/>
      <c r="L69" s="914"/>
      <c r="M69" s="915"/>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5"/>
      <c r="M71" s="906"/>
      <c r="N71" s="127"/>
    </row>
    <row r="72" spans="1:15" ht="15.75" thickBot="1">
      <c r="B72" s="916" t="s">
        <v>953</v>
      </c>
      <c r="C72" s="870"/>
      <c r="D72" s="870"/>
      <c r="E72" s="870"/>
      <c r="F72" s="870"/>
      <c r="G72" s="870"/>
      <c r="H72" s="870"/>
      <c r="I72" s="870"/>
      <c r="J72" s="870"/>
      <c r="K72" s="870"/>
      <c r="L72" s="870"/>
      <c r="M72" s="871"/>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6" t="s">
        <v>963</v>
      </c>
      <c r="C76" s="867"/>
      <c r="D76" s="867"/>
      <c r="E76" s="867"/>
      <c r="F76" s="867"/>
      <c r="G76" s="867"/>
      <c r="H76" s="867"/>
      <c r="I76" s="73" t="s">
        <v>964</v>
      </c>
      <c r="J76" s="75" t="s">
        <v>1410</v>
      </c>
      <c r="K76" s="74" t="s">
        <v>966</v>
      </c>
      <c r="L76" s="868" t="s">
        <v>950</v>
      </c>
      <c r="M76" s="869"/>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903"/>
      <c r="C82" s="904" t="e">
        <f>VLOOKUP(B82,'MANO DE OBRA'!B12:E73,3,FALSE)</f>
        <v>#N/A</v>
      </c>
      <c r="D82" s="904" t="e">
        <f>VLOOKUP(C82,'MANO DE OBRA'!C12:F73,3,FALSE)</f>
        <v>#N/A</v>
      </c>
      <c r="E82" s="904" t="e">
        <f>VLOOKUP(D82,'MANO DE OBRA'!D12:G73,3,FALSE)</f>
        <v>#N/A</v>
      </c>
      <c r="F82" s="904" t="e">
        <f>VLOOKUP(E82,'MANO DE OBRA'!E12:H73,3,FALSE)</f>
        <v>#N/A</v>
      </c>
      <c r="G82" s="904" t="e">
        <f>VLOOKUP(F82,'MANO DE OBRA'!F12:I73,3,FALSE)</f>
        <v>#N/A</v>
      </c>
      <c r="H82" s="904" t="e">
        <f>VLOOKUP(G82,'MANO DE OBRA'!G12:J73,3,FALSE)</f>
        <v>#N/A</v>
      </c>
      <c r="I82" s="470"/>
      <c r="J82" s="471"/>
      <c r="K82" s="474"/>
      <c r="L82" s="475"/>
      <c r="M82" s="476"/>
      <c r="N82" s="440"/>
    </row>
    <row r="83" spans="1:14" ht="15.75" thickBot="1">
      <c r="B83" s="916" t="s">
        <v>953</v>
      </c>
      <c r="C83" s="870"/>
      <c r="D83" s="870"/>
      <c r="E83" s="870"/>
      <c r="F83" s="870"/>
      <c r="G83" s="870"/>
      <c r="H83" s="870"/>
      <c r="I83" s="870"/>
      <c r="J83" s="870"/>
      <c r="K83" s="870"/>
      <c r="L83" s="870"/>
      <c r="M83" s="871"/>
      <c r="N83" s="460">
        <f>SUM(N77:N82)</f>
        <v>2016.0799618480041</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7958.897435346681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2" t="s">
        <v>969</v>
      </c>
      <c r="C89" s="873"/>
      <c r="D89" s="873"/>
      <c r="E89" s="873"/>
      <c r="F89" s="873"/>
      <c r="G89" s="873"/>
      <c r="H89" s="873"/>
      <c r="I89" s="314"/>
      <c r="J89" s="334"/>
      <c r="K89" s="302" t="s">
        <v>970</v>
      </c>
      <c r="L89" s="874" t="s">
        <v>971</v>
      </c>
      <c r="M89" s="875"/>
      <c r="N89" s="303"/>
    </row>
    <row r="90" spans="1:14">
      <c r="B90" s="860" t="s">
        <v>972</v>
      </c>
      <c r="C90" s="861"/>
      <c r="D90" s="861"/>
      <c r="E90" s="861"/>
      <c r="F90" s="861"/>
      <c r="G90" s="861"/>
      <c r="H90" s="861"/>
      <c r="I90" s="87"/>
      <c r="J90" s="88"/>
      <c r="K90" s="304">
        <v>0.2</v>
      </c>
      <c r="L90" s="862">
        <f>N85*K90</f>
        <v>1591.7794870693363</v>
      </c>
      <c r="M90" s="863"/>
      <c r="N90" s="51"/>
    </row>
    <row r="91" spans="1:14">
      <c r="B91" s="89" t="s">
        <v>973</v>
      </c>
      <c r="C91" s="90"/>
      <c r="D91" s="90"/>
      <c r="E91" s="90"/>
      <c r="F91" s="90"/>
      <c r="G91" s="90"/>
      <c r="H91" s="90"/>
      <c r="I91" s="87"/>
      <c r="J91" s="88"/>
      <c r="K91" s="304">
        <v>0.05</v>
      </c>
      <c r="L91" s="862">
        <f>N85*K91</f>
        <v>397.94487176733406</v>
      </c>
      <c r="M91" s="863"/>
      <c r="N91" s="51"/>
    </row>
    <row r="92" spans="1:14" ht="15.75" thickBot="1">
      <c r="B92" s="91" t="s">
        <v>974</v>
      </c>
      <c r="C92" s="92"/>
      <c r="D92" s="92"/>
      <c r="E92" s="92"/>
      <c r="F92" s="92"/>
      <c r="G92" s="92"/>
      <c r="H92" s="92"/>
      <c r="I92" s="93"/>
      <c r="J92" s="94"/>
      <c r="K92" s="305">
        <v>0.05</v>
      </c>
      <c r="L92" s="864">
        <f>N85*K92</f>
        <v>397.94487176733406</v>
      </c>
      <c r="M92" s="865"/>
      <c r="N92" s="51"/>
    </row>
    <row r="93" spans="1:14" ht="15.75" thickBot="1">
      <c r="B93" s="827" t="s">
        <v>953</v>
      </c>
      <c r="C93" s="828"/>
      <c r="D93" s="828"/>
      <c r="E93" s="828"/>
      <c r="F93" s="828"/>
      <c r="G93" s="828"/>
      <c r="H93" s="828"/>
      <c r="I93" s="828"/>
      <c r="J93" s="828"/>
      <c r="K93" s="828"/>
      <c r="L93" s="828"/>
      <c r="M93" s="829"/>
      <c r="N93" s="52">
        <f>L90+L91+L92</f>
        <v>2387.6692306040045</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10346.566665950686</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71" t="s">
        <v>2218</v>
      </c>
      <c r="C112" s="972"/>
      <c r="D112" s="972"/>
      <c r="E112" s="972"/>
      <c r="F112" s="972"/>
      <c r="G112" s="972"/>
      <c r="H112" s="972"/>
      <c r="I112" s="972"/>
      <c r="J112" s="972"/>
      <c r="K112" s="972"/>
      <c r="L112" s="972"/>
      <c r="M112" s="972"/>
      <c r="N112" s="973"/>
    </row>
    <row r="113" spans="2:14" ht="15" customHeight="1">
      <c r="B113" s="971"/>
      <c r="C113" s="972"/>
      <c r="D113" s="972"/>
      <c r="E113" s="972"/>
      <c r="F113" s="972"/>
      <c r="G113" s="972"/>
      <c r="H113" s="972"/>
      <c r="I113" s="972"/>
      <c r="J113" s="972"/>
      <c r="K113" s="972"/>
      <c r="L113" s="972"/>
      <c r="M113" s="972"/>
      <c r="N113" s="973"/>
    </row>
    <row r="114" spans="2:14" ht="30" customHeight="1">
      <c r="B114" s="974" t="s">
        <v>2219</v>
      </c>
      <c r="C114" s="975"/>
      <c r="D114" s="975"/>
      <c r="E114" s="975"/>
      <c r="F114" s="975"/>
      <c r="G114" s="975"/>
      <c r="H114" s="975"/>
      <c r="I114" s="975"/>
      <c r="J114" s="975"/>
      <c r="K114" s="975"/>
      <c r="L114" s="975"/>
      <c r="M114" s="975"/>
      <c r="N114" s="976"/>
    </row>
    <row r="115" spans="2:14">
      <c r="B115" s="974"/>
      <c r="C115" s="975"/>
      <c r="D115" s="975"/>
      <c r="E115" s="975"/>
      <c r="F115" s="975"/>
      <c r="G115" s="975"/>
      <c r="H115" s="975"/>
      <c r="I115" s="975"/>
      <c r="J115" s="975"/>
      <c r="K115" s="975"/>
      <c r="L115" s="975"/>
      <c r="M115" s="975"/>
      <c r="N115" s="976"/>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7"/>
      <c r="K125" s="977"/>
      <c r="L125" s="977"/>
      <c r="M125" s="977"/>
      <c r="N125" s="978"/>
    </row>
    <row r="126" spans="2:14" ht="15.75" thickBot="1">
      <c r="B126" s="419" t="s">
        <v>2221</v>
      </c>
      <c r="C126" s="420"/>
      <c r="D126" s="420"/>
      <c r="E126" s="259"/>
      <c r="F126" s="259"/>
      <c r="G126" s="259"/>
      <c r="H126" s="259"/>
      <c r="I126" s="259"/>
      <c r="J126" s="979"/>
      <c r="K126" s="979"/>
      <c r="L126" s="979"/>
      <c r="M126" s="979"/>
      <c r="N126" s="980"/>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190</v>
      </c>
      <c r="B36" s="876" t="str">
        <f>VLOOKUP(A36,EQUIPOS!A6:D154,3,FALSE)</f>
        <v>Diferencial de 3 ton</v>
      </c>
      <c r="C36" s="877"/>
      <c r="D36" s="877"/>
      <c r="E36" s="877"/>
      <c r="F36" s="877"/>
      <c r="G36" s="877"/>
      <c r="H36" s="878"/>
      <c r="I36" s="267"/>
      <c r="J36" s="268"/>
      <c r="K36" s="269">
        <f>VLOOKUP(A36,EQUIPOS!A6:D163,4,FALSE)</f>
        <v>6632.1311897500973</v>
      </c>
      <c r="L36" s="270"/>
      <c r="M36" s="336">
        <v>40</v>
      </c>
      <c r="N36" s="272">
        <f t="shared" ref="N36:N41" si="0">K36/M36</f>
        <v>165.80327974375243</v>
      </c>
    </row>
    <row r="37" spans="1:14">
      <c r="A37" s="113" t="s">
        <v>334</v>
      </c>
      <c r="B37" s="876" t="str">
        <f>VLOOKUP(A37,EQUIPOS!A7:D154,3,FALSE)</f>
        <v>Taladro industrial</v>
      </c>
      <c r="C37" s="877"/>
      <c r="D37" s="877"/>
      <c r="E37" s="877"/>
      <c r="F37" s="877"/>
      <c r="G37" s="877"/>
      <c r="H37" s="878"/>
      <c r="I37" s="421"/>
      <c r="J37" s="422"/>
      <c r="K37" s="269">
        <f>VLOOKUP(A37,EQUIPOS!A7:D164,4,FALSE)</f>
        <v>4036.7702348051707</v>
      </c>
      <c r="L37" s="335"/>
      <c r="M37" s="336">
        <v>40</v>
      </c>
      <c r="N37" s="272">
        <f t="shared" si="0"/>
        <v>100.91925587012926</v>
      </c>
    </row>
    <row r="38" spans="1:14">
      <c r="A38" s="113" t="s">
        <v>195</v>
      </c>
      <c r="B38" s="876" t="str">
        <f>VLOOKUP(A38,EQUIPOS!A8:D154,3,FALSE)</f>
        <v xml:space="preserve">Equipo de oxicorte, Capacidad de corte: hasta 6´´ (152mm) </v>
      </c>
      <c r="C38" s="877"/>
      <c r="D38" s="877"/>
      <c r="E38" s="877"/>
      <c r="F38" s="877"/>
      <c r="G38" s="877"/>
      <c r="H38" s="878"/>
      <c r="I38" s="421"/>
      <c r="J38" s="422"/>
      <c r="K38" s="269">
        <f>VLOOKUP(A38,EQUIPOS!A8:D165,4,FALSE)</f>
        <v>16755.996510626977</v>
      </c>
      <c r="L38" s="335"/>
      <c r="M38" s="336">
        <v>40</v>
      </c>
      <c r="N38" s="272">
        <f t="shared" si="0"/>
        <v>418.89991276567446</v>
      </c>
    </row>
    <row r="39" spans="1:14">
      <c r="A39" s="113" t="s">
        <v>204</v>
      </c>
      <c r="B39" s="876" t="str">
        <f>VLOOKUP(A39,EQUIPOS!A9:D154,3,FALSE)</f>
        <v xml:space="preserve">Equipo de soldadura 250 AMP
</v>
      </c>
      <c r="C39" s="877"/>
      <c r="D39" s="877"/>
      <c r="E39" s="877"/>
      <c r="F39" s="877"/>
      <c r="G39" s="877"/>
      <c r="H39" s="878"/>
      <c r="I39" s="421"/>
      <c r="J39" s="422"/>
      <c r="K39" s="269">
        <f>VLOOKUP(A39,EQUIPOS!A9:D166,4,FALSE)</f>
        <v>16094.534925444505</v>
      </c>
      <c r="L39" s="335"/>
      <c r="M39" s="336">
        <v>40</v>
      </c>
      <c r="N39" s="272">
        <f t="shared" si="0"/>
        <v>402.36337313611261</v>
      </c>
    </row>
    <row r="40" spans="1:14">
      <c r="A40" s="113" t="s">
        <v>208</v>
      </c>
      <c r="B40" s="876" t="str">
        <f>VLOOKUP(A40,EQUIPOS!A10:D154,3,FALSE)</f>
        <v>Equipo de soldadura 400</v>
      </c>
      <c r="C40" s="877"/>
      <c r="D40" s="877"/>
      <c r="E40" s="877"/>
      <c r="F40" s="877"/>
      <c r="G40" s="877"/>
      <c r="H40" s="878"/>
      <c r="I40" s="421"/>
      <c r="J40" s="422"/>
      <c r="K40" s="269">
        <f>VLOOKUP(A40,EQUIPOS!A10:D167,4,FALSE)</f>
        <v>19939.66675706597</v>
      </c>
      <c r="L40" s="335"/>
      <c r="M40" s="336">
        <v>40</v>
      </c>
      <c r="N40" s="272">
        <f t="shared" si="0"/>
        <v>498.49166892664925</v>
      </c>
    </row>
    <row r="41" spans="1:14">
      <c r="A41" s="113" t="s">
        <v>210</v>
      </c>
      <c r="B41" s="876" t="str">
        <f>VLOOKUP(A41,EQUIPOS!A11:D155,3,FALSE)</f>
        <v>Equipo de soldadura 600</v>
      </c>
      <c r="C41" s="877"/>
      <c r="D41" s="877"/>
      <c r="E41" s="877"/>
      <c r="F41" s="877"/>
      <c r="G41" s="877"/>
      <c r="H41" s="878"/>
      <c r="I41" s="421"/>
      <c r="J41" s="422"/>
      <c r="K41" s="269">
        <f>VLOOKUP(A41,EQUIPOS!A11:D168,4,FALSE)</f>
        <v>20261.124723696699</v>
      </c>
      <c r="L41" s="335"/>
      <c r="M41" s="336">
        <v>40</v>
      </c>
      <c r="N41" s="272">
        <f t="shared" si="0"/>
        <v>506.52811809241746</v>
      </c>
    </row>
    <row r="42" spans="1:14">
      <c r="B42" s="876"/>
      <c r="C42" s="877"/>
      <c r="D42" s="877"/>
      <c r="E42" s="877"/>
      <c r="F42" s="877"/>
      <c r="G42" s="877"/>
      <c r="H42" s="878"/>
      <c r="I42" s="36"/>
      <c r="J42" s="37"/>
      <c r="K42" s="269"/>
      <c r="L42" s="276"/>
      <c r="M42" s="336"/>
      <c r="N42" s="272"/>
    </row>
    <row r="43" spans="1:14">
      <c r="B43" s="320"/>
      <c r="C43" s="321"/>
      <c r="D43" s="321"/>
      <c r="E43" s="321"/>
      <c r="F43" s="323"/>
      <c r="G43" s="323"/>
      <c r="H43" s="125"/>
      <c r="I43" s="36"/>
      <c r="J43" s="37"/>
      <c r="K43" s="269"/>
      <c r="L43" s="276"/>
      <c r="M43" s="277"/>
      <c r="N43" s="273"/>
    </row>
    <row r="44" spans="1:14">
      <c r="B44" s="884" t="s">
        <v>952</v>
      </c>
      <c r="C44" s="885"/>
      <c r="D44" s="885"/>
      <c r="E44" s="38"/>
      <c r="F44" s="39"/>
      <c r="G44" s="39"/>
      <c r="H44" s="40"/>
      <c r="I44" s="36"/>
      <c r="J44" s="37"/>
      <c r="K44" s="279"/>
      <c r="L44" s="276"/>
      <c r="M44" s="401">
        <v>0.05</v>
      </c>
      <c r="N44" s="344">
        <f>N81*M44</f>
        <v>100.80399809240021</v>
      </c>
    </row>
    <row r="45" spans="1:14" ht="15.75" thickBot="1">
      <c r="B45" s="876"/>
      <c r="C45" s="877"/>
      <c r="D45" s="877"/>
      <c r="E45" s="877"/>
      <c r="F45" s="877"/>
      <c r="G45" s="877"/>
      <c r="H45" s="878"/>
      <c r="I45" s="886"/>
      <c r="J45" s="887"/>
      <c r="K45" s="41"/>
      <c r="L45" s="888"/>
      <c r="M45" s="889"/>
      <c r="N45" s="105"/>
    </row>
    <row r="46" spans="1:14" ht="15.75" thickBot="1">
      <c r="B46" s="827" t="s">
        <v>953</v>
      </c>
      <c r="C46" s="828"/>
      <c r="D46" s="828"/>
      <c r="E46" s="828"/>
      <c r="F46" s="828"/>
      <c r="G46" s="828"/>
      <c r="H46" s="828"/>
      <c r="I46" s="828"/>
      <c r="J46" s="828"/>
      <c r="K46" s="828"/>
      <c r="L46" s="828"/>
      <c r="M46" s="829"/>
      <c r="N46" s="394">
        <f>SUM(N36:N44)</f>
        <v>2193.8096066271355</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2" t="s">
        <v>944</v>
      </c>
      <c r="C50" s="873"/>
      <c r="D50" s="873"/>
      <c r="E50" s="873"/>
      <c r="F50" s="873"/>
      <c r="G50" s="873"/>
      <c r="H50" s="873"/>
      <c r="I50" s="907"/>
      <c r="J50" s="315" t="s">
        <v>945</v>
      </c>
      <c r="K50" s="85" t="s">
        <v>946</v>
      </c>
      <c r="L50" s="908" t="s">
        <v>955</v>
      </c>
      <c r="M50" s="907"/>
      <c r="N50" s="86" t="s">
        <v>951</v>
      </c>
    </row>
    <row r="51" spans="1:14">
      <c r="A51" s="163" t="s">
        <v>460</v>
      </c>
      <c r="B51" s="43" t="str">
        <f>VLOOKUP(A51,MATERIALES!A5:D372,3,FALSE)</f>
        <v>Fundente</v>
      </c>
      <c r="C51" s="281"/>
      <c r="D51" s="281"/>
      <c r="E51" s="281"/>
      <c r="F51" s="281"/>
      <c r="G51" s="281"/>
      <c r="H51" s="281"/>
      <c r="I51" s="281"/>
      <c r="J51" s="311" t="str">
        <f>VLOOKUP(A51,MATERIALES!A6:D642,2,FALSE)</f>
        <v>kg</v>
      </c>
      <c r="K51" s="282">
        <v>5.0000000000000001E-3</v>
      </c>
      <c r="L51" s="267"/>
      <c r="M51" s="402">
        <f>VLOOKUP(A51,MATERIALES!A5:D395,4,FALSE)</f>
        <v>37438.784927996719</v>
      </c>
      <c r="N51" s="272">
        <f t="shared" ref="N51:N56" si="1">K51*M51</f>
        <v>187.19392463998361</v>
      </c>
    </row>
    <row r="52" spans="1:14">
      <c r="A52" s="163" t="s">
        <v>462</v>
      </c>
      <c r="B52" s="43" t="str">
        <f>VLOOKUP(A52,MATERIALES!A6:D372,3,FALSE)</f>
        <v>Gas propano</v>
      </c>
      <c r="C52" s="425"/>
      <c r="D52" s="425"/>
      <c r="E52" s="425"/>
      <c r="F52" s="425"/>
      <c r="G52" s="425"/>
      <c r="H52" s="425"/>
      <c r="I52" s="425"/>
      <c r="J52" s="312" t="str">
        <f>VLOOKUP(A52,MATERIALES!A6:D643,2,FALSE)</f>
        <v>kg</v>
      </c>
      <c r="K52" s="397">
        <v>5.0000000000000001E-3</v>
      </c>
      <c r="L52" s="421"/>
      <c r="M52" s="402">
        <f>VLOOKUP(A52,MATERIALES!A6:D396,4,FALSE)</f>
        <v>2342.4262882148623</v>
      </c>
      <c r="N52" s="272">
        <f t="shared" si="1"/>
        <v>11.712131441074312</v>
      </c>
    </row>
    <row r="53" spans="1:14">
      <c r="A53" s="163" t="s">
        <v>591</v>
      </c>
      <c r="B53" s="43" t="str">
        <f>VLOOKUP(A53,MATERIALES!A6:D372,3,FALSE)</f>
        <v>Oxigeno industrial</v>
      </c>
      <c r="C53" s="425"/>
      <c r="D53" s="425"/>
      <c r="E53" s="425"/>
      <c r="F53" s="425"/>
      <c r="G53" s="425"/>
      <c r="H53" s="425"/>
      <c r="I53" s="425"/>
      <c r="J53" s="312" t="str">
        <f>VLOOKUP(A53,MATERIALES!A7:D644,2,FALSE)</f>
        <v>kg</v>
      </c>
      <c r="K53" s="397">
        <v>5.0000000000000001E-3</v>
      </c>
      <c r="L53" s="421"/>
      <c r="M53" s="402">
        <f>VLOOKUP(A53,MATERIALES!A6:D397,4,FALSE)</f>
        <v>10905.373918951214</v>
      </c>
      <c r="N53" s="272">
        <f t="shared" si="1"/>
        <v>54.526869594756072</v>
      </c>
    </row>
    <row r="54" spans="1:14">
      <c r="A54" s="163" t="s">
        <v>662</v>
      </c>
      <c r="B54" s="43" t="str">
        <f>VLOOKUP(A54,MATERIALES!A6:D372,3,FALSE)</f>
        <v>Soldadura 7018</v>
      </c>
      <c r="C54" s="425"/>
      <c r="D54" s="425"/>
      <c r="E54" s="425"/>
      <c r="F54" s="425"/>
      <c r="G54" s="425"/>
      <c r="H54" s="425"/>
      <c r="I54" s="425"/>
      <c r="J54" s="312" t="str">
        <f>VLOOKUP(A54,MATERIALES!A8:D645,2,FALSE)</f>
        <v>kg</v>
      </c>
      <c r="K54" s="397">
        <v>0.01</v>
      </c>
      <c r="L54" s="421"/>
      <c r="M54" s="402">
        <f>VLOOKUP(A54,MATERIALES!A6:D398,4,FALSE)</f>
        <v>6643.9727447548821</v>
      </c>
      <c r="N54" s="272">
        <f t="shared" si="1"/>
        <v>66.439727447548819</v>
      </c>
    </row>
    <row r="55" spans="1:14">
      <c r="A55" s="163" t="s">
        <v>665</v>
      </c>
      <c r="B55" s="43" t="str">
        <f>VLOOKUP(A55,MATERIALES!A7:D372,3,FALSE)</f>
        <v>Soldadura L-70</v>
      </c>
      <c r="C55" s="425"/>
      <c r="D55" s="425"/>
      <c r="E55" s="425"/>
      <c r="F55" s="425"/>
      <c r="G55" s="425"/>
      <c r="H55" s="425"/>
      <c r="I55" s="425"/>
      <c r="J55" s="312" t="str">
        <f>VLOOKUP(A55,MATERIALES!A9:D646,2,FALSE)</f>
        <v>kg</v>
      </c>
      <c r="K55" s="397">
        <v>0.01</v>
      </c>
      <c r="L55" s="421"/>
      <c r="M55" s="402">
        <f>VLOOKUP(A55,MATERIALES!A7:D399,4,FALSE)</f>
        <v>19893.283722742435</v>
      </c>
      <c r="N55" s="272">
        <f t="shared" si="1"/>
        <v>198.93283722742436</v>
      </c>
    </row>
    <row r="56" spans="1:14">
      <c r="A56" s="163" t="s">
        <v>742</v>
      </c>
      <c r="B56" s="43" t="str">
        <f>VLOOKUP(A56,MATERIALES!A1:D372,3,FALSE)</f>
        <v>Acero A-36 para estructura metálica</v>
      </c>
      <c r="C56" s="425"/>
      <c r="D56" s="425"/>
      <c r="E56" s="425"/>
      <c r="F56" s="425"/>
      <c r="G56" s="425"/>
      <c r="H56" s="425"/>
      <c r="I56" s="425"/>
      <c r="J56" s="312" t="str">
        <f>VLOOKUP(A56,MATERIALES!A1:D647,2,FALSE)</f>
        <v>kg</v>
      </c>
      <c r="K56" s="397">
        <v>1</v>
      </c>
      <c r="L56" s="421"/>
      <c r="M56" s="402">
        <f>VLOOKUP(A56,MATERIALES!A1:D400,4,FALSE)</f>
        <v>3091.4703308326602</v>
      </c>
      <c r="N56" s="272">
        <f t="shared" si="1"/>
        <v>3091.4703308326602</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SUM(N51:N58)</f>
        <v>3610.2758211834475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3" t="s">
        <v>961</v>
      </c>
      <c r="M63" s="892"/>
      <c r="N63" s="76" t="s">
        <v>951</v>
      </c>
    </row>
    <row r="64" spans="1:14">
      <c r="B64" s="46"/>
      <c r="C64" s="317"/>
      <c r="D64" s="317"/>
      <c r="E64" s="317"/>
      <c r="F64" s="317"/>
      <c r="G64" s="317"/>
      <c r="H64" s="311"/>
      <c r="I64" s="279"/>
      <c r="J64" s="286"/>
      <c r="K64" s="279"/>
      <c r="L64" s="914"/>
      <c r="M64" s="915"/>
      <c r="N64" s="287"/>
    </row>
    <row r="65" spans="1:15">
      <c r="B65" s="46"/>
      <c r="C65" s="47"/>
      <c r="D65" s="47"/>
      <c r="E65" s="47"/>
      <c r="F65" s="47"/>
      <c r="G65" s="47"/>
      <c r="H65" s="311"/>
      <c r="I65" s="279"/>
      <c r="J65" s="286"/>
      <c r="K65" s="279"/>
      <c r="L65" s="914"/>
      <c r="M65" s="915"/>
      <c r="N65" s="287"/>
    </row>
    <row r="66" spans="1:15">
      <c r="B66" s="46"/>
      <c r="C66" s="47"/>
      <c r="D66" s="47"/>
      <c r="E66" s="47"/>
      <c r="F66" s="47"/>
      <c r="G66" s="47"/>
      <c r="H66" s="311"/>
      <c r="I66" s="279"/>
      <c r="J66" s="286"/>
      <c r="K66" s="279"/>
      <c r="L66" s="914"/>
      <c r="M66" s="915"/>
      <c r="N66" s="287"/>
    </row>
    <row r="67" spans="1:15">
      <c r="B67" s="46"/>
      <c r="C67" s="47"/>
      <c r="D67" s="47"/>
      <c r="E67" s="47"/>
      <c r="F67" s="47"/>
      <c r="G67" s="47"/>
      <c r="H67" s="311"/>
      <c r="I67" s="279"/>
      <c r="J67" s="286"/>
      <c r="K67" s="279"/>
      <c r="L67" s="914"/>
      <c r="M67" s="915"/>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5"/>
      <c r="M69" s="906"/>
      <c r="N69" s="127"/>
    </row>
    <row r="70" spans="1:15" ht="15.75" thickBot="1">
      <c r="B70" s="916" t="s">
        <v>953</v>
      </c>
      <c r="C70" s="870"/>
      <c r="D70" s="870"/>
      <c r="E70" s="870"/>
      <c r="F70" s="870"/>
      <c r="G70" s="870"/>
      <c r="H70" s="870"/>
      <c r="I70" s="870"/>
      <c r="J70" s="870"/>
      <c r="K70" s="870"/>
      <c r="L70" s="870"/>
      <c r="M70" s="871"/>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6" t="s">
        <v>963</v>
      </c>
      <c r="C74" s="867"/>
      <c r="D74" s="867"/>
      <c r="E74" s="867"/>
      <c r="F74" s="867"/>
      <c r="G74" s="867"/>
      <c r="H74" s="867"/>
      <c r="I74" s="73" t="s">
        <v>964</v>
      </c>
      <c r="J74" s="75" t="s">
        <v>1410</v>
      </c>
      <c r="K74" s="74" t="s">
        <v>966</v>
      </c>
      <c r="L74" s="868" t="s">
        <v>950</v>
      </c>
      <c r="M74" s="869"/>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903"/>
      <c r="C80" s="904"/>
      <c r="D80" s="904"/>
      <c r="E80" s="904"/>
      <c r="F80" s="904"/>
      <c r="G80" s="904"/>
      <c r="H80" s="904"/>
      <c r="I80" s="470"/>
      <c r="J80" s="471"/>
      <c r="K80" s="472"/>
      <c r="L80" s="475"/>
      <c r="M80" s="476"/>
      <c r="N80" s="440"/>
    </row>
    <row r="81" spans="1:14" ht="15.75" thickBot="1">
      <c r="B81" s="916" t="s">
        <v>953</v>
      </c>
      <c r="C81" s="870"/>
      <c r="D81" s="870"/>
      <c r="E81" s="870"/>
      <c r="F81" s="870"/>
      <c r="G81" s="870"/>
      <c r="H81" s="870"/>
      <c r="I81" s="870"/>
      <c r="J81" s="870"/>
      <c r="K81" s="870"/>
      <c r="L81" s="870"/>
      <c r="M81" s="871"/>
      <c r="N81" s="301">
        <f>SUM(N75:N80)</f>
        <v>2016.0799618480041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N46+N59+N70+N81</f>
        <v>7820.1653896585876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2" t="s">
        <v>969</v>
      </c>
      <c r="C87" s="873"/>
      <c r="D87" s="873"/>
      <c r="E87" s="873"/>
      <c r="F87" s="873"/>
      <c r="G87" s="873"/>
      <c r="H87" s="873"/>
      <c r="I87" s="314"/>
      <c r="J87" s="334"/>
      <c r="K87" s="302" t="s">
        <v>970</v>
      </c>
      <c r="L87" s="874" t="s">
        <v>971</v>
      </c>
      <c r="M87" s="875"/>
      <c r="N87" s="303"/>
    </row>
    <row r="88" spans="1:14">
      <c r="B88" s="860" t="s">
        <v>972</v>
      </c>
      <c r="C88" s="861"/>
      <c r="D88" s="861"/>
      <c r="E88" s="861"/>
      <c r="F88" s="861"/>
      <c r="G88" s="861"/>
      <c r="H88" s="861"/>
      <c r="I88" s="87"/>
      <c r="J88" s="88"/>
      <c r="K88" s="304">
        <v>0.2</v>
      </c>
      <c r="L88" s="862">
        <f>N83*K88</f>
        <v>1564.0330779317176</v>
      </c>
      <c r="M88" s="863"/>
      <c r="N88" s="51"/>
    </row>
    <row r="89" spans="1:14">
      <c r="B89" s="89" t="s">
        <v>973</v>
      </c>
      <c r="C89" s="90"/>
      <c r="D89" s="90"/>
      <c r="E89" s="90"/>
      <c r="F89" s="90"/>
      <c r="G89" s="90"/>
      <c r="H89" s="90"/>
      <c r="I89" s="87"/>
      <c r="J89" s="88"/>
      <c r="K89" s="304">
        <v>0.05</v>
      </c>
      <c r="L89" s="862">
        <f>N83*K89</f>
        <v>391.00826948292939</v>
      </c>
      <c r="M89" s="863"/>
      <c r="N89" s="51"/>
    </row>
    <row r="90" spans="1:14" ht="15.75" thickBot="1">
      <c r="B90" s="91" t="s">
        <v>974</v>
      </c>
      <c r="C90" s="92"/>
      <c r="D90" s="92"/>
      <c r="E90" s="92"/>
      <c r="F90" s="92"/>
      <c r="G90" s="92"/>
      <c r="H90" s="92"/>
      <c r="I90" s="93"/>
      <c r="J90" s="94"/>
      <c r="K90" s="305">
        <v>0.05</v>
      </c>
      <c r="L90" s="864">
        <f>N83*K90</f>
        <v>391.00826948292939</v>
      </c>
      <c r="M90" s="865"/>
      <c r="N90" s="51"/>
    </row>
    <row r="91" spans="1:14" ht="15.75" thickBot="1">
      <c r="B91" s="827" t="s">
        <v>953</v>
      </c>
      <c r="C91" s="828"/>
      <c r="D91" s="828"/>
      <c r="E91" s="828"/>
      <c r="F91" s="828"/>
      <c r="G91" s="828"/>
      <c r="H91" s="828"/>
      <c r="I91" s="828"/>
      <c r="J91" s="828"/>
      <c r="K91" s="828"/>
      <c r="L91" s="828"/>
      <c r="M91" s="829"/>
      <c r="N91" s="52">
        <f>L88+L89+L90</f>
        <v>2346.0496168975765</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10166.215006556164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1" t="s">
        <v>2218</v>
      </c>
      <c r="C110" s="972"/>
      <c r="D110" s="972"/>
      <c r="E110" s="972"/>
      <c r="F110" s="972"/>
      <c r="G110" s="972"/>
      <c r="H110" s="972"/>
      <c r="I110" s="972"/>
      <c r="J110" s="972"/>
      <c r="K110" s="972"/>
      <c r="L110" s="972"/>
      <c r="M110" s="972"/>
      <c r="N110" s="973"/>
    </row>
    <row r="111" spans="2:14" ht="15" customHeight="1">
      <c r="B111" s="971"/>
      <c r="C111" s="972"/>
      <c r="D111" s="972"/>
      <c r="E111" s="972"/>
      <c r="F111" s="972"/>
      <c r="G111" s="972"/>
      <c r="H111" s="972"/>
      <c r="I111" s="972"/>
      <c r="J111" s="972"/>
      <c r="K111" s="972"/>
      <c r="L111" s="972"/>
      <c r="M111" s="972"/>
      <c r="N111" s="973"/>
    </row>
    <row r="112" spans="2:14" ht="30" customHeight="1">
      <c r="B112" s="974" t="s">
        <v>2219</v>
      </c>
      <c r="C112" s="975"/>
      <c r="D112" s="975"/>
      <c r="E112" s="975"/>
      <c r="F112" s="975"/>
      <c r="G112" s="975"/>
      <c r="H112" s="975"/>
      <c r="I112" s="975"/>
      <c r="J112" s="975"/>
      <c r="K112" s="975"/>
      <c r="L112" s="975"/>
      <c r="M112" s="975"/>
      <c r="N112" s="976"/>
    </row>
    <row r="113" spans="2:14">
      <c r="B113" s="974"/>
      <c r="C113" s="975"/>
      <c r="D113" s="975"/>
      <c r="E113" s="975"/>
      <c r="F113" s="975"/>
      <c r="G113" s="975"/>
      <c r="H113" s="975"/>
      <c r="I113" s="975"/>
      <c r="J113" s="975"/>
      <c r="K113" s="975"/>
      <c r="L113" s="975"/>
      <c r="M113" s="975"/>
      <c r="N113" s="976"/>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7"/>
      <c r="K123" s="977"/>
      <c r="L123" s="977"/>
      <c r="M123" s="977"/>
      <c r="N123" s="978"/>
    </row>
    <row r="124" spans="2:14" ht="15.75" thickBot="1">
      <c r="B124" s="419" t="s">
        <v>2221</v>
      </c>
      <c r="C124" s="420"/>
      <c r="D124" s="420"/>
      <c r="E124" s="259"/>
      <c r="F124" s="259"/>
      <c r="G124" s="259"/>
      <c r="H124" s="259"/>
      <c r="I124" s="259"/>
      <c r="J124" s="979"/>
      <c r="K124" s="979"/>
      <c r="L124" s="979"/>
      <c r="M124" s="979"/>
      <c r="N124" s="980"/>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3" t="s">
        <v>961</v>
      </c>
      <c r="M60" s="892"/>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14">
        <f>VLOOKUP(A61,TRANSPORTE!A3:D117,4,FALSE)</f>
        <v>0.42248555801920268</v>
      </c>
      <c r="M61" s="915"/>
      <c r="N61" s="287">
        <f>K61*L61</f>
        <v>0.42248555801920268</v>
      </c>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311"/>
      <c r="I64" s="279"/>
      <c r="J64" s="286"/>
      <c r="K64" s="279"/>
      <c r="L64" s="914"/>
      <c r="M64" s="915"/>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5"/>
      <c r="M66" s="906"/>
      <c r="N66" s="127"/>
    </row>
    <row r="67" spans="1:15" ht="15.75" thickBot="1">
      <c r="B67" s="916" t="s">
        <v>953</v>
      </c>
      <c r="C67" s="870"/>
      <c r="D67" s="870"/>
      <c r="E67" s="870"/>
      <c r="F67" s="870"/>
      <c r="G67" s="870"/>
      <c r="H67" s="870"/>
      <c r="I67" s="870"/>
      <c r="J67" s="870"/>
      <c r="K67" s="870"/>
      <c r="L67" s="870"/>
      <c r="M67" s="871"/>
      <c r="N67" s="104">
        <f>N61+N62+N63+N64+N65</f>
        <v>0.42248555801920268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6" t="s">
        <v>963</v>
      </c>
      <c r="C71" s="867"/>
      <c r="D71" s="867"/>
      <c r="E71" s="867"/>
      <c r="F71" s="867"/>
      <c r="G71" s="867"/>
      <c r="H71" s="867"/>
      <c r="I71" s="73" t="s">
        <v>964</v>
      </c>
      <c r="J71" s="75" t="s">
        <v>1410</v>
      </c>
      <c r="K71" s="74" t="s">
        <v>966</v>
      </c>
      <c r="L71" s="868" t="s">
        <v>950</v>
      </c>
      <c r="M71" s="869"/>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3"/>
      <c r="C77" s="904"/>
      <c r="D77" s="904"/>
      <c r="E77" s="904"/>
      <c r="F77" s="904"/>
      <c r="G77" s="904"/>
      <c r="H77" s="904"/>
      <c r="I77" s="126"/>
      <c r="J77" s="126"/>
      <c r="K77" s="126"/>
      <c r="L77" s="917"/>
      <c r="M77" s="917"/>
      <c r="N77" s="127"/>
    </row>
    <row r="78" spans="1:15" ht="15.75" thickBot="1">
      <c r="B78" s="916" t="s">
        <v>953</v>
      </c>
      <c r="C78" s="870"/>
      <c r="D78" s="870"/>
      <c r="E78" s="870"/>
      <c r="F78" s="870"/>
      <c r="G78" s="870"/>
      <c r="H78" s="870"/>
      <c r="I78" s="870"/>
      <c r="J78" s="870"/>
      <c r="K78" s="870"/>
      <c r="L78" s="870"/>
      <c r="M78" s="871"/>
      <c r="N78" s="460"/>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0.42248555801920268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2" t="s">
        <v>969</v>
      </c>
      <c r="C84" s="873"/>
      <c r="D84" s="873"/>
      <c r="E84" s="873"/>
      <c r="F84" s="873"/>
      <c r="G84" s="873"/>
      <c r="H84" s="873"/>
      <c r="I84" s="314"/>
      <c r="J84" s="334"/>
      <c r="K84" s="302" t="s">
        <v>970</v>
      </c>
      <c r="L84" s="874" t="s">
        <v>971</v>
      </c>
      <c r="M84" s="875"/>
      <c r="N84" s="303"/>
    </row>
    <row r="85" spans="1:14">
      <c r="B85" s="860" t="s">
        <v>972</v>
      </c>
      <c r="C85" s="861"/>
      <c r="D85" s="861"/>
      <c r="E85" s="861"/>
      <c r="F85" s="861"/>
      <c r="G85" s="861"/>
      <c r="H85" s="861"/>
      <c r="I85" s="87"/>
      <c r="J85" s="88"/>
      <c r="K85" s="304">
        <v>0.2</v>
      </c>
      <c r="L85" s="862">
        <f>N80*K85</f>
        <v>8.4497111603840547E-2</v>
      </c>
      <c r="M85" s="863"/>
      <c r="N85" s="51"/>
    </row>
    <row r="86" spans="1:14">
      <c r="B86" s="89" t="s">
        <v>973</v>
      </c>
      <c r="C86" s="90"/>
      <c r="D86" s="90"/>
      <c r="E86" s="90"/>
      <c r="F86" s="90"/>
      <c r="G86" s="90"/>
      <c r="H86" s="90"/>
      <c r="I86" s="87"/>
      <c r="J86" s="88"/>
      <c r="K86" s="304">
        <v>0.05</v>
      </c>
      <c r="L86" s="862">
        <f>N80*K86</f>
        <v>2.1124277900960137E-2</v>
      </c>
      <c r="M86" s="863"/>
      <c r="N86" s="51"/>
    </row>
    <row r="87" spans="1:14" ht="15.75" thickBot="1">
      <c r="B87" s="91" t="s">
        <v>974</v>
      </c>
      <c r="C87" s="92"/>
      <c r="D87" s="92"/>
      <c r="E87" s="92"/>
      <c r="F87" s="92"/>
      <c r="G87" s="92"/>
      <c r="H87" s="92"/>
      <c r="I87" s="93"/>
      <c r="J87" s="94"/>
      <c r="K87" s="305">
        <v>0.05</v>
      </c>
      <c r="L87" s="864">
        <f>N80*K87</f>
        <v>2.1124277900960137E-2</v>
      </c>
      <c r="M87" s="865"/>
      <c r="N87" s="51"/>
    </row>
    <row r="88" spans="1:14" ht="15.75" thickBot="1">
      <c r="B88" s="827" t="s">
        <v>953</v>
      </c>
      <c r="C88" s="828"/>
      <c r="D88" s="828"/>
      <c r="E88" s="828"/>
      <c r="F88" s="828"/>
      <c r="G88" s="828"/>
      <c r="H88" s="828"/>
      <c r="I88" s="828"/>
      <c r="J88" s="828"/>
      <c r="K88" s="828"/>
      <c r="L88" s="828"/>
      <c r="M88" s="829"/>
      <c r="N88" s="52">
        <f>L85+L86+L87</f>
        <v>0.12674566740576082</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52">
        <f>N80+N88</f>
        <v>0.5492312254249635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1" t="s">
        <v>2218</v>
      </c>
      <c r="C107" s="972"/>
      <c r="D107" s="972"/>
      <c r="E107" s="972"/>
      <c r="F107" s="972"/>
      <c r="G107" s="972"/>
      <c r="H107" s="972"/>
      <c r="I107" s="972"/>
      <c r="J107" s="972"/>
      <c r="K107" s="972"/>
      <c r="L107" s="972"/>
      <c r="M107" s="972"/>
      <c r="N107" s="973"/>
    </row>
    <row r="108" spans="2:14" ht="15" customHeight="1">
      <c r="B108" s="971"/>
      <c r="C108" s="972"/>
      <c r="D108" s="972"/>
      <c r="E108" s="972"/>
      <c r="F108" s="972"/>
      <c r="G108" s="972"/>
      <c r="H108" s="972"/>
      <c r="I108" s="972"/>
      <c r="J108" s="972"/>
      <c r="K108" s="972"/>
      <c r="L108" s="972"/>
      <c r="M108" s="972"/>
      <c r="N108" s="973"/>
    </row>
    <row r="109" spans="2:14" ht="30" customHeight="1">
      <c r="B109" s="974" t="s">
        <v>2219</v>
      </c>
      <c r="C109" s="975"/>
      <c r="D109" s="975"/>
      <c r="E109" s="975"/>
      <c r="F109" s="975"/>
      <c r="G109" s="975"/>
      <c r="H109" s="975"/>
      <c r="I109" s="975"/>
      <c r="J109" s="975"/>
      <c r="K109" s="975"/>
      <c r="L109" s="975"/>
      <c r="M109" s="975"/>
      <c r="N109" s="976"/>
    </row>
    <row r="110" spans="2:14">
      <c r="B110" s="974"/>
      <c r="C110" s="975"/>
      <c r="D110" s="975"/>
      <c r="E110" s="975"/>
      <c r="F110" s="975"/>
      <c r="G110" s="975"/>
      <c r="H110" s="975"/>
      <c r="I110" s="975"/>
      <c r="J110" s="975"/>
      <c r="K110" s="975"/>
      <c r="L110" s="975"/>
      <c r="M110" s="975"/>
      <c r="N110" s="976"/>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7"/>
      <c r="K120" s="977"/>
      <c r="L120" s="977"/>
      <c r="M120" s="977"/>
      <c r="N120" s="978"/>
    </row>
    <row r="121" spans="2:14" ht="15.75" thickBot="1">
      <c r="B121" s="419" t="s">
        <v>2221</v>
      </c>
      <c r="C121" s="420"/>
      <c r="D121" s="420"/>
      <c r="E121" s="259"/>
      <c r="F121" s="259"/>
      <c r="G121" s="259"/>
      <c r="H121" s="259"/>
      <c r="I121" s="259"/>
      <c r="J121" s="979"/>
      <c r="K121" s="979"/>
      <c r="L121" s="979"/>
      <c r="M121" s="979"/>
      <c r="N121" s="980"/>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190</v>
      </c>
      <c r="B36" s="876" t="str">
        <f>VLOOKUP(A36,EQUIPOS!A6:D154,3,FALSE)</f>
        <v>Diferencial de 3 ton</v>
      </c>
      <c r="C36" s="877"/>
      <c r="D36" s="877"/>
      <c r="E36" s="877"/>
      <c r="F36" s="877"/>
      <c r="G36" s="877"/>
      <c r="H36" s="878"/>
      <c r="I36" s="267"/>
      <c r="J36" s="268"/>
      <c r="K36" s="269">
        <f>VLOOKUP(A36,EQUIPOS!A6:D163,4,FALSE)</f>
        <v>6632.1311897500973</v>
      </c>
      <c r="L36" s="270"/>
      <c r="M36" s="336">
        <v>40</v>
      </c>
      <c r="N36" s="272">
        <f t="shared" ref="N36:N41" si="0">K36/M36</f>
        <v>165.80327974375243</v>
      </c>
    </row>
    <row r="37" spans="1:14">
      <c r="A37" s="113" t="s">
        <v>195</v>
      </c>
      <c r="B37" s="876" t="str">
        <f>VLOOKUP(A37,EQUIPOS!A7:D154,3,FALSE)</f>
        <v xml:space="preserve">Equipo de oxicorte, Capacidad de corte: hasta 6´´ (152mm) </v>
      </c>
      <c r="C37" s="877"/>
      <c r="D37" s="877"/>
      <c r="E37" s="877"/>
      <c r="F37" s="877"/>
      <c r="G37" s="877"/>
      <c r="H37" s="878"/>
      <c r="I37" s="421"/>
      <c r="J37" s="422"/>
      <c r="K37" s="269">
        <f>VLOOKUP(A37,EQUIPOS!A7:D164,4,FALSE)</f>
        <v>16755.996510626977</v>
      </c>
      <c r="L37" s="335"/>
      <c r="M37" s="336">
        <v>400</v>
      </c>
      <c r="N37" s="272">
        <f t="shared" si="0"/>
        <v>41.889991276567443</v>
      </c>
    </row>
    <row r="38" spans="1:14">
      <c r="A38" s="113" t="s">
        <v>204</v>
      </c>
      <c r="B38" s="876" t="str">
        <f>VLOOKUP(A38,EQUIPOS!A8:D154,3,FALSE)</f>
        <v xml:space="preserve">Equipo de soldadura 250 AMP
</v>
      </c>
      <c r="C38" s="877"/>
      <c r="D38" s="877"/>
      <c r="E38" s="877"/>
      <c r="F38" s="877"/>
      <c r="G38" s="877"/>
      <c r="H38" s="878"/>
      <c r="I38" s="421"/>
      <c r="J38" s="422"/>
      <c r="K38" s="269">
        <f>VLOOKUP(A38,EQUIPOS!A8:D165,4,FALSE)</f>
        <v>16094.534925444505</v>
      </c>
      <c r="L38" s="335"/>
      <c r="M38" s="336">
        <v>400</v>
      </c>
      <c r="N38" s="272">
        <f t="shared" si="0"/>
        <v>40.236337313611259</v>
      </c>
    </row>
    <row r="39" spans="1:14">
      <c r="A39" s="113" t="s">
        <v>208</v>
      </c>
      <c r="B39" s="876" t="str">
        <f>VLOOKUP(A39,EQUIPOS!A9:D154,3,FALSE)</f>
        <v>Equipo de soldadura 400</v>
      </c>
      <c r="C39" s="877"/>
      <c r="D39" s="877"/>
      <c r="E39" s="877"/>
      <c r="F39" s="877"/>
      <c r="G39" s="877"/>
      <c r="H39" s="878"/>
      <c r="I39" s="421"/>
      <c r="J39" s="422"/>
      <c r="K39" s="269">
        <f>VLOOKUP(A39,EQUIPOS!A9:D166,4,FALSE)</f>
        <v>19939.66675706597</v>
      </c>
      <c r="L39" s="335"/>
      <c r="M39" s="336">
        <v>400</v>
      </c>
      <c r="N39" s="272">
        <f t="shared" si="0"/>
        <v>49.849166892664925</v>
      </c>
    </row>
    <row r="40" spans="1:14">
      <c r="A40" s="113" t="s">
        <v>210</v>
      </c>
      <c r="B40" s="876" t="str">
        <f>VLOOKUP(A40,EQUIPOS!A10:D154,3,FALSE)</f>
        <v>Equipo de soldadura 600</v>
      </c>
      <c r="C40" s="877"/>
      <c r="D40" s="877"/>
      <c r="E40" s="877"/>
      <c r="F40" s="877"/>
      <c r="G40" s="877"/>
      <c r="H40" s="878"/>
      <c r="I40" s="421"/>
      <c r="J40" s="422"/>
      <c r="K40" s="269">
        <f>VLOOKUP(A40,EQUIPOS!A10:D167,4,FALSE)</f>
        <v>20261.124723696699</v>
      </c>
      <c r="L40" s="335"/>
      <c r="M40" s="336">
        <v>400</v>
      </c>
      <c r="N40" s="272">
        <f t="shared" si="0"/>
        <v>50.652811809241747</v>
      </c>
    </row>
    <row r="41" spans="1:14">
      <c r="A41" s="113" t="s">
        <v>243</v>
      </c>
      <c r="B41" s="876" t="str">
        <f>VLOOKUP(A41,EQUIPOS!A11:D155,3,FALSE)</f>
        <v>Grúa 10 ton</v>
      </c>
      <c r="C41" s="877"/>
      <c r="D41" s="877"/>
      <c r="E41" s="877"/>
      <c r="F41" s="877"/>
      <c r="G41" s="877"/>
      <c r="H41" s="878"/>
      <c r="I41" s="421"/>
      <c r="J41" s="422"/>
      <c r="K41" s="269">
        <f>VLOOKUP(A41,EQUIPOS!A11:D168,4,FALSE)</f>
        <v>170385.086082236</v>
      </c>
      <c r="L41" s="335"/>
      <c r="M41" s="336">
        <v>400</v>
      </c>
      <c r="N41" s="272">
        <f t="shared" si="0"/>
        <v>425.96271520558997</v>
      </c>
    </row>
    <row r="42" spans="1:14">
      <c r="B42" s="876"/>
      <c r="C42" s="877"/>
      <c r="D42" s="877"/>
      <c r="E42" s="877"/>
      <c r="F42" s="877"/>
      <c r="G42" s="877"/>
      <c r="H42" s="878"/>
      <c r="I42" s="36"/>
      <c r="J42" s="37"/>
      <c r="K42" s="269"/>
      <c r="L42" s="276"/>
      <c r="M42" s="336"/>
      <c r="N42" s="272"/>
    </row>
    <row r="43" spans="1:14">
      <c r="B43" s="320"/>
      <c r="C43" s="321"/>
      <c r="D43" s="321"/>
      <c r="E43" s="321"/>
      <c r="F43" s="323"/>
      <c r="G43" s="323"/>
      <c r="H43" s="125"/>
      <c r="I43" s="36"/>
      <c r="J43" s="37"/>
      <c r="K43" s="269"/>
      <c r="L43" s="276"/>
      <c r="M43" s="277"/>
      <c r="N43" s="273"/>
    </row>
    <row r="44" spans="1:14">
      <c r="B44" s="884" t="s">
        <v>952</v>
      </c>
      <c r="C44" s="885"/>
      <c r="D44" s="885"/>
      <c r="E44" s="38"/>
      <c r="F44" s="39"/>
      <c r="G44" s="39"/>
      <c r="H44" s="40"/>
      <c r="I44" s="36"/>
      <c r="J44" s="37"/>
      <c r="K44" s="279"/>
      <c r="L44" s="276"/>
      <c r="M44" s="401">
        <v>0.05</v>
      </c>
      <c r="N44" s="344">
        <f>N81*M44</f>
        <v>100.80399809240021</v>
      </c>
    </row>
    <row r="45" spans="1:14" ht="15.75" thickBot="1">
      <c r="B45" s="876"/>
      <c r="C45" s="877"/>
      <c r="D45" s="877"/>
      <c r="E45" s="877"/>
      <c r="F45" s="877"/>
      <c r="G45" s="877"/>
      <c r="H45" s="878"/>
      <c r="I45" s="886"/>
      <c r="J45" s="887"/>
      <c r="K45" s="41"/>
      <c r="L45" s="888"/>
      <c r="M45" s="889"/>
      <c r="N45" s="105"/>
    </row>
    <row r="46" spans="1:14" ht="15.75" thickBot="1">
      <c r="B46" s="827" t="s">
        <v>953</v>
      </c>
      <c r="C46" s="828"/>
      <c r="D46" s="828"/>
      <c r="E46" s="828"/>
      <c r="F46" s="828"/>
      <c r="G46" s="828"/>
      <c r="H46" s="828"/>
      <c r="I46" s="828"/>
      <c r="J46" s="828"/>
      <c r="K46" s="828"/>
      <c r="L46" s="828"/>
      <c r="M46" s="829"/>
      <c r="N46" s="394">
        <f>SUM(N36:N44)</f>
        <v>875.198300333828</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2" t="s">
        <v>944</v>
      </c>
      <c r="C50" s="873"/>
      <c r="D50" s="873"/>
      <c r="E50" s="873"/>
      <c r="F50" s="873"/>
      <c r="G50" s="873"/>
      <c r="H50" s="873"/>
      <c r="I50" s="907"/>
      <c r="J50" s="315" t="s">
        <v>945</v>
      </c>
      <c r="K50" s="85" t="s">
        <v>946</v>
      </c>
      <c r="L50" s="908" t="s">
        <v>955</v>
      </c>
      <c r="M50" s="907"/>
      <c r="N50" s="86" t="s">
        <v>951</v>
      </c>
    </row>
    <row r="51" spans="1:14">
      <c r="A51" s="163" t="s">
        <v>460</v>
      </c>
      <c r="B51" s="43" t="str">
        <f>VLOOKUP(A51,MATERIALES!A5:D372,3,FALSE)</f>
        <v>Fundente</v>
      </c>
      <c r="C51" s="281"/>
      <c r="D51" s="281"/>
      <c r="E51" s="281"/>
      <c r="F51" s="281"/>
      <c r="G51" s="281"/>
      <c r="H51" s="281"/>
      <c r="I51" s="281"/>
      <c r="J51" s="311" t="str">
        <f>VLOOKUP(A51,MATERIALES!A6:D642,2,FALSE)</f>
        <v>kg</v>
      </c>
      <c r="K51" s="282">
        <v>5.0000000000000001E-3</v>
      </c>
      <c r="L51" s="267"/>
      <c r="M51" s="402">
        <f>VLOOKUP(A51,MATERIALES!A5:D395,4,FALSE)</f>
        <v>37438.784927996719</v>
      </c>
      <c r="N51" s="272">
        <f>K51*M51</f>
        <v>187.19392463998361</v>
      </c>
    </row>
    <row r="52" spans="1:14">
      <c r="A52" s="163" t="s">
        <v>462</v>
      </c>
      <c r="B52" s="43" t="str">
        <f>VLOOKUP(A52,MATERIALES!A6:D372,3,FALSE)</f>
        <v>Gas propano</v>
      </c>
      <c r="C52" s="425"/>
      <c r="D52" s="425"/>
      <c r="E52" s="425"/>
      <c r="F52" s="425"/>
      <c r="G52" s="425"/>
      <c r="H52" s="425"/>
      <c r="I52" s="425"/>
      <c r="J52" s="312" t="str">
        <f>VLOOKUP(A52,MATERIALES!A6:D643,2,FALSE)</f>
        <v>kg</v>
      </c>
      <c r="K52" s="397">
        <v>5.0000000000000001E-3</v>
      </c>
      <c r="L52" s="421"/>
      <c r="M52" s="402">
        <f>VLOOKUP(A52,MATERIALES!A6:D396,4,FALSE)</f>
        <v>2342.4262882148623</v>
      </c>
      <c r="N52" s="272">
        <f t="shared" ref="N52:N58" si="1">K52*M52</f>
        <v>11.712131441074312</v>
      </c>
    </row>
    <row r="53" spans="1:14">
      <c r="A53" s="163" t="s">
        <v>591</v>
      </c>
      <c r="B53" s="43" t="str">
        <f>VLOOKUP(A53,MATERIALES!A6:D372,3,FALSE)</f>
        <v>Oxigeno industrial</v>
      </c>
      <c r="C53" s="425"/>
      <c r="D53" s="425"/>
      <c r="E53" s="425"/>
      <c r="F53" s="425"/>
      <c r="G53" s="425"/>
      <c r="H53" s="425"/>
      <c r="I53" s="425"/>
      <c r="J53" s="312" t="str">
        <f>VLOOKUP(A53,MATERIALES!A7:D644,2,FALSE)</f>
        <v>kg</v>
      </c>
      <c r="K53" s="397">
        <v>5.0000000000000001E-3</v>
      </c>
      <c r="L53" s="421"/>
      <c r="M53" s="402">
        <f>VLOOKUP(A53,MATERIALES!A6:D397,4,FALSE)</f>
        <v>10905.373918951214</v>
      </c>
      <c r="N53" s="272">
        <f t="shared" si="1"/>
        <v>54.526869594756072</v>
      </c>
    </row>
    <row r="54" spans="1:14">
      <c r="A54" s="163" t="s">
        <v>662</v>
      </c>
      <c r="B54" s="43" t="str">
        <f>VLOOKUP(A54,MATERIALES!A6:D372,3,FALSE)</f>
        <v>Soldadura 7018</v>
      </c>
      <c r="C54" s="425"/>
      <c r="D54" s="425"/>
      <c r="E54" s="425"/>
      <c r="F54" s="425"/>
      <c r="G54" s="425"/>
      <c r="H54" s="425"/>
      <c r="I54" s="425"/>
      <c r="J54" s="312" t="str">
        <f>VLOOKUP(A54,MATERIALES!A8:D645,2,FALSE)</f>
        <v>kg</v>
      </c>
      <c r="K54" s="397">
        <v>0.01</v>
      </c>
      <c r="L54" s="421"/>
      <c r="M54" s="402">
        <f>VLOOKUP(A54,MATERIALES!A6:D398,4,FALSE)</f>
        <v>6643.9727447548821</v>
      </c>
      <c r="N54" s="272">
        <f t="shared" si="1"/>
        <v>66.439727447548819</v>
      </c>
    </row>
    <row r="55" spans="1:14">
      <c r="A55" s="163" t="s">
        <v>665</v>
      </c>
      <c r="B55" s="43" t="str">
        <f>VLOOKUP(A55,MATERIALES!A7:D372,3,FALSE)</f>
        <v>Soldadura L-70</v>
      </c>
      <c r="C55" s="425"/>
      <c r="D55" s="425"/>
      <c r="E55" s="425"/>
      <c r="F55" s="425"/>
      <c r="G55" s="425"/>
      <c r="H55" s="425"/>
      <c r="I55" s="425"/>
      <c r="J55" s="312" t="str">
        <f>VLOOKUP(A55,MATERIALES!A9:D646,2,FALSE)</f>
        <v>kg</v>
      </c>
      <c r="K55" s="397">
        <v>0.01</v>
      </c>
      <c r="L55" s="421"/>
      <c r="M55" s="402">
        <f>VLOOKUP(A55,MATERIALES!A7:D399,4,FALSE)</f>
        <v>19893.283722742435</v>
      </c>
      <c r="N55" s="272">
        <f t="shared" si="1"/>
        <v>198.93283722742436</v>
      </c>
    </row>
    <row r="56" spans="1:14">
      <c r="A56" s="163" t="s">
        <v>608</v>
      </c>
      <c r="B56" s="43" t="str">
        <f>VLOOKUP(A56,MATERIALES!A8:D372,3,FALSE)</f>
        <v>Pintura anticorrosiva</v>
      </c>
      <c r="C56" s="425"/>
      <c r="D56" s="425"/>
      <c r="E56" s="425"/>
      <c r="F56" s="425"/>
      <c r="G56" s="425"/>
      <c r="H56" s="425"/>
      <c r="I56" s="425"/>
      <c r="J56" s="312" t="str">
        <f>VLOOKUP(A56,MATERIALES!A10:D647,2,FALSE)</f>
        <v>gal</v>
      </c>
      <c r="K56" s="436">
        <v>5.0000000000000001E-4</v>
      </c>
      <c r="L56" s="421"/>
      <c r="M56" s="402">
        <f>VLOOKUP(A56,MATERIALES!A8:D400,4,FALSE)</f>
        <v>46507.80921328417</v>
      </c>
      <c r="N56" s="272">
        <f t="shared" si="1"/>
        <v>23.253904606642084</v>
      </c>
    </row>
    <row r="57" spans="1:14">
      <c r="A57" s="163" t="s">
        <v>607</v>
      </c>
      <c r="B57" s="43" t="str">
        <f>VLOOKUP(A57,MATERIALES!A9:D372,3,FALSE)</f>
        <v xml:space="preserve">Pintura acrílica, esmalte o similar </v>
      </c>
      <c r="C57" s="425"/>
      <c r="D57" s="425"/>
      <c r="E57" s="425"/>
      <c r="F57" s="425"/>
      <c r="G57" s="425"/>
      <c r="H57" s="425"/>
      <c r="I57" s="425"/>
      <c r="J57" s="312" t="str">
        <f>VLOOKUP(A57,MATERIALES!A11:D648,2,FALSE)</f>
        <v>gal</v>
      </c>
      <c r="K57" s="397">
        <v>1E-3</v>
      </c>
      <c r="L57" s="421"/>
      <c r="M57" s="402">
        <f>VLOOKUP(A57,MATERIALES!A9:D401,4,FALSE)</f>
        <v>97514.141639162801</v>
      </c>
      <c r="N57" s="272">
        <f t="shared" si="1"/>
        <v>97.514141639162801</v>
      </c>
    </row>
    <row r="58" spans="1:14" ht="15.75" thickBot="1">
      <c r="A58" t="s">
        <v>840</v>
      </c>
      <c r="B58" s="43" t="str">
        <f>VLOOKUP(A58,MATERIALES!A10:D372,3,FALSE)</f>
        <v>Disolvente para pintura (TINNER)</v>
      </c>
      <c r="C58" s="310"/>
      <c r="D58" s="310"/>
      <c r="E58" s="310"/>
      <c r="F58" s="310"/>
      <c r="G58" s="310"/>
      <c r="H58" s="310"/>
      <c r="I58" s="310"/>
      <c r="J58" s="433" t="str">
        <f>VLOOKUP(A58,MATERIALES!A11:D649,2,FALSE)</f>
        <v>gal</v>
      </c>
      <c r="K58" s="126">
        <v>1E-3</v>
      </c>
      <c r="L58" s="325"/>
      <c r="M58" s="402">
        <f>VLOOKUP(A58,MATERIALES!A10:D402,4,FALSE)</f>
        <v>21702.355293235385</v>
      </c>
      <c r="N58" s="272">
        <f t="shared" si="1"/>
        <v>21.702355293235385</v>
      </c>
    </row>
    <row r="59" spans="1:14" ht="15.75" thickBot="1">
      <c r="B59" s="827" t="s">
        <v>953</v>
      </c>
      <c r="C59" s="828"/>
      <c r="D59" s="828"/>
      <c r="E59" s="828"/>
      <c r="F59" s="828"/>
      <c r="G59" s="828"/>
      <c r="H59" s="828"/>
      <c r="I59" s="828"/>
      <c r="J59" s="828"/>
      <c r="K59" s="828"/>
      <c r="L59" s="828"/>
      <c r="M59" s="829"/>
      <c r="N59" s="394">
        <f>SUM(N51:N58)</f>
        <v>661.27589188982745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3" t="s">
        <v>961</v>
      </c>
      <c r="M63" s="892"/>
      <c r="N63" s="76" t="s">
        <v>951</v>
      </c>
    </row>
    <row r="64" spans="1:14">
      <c r="B64" s="46"/>
      <c r="C64" s="317"/>
      <c r="D64" s="317"/>
      <c r="E64" s="317"/>
      <c r="F64" s="317"/>
      <c r="G64" s="317"/>
      <c r="H64" s="311"/>
      <c r="I64" s="279"/>
      <c r="J64" s="286"/>
      <c r="K64" s="279"/>
      <c r="L64" s="914"/>
      <c r="M64" s="915"/>
      <c r="N64" s="287"/>
    </row>
    <row r="65" spans="1:15">
      <c r="B65" s="46"/>
      <c r="C65" s="47"/>
      <c r="D65" s="47"/>
      <c r="E65" s="47"/>
      <c r="F65" s="47"/>
      <c r="G65" s="47"/>
      <c r="H65" s="311"/>
      <c r="I65" s="279"/>
      <c r="J65" s="286"/>
      <c r="K65" s="279"/>
      <c r="L65" s="914"/>
      <c r="M65" s="915"/>
      <c r="N65" s="287"/>
    </row>
    <row r="66" spans="1:15">
      <c r="B66" s="46"/>
      <c r="C66" s="47"/>
      <c r="D66" s="47"/>
      <c r="E66" s="47"/>
      <c r="F66" s="47"/>
      <c r="G66" s="47"/>
      <c r="H66" s="311"/>
      <c r="I66" s="279"/>
      <c r="J66" s="286"/>
      <c r="K66" s="279"/>
      <c r="L66" s="914"/>
      <c r="M66" s="915"/>
      <c r="N66" s="287"/>
    </row>
    <row r="67" spans="1:15">
      <c r="B67" s="46"/>
      <c r="C67" s="47"/>
      <c r="D67" s="47"/>
      <c r="E67" s="47"/>
      <c r="F67" s="47"/>
      <c r="G67" s="47"/>
      <c r="H67" s="311"/>
      <c r="I67" s="279"/>
      <c r="J67" s="286"/>
      <c r="K67" s="279"/>
      <c r="L67" s="914"/>
      <c r="M67" s="915"/>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5"/>
      <c r="M69" s="906"/>
      <c r="N69" s="127"/>
    </row>
    <row r="70" spans="1:15" ht="15.75" thickBot="1">
      <c r="B70" s="916" t="s">
        <v>953</v>
      </c>
      <c r="C70" s="870"/>
      <c r="D70" s="870"/>
      <c r="E70" s="870"/>
      <c r="F70" s="870"/>
      <c r="G70" s="870"/>
      <c r="H70" s="870"/>
      <c r="I70" s="870"/>
      <c r="J70" s="870"/>
      <c r="K70" s="870"/>
      <c r="L70" s="870"/>
      <c r="M70" s="871"/>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6" t="s">
        <v>963</v>
      </c>
      <c r="C74" s="867"/>
      <c r="D74" s="867"/>
      <c r="E74" s="867"/>
      <c r="F74" s="867"/>
      <c r="G74" s="867"/>
      <c r="H74" s="867"/>
      <c r="I74" s="73" t="s">
        <v>964</v>
      </c>
      <c r="J74" s="75" t="s">
        <v>1410</v>
      </c>
      <c r="K74" s="74" t="s">
        <v>966</v>
      </c>
      <c r="L74" s="868" t="s">
        <v>950</v>
      </c>
      <c r="M74" s="869"/>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903"/>
      <c r="C80" s="904"/>
      <c r="D80" s="904"/>
      <c r="E80" s="904"/>
      <c r="F80" s="904"/>
      <c r="G80" s="904"/>
      <c r="H80" s="904"/>
      <c r="I80" s="470"/>
      <c r="J80" s="471"/>
      <c r="K80" s="474"/>
      <c r="L80" s="475"/>
      <c r="M80" s="476"/>
      <c r="N80" s="395"/>
    </row>
    <row r="81" spans="1:14" ht="15.75" thickBot="1">
      <c r="B81" s="916" t="s">
        <v>953</v>
      </c>
      <c r="C81" s="870"/>
      <c r="D81" s="870"/>
      <c r="E81" s="870"/>
      <c r="F81" s="870"/>
      <c r="G81" s="870"/>
      <c r="H81" s="870"/>
      <c r="I81" s="870"/>
      <c r="J81" s="870"/>
      <c r="K81" s="870"/>
      <c r="L81" s="870"/>
      <c r="M81" s="871"/>
      <c r="N81" s="301">
        <f>SUM(N75:N80)</f>
        <v>2016.0799618480041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N46+N59+N70+N81</f>
        <v>3552.5541540716595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2" t="s">
        <v>969</v>
      </c>
      <c r="C87" s="873"/>
      <c r="D87" s="873"/>
      <c r="E87" s="873"/>
      <c r="F87" s="873"/>
      <c r="G87" s="873"/>
      <c r="H87" s="873"/>
      <c r="I87" s="314"/>
      <c r="J87" s="334"/>
      <c r="K87" s="302" t="s">
        <v>970</v>
      </c>
      <c r="L87" s="874" t="s">
        <v>971</v>
      </c>
      <c r="M87" s="875"/>
      <c r="N87" s="303"/>
    </row>
    <row r="88" spans="1:14">
      <c r="B88" s="860" t="s">
        <v>972</v>
      </c>
      <c r="C88" s="861"/>
      <c r="D88" s="861"/>
      <c r="E88" s="861"/>
      <c r="F88" s="861"/>
      <c r="G88" s="861"/>
      <c r="H88" s="861"/>
      <c r="I88" s="87"/>
      <c r="J88" s="88"/>
      <c r="K88" s="304">
        <v>0.2</v>
      </c>
      <c r="L88" s="862">
        <f>N83*K88</f>
        <v>710.51083081433194</v>
      </c>
      <c r="M88" s="863"/>
      <c r="N88" s="51"/>
    </row>
    <row r="89" spans="1:14">
      <c r="B89" s="89" t="s">
        <v>973</v>
      </c>
      <c r="C89" s="90"/>
      <c r="D89" s="90"/>
      <c r="E89" s="90"/>
      <c r="F89" s="90"/>
      <c r="G89" s="90"/>
      <c r="H89" s="90"/>
      <c r="I89" s="87"/>
      <c r="J89" s="88"/>
      <c r="K89" s="304">
        <v>0.05</v>
      </c>
      <c r="L89" s="862">
        <f>N83*K89</f>
        <v>177.62770770358298</v>
      </c>
      <c r="M89" s="863"/>
      <c r="N89" s="51"/>
    </row>
    <row r="90" spans="1:14" ht="15.75" thickBot="1">
      <c r="B90" s="91" t="s">
        <v>974</v>
      </c>
      <c r="C90" s="92"/>
      <c r="D90" s="92"/>
      <c r="E90" s="92"/>
      <c r="F90" s="92"/>
      <c r="G90" s="92"/>
      <c r="H90" s="92"/>
      <c r="I90" s="93"/>
      <c r="J90" s="94"/>
      <c r="K90" s="305">
        <v>0.05</v>
      </c>
      <c r="L90" s="864">
        <f>N83*K90</f>
        <v>177.62770770358298</v>
      </c>
      <c r="M90" s="865"/>
      <c r="N90" s="51"/>
    </row>
    <row r="91" spans="1:14" ht="15.75" thickBot="1">
      <c r="B91" s="827" t="s">
        <v>953</v>
      </c>
      <c r="C91" s="828"/>
      <c r="D91" s="828"/>
      <c r="E91" s="828"/>
      <c r="F91" s="828"/>
      <c r="G91" s="828"/>
      <c r="H91" s="828"/>
      <c r="I91" s="828"/>
      <c r="J91" s="828"/>
      <c r="K91" s="828"/>
      <c r="L91" s="828"/>
      <c r="M91" s="829"/>
      <c r="N91" s="52">
        <f>L88+L89+L90</f>
        <v>1065.7662462214978</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4618.320400293157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1" t="s">
        <v>2218</v>
      </c>
      <c r="C110" s="972"/>
      <c r="D110" s="972"/>
      <c r="E110" s="972"/>
      <c r="F110" s="972"/>
      <c r="G110" s="972"/>
      <c r="H110" s="972"/>
      <c r="I110" s="972"/>
      <c r="J110" s="972"/>
      <c r="K110" s="972"/>
      <c r="L110" s="972"/>
      <c r="M110" s="972"/>
      <c r="N110" s="973"/>
    </row>
    <row r="111" spans="2:14" ht="15" customHeight="1">
      <c r="B111" s="971"/>
      <c r="C111" s="972"/>
      <c r="D111" s="972"/>
      <c r="E111" s="972"/>
      <c r="F111" s="972"/>
      <c r="G111" s="972"/>
      <c r="H111" s="972"/>
      <c r="I111" s="972"/>
      <c r="J111" s="972"/>
      <c r="K111" s="972"/>
      <c r="L111" s="972"/>
      <c r="M111" s="972"/>
      <c r="N111" s="973"/>
    </row>
    <row r="112" spans="2:14" ht="30" customHeight="1">
      <c r="B112" s="974" t="s">
        <v>2219</v>
      </c>
      <c r="C112" s="975"/>
      <c r="D112" s="975"/>
      <c r="E112" s="975"/>
      <c r="F112" s="975"/>
      <c r="G112" s="975"/>
      <c r="H112" s="975"/>
      <c r="I112" s="975"/>
      <c r="J112" s="975"/>
      <c r="K112" s="975"/>
      <c r="L112" s="975"/>
      <c r="M112" s="975"/>
      <c r="N112" s="976"/>
    </row>
    <row r="113" spans="2:14">
      <c r="B113" s="974"/>
      <c r="C113" s="975"/>
      <c r="D113" s="975"/>
      <c r="E113" s="975"/>
      <c r="F113" s="975"/>
      <c r="G113" s="975"/>
      <c r="H113" s="975"/>
      <c r="I113" s="975"/>
      <c r="J113" s="975"/>
      <c r="K113" s="975"/>
      <c r="L113" s="975"/>
      <c r="M113" s="975"/>
      <c r="N113" s="976"/>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7"/>
      <c r="K123" s="977"/>
      <c r="L123" s="977"/>
      <c r="M123" s="977"/>
      <c r="N123" s="978"/>
    </row>
    <row r="124" spans="2:14" ht="15.75" thickBot="1">
      <c r="B124" s="419" t="s">
        <v>2221</v>
      </c>
      <c r="C124" s="420"/>
      <c r="D124" s="420"/>
      <c r="E124" s="259"/>
      <c r="F124" s="259"/>
      <c r="G124" s="259"/>
      <c r="H124" s="259"/>
      <c r="I124" s="259"/>
      <c r="J124" s="979"/>
      <c r="K124" s="979"/>
      <c r="L124" s="979"/>
      <c r="M124" s="979"/>
      <c r="N124" s="980"/>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42.75" customHeight="1" thickBot="1">
      <c r="A31" t="s">
        <v>1845</v>
      </c>
      <c r="B31" s="80" t="s">
        <v>1128</v>
      </c>
      <c r="C31" s="969" t="s">
        <v>2132</v>
      </c>
      <c r="D31" s="970"/>
      <c r="E31" s="970"/>
      <c r="F31" s="970"/>
      <c r="G31" s="970"/>
      <c r="H31" s="970"/>
      <c r="I31" s="970"/>
      <c r="J31" s="970"/>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188</v>
      </c>
      <c r="B36" s="876" t="str">
        <f>VLOOKUP(A36,EQUIPOS!A6:D154,3,FALSE)</f>
        <v>Diferencial</v>
      </c>
      <c r="C36" s="877"/>
      <c r="D36" s="877"/>
      <c r="E36" s="877"/>
      <c r="F36" s="877"/>
      <c r="G36" s="877"/>
      <c r="H36" s="878"/>
      <c r="I36" s="267"/>
      <c r="J36" s="268"/>
      <c r="K36" s="269">
        <f>VLOOKUP(A36,EQUIPOS!A6:D163,4,FALSE)</f>
        <v>4866.1730012722865</v>
      </c>
      <c r="L36" s="270"/>
      <c r="M36" s="336">
        <v>4</v>
      </c>
      <c r="N36" s="272">
        <f>K36/M36</f>
        <v>1216.5432503180716</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v>
      </c>
      <c r="N41" s="344">
        <f>N75*M41</f>
        <v>1010.0320112950249</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2226.5752616130967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497</v>
      </c>
      <c r="B48" s="43" t="str">
        <f>VLOOKUP(A48,MATERIALES!A5:D372,3,FALSE)</f>
        <v>Mortero 1:3 Para Anillos</v>
      </c>
      <c r="C48" s="281"/>
      <c r="D48" s="281"/>
      <c r="E48" s="281"/>
      <c r="F48" s="281"/>
      <c r="G48" s="281"/>
      <c r="H48" s="281"/>
      <c r="I48" s="281"/>
      <c r="J48" s="311" t="str">
        <f>VLOOKUP(A48,MATERIALES!A4:D639,2,FALSE)</f>
        <v>m3</v>
      </c>
      <c r="K48" s="282">
        <v>0.01</v>
      </c>
      <c r="L48" s="267"/>
      <c r="M48" s="402">
        <f>VLOOKUP(A48,MATERIALES!A5:D395,4,FALSE)</f>
        <v>420309.43475360674</v>
      </c>
      <c r="N48" s="272">
        <f>K48*M48</f>
        <v>4203.0943475360673</v>
      </c>
    </row>
    <row r="49" spans="1:14">
      <c r="A49" s="163" t="s">
        <v>718</v>
      </c>
      <c r="B49" s="43" t="str">
        <f>VLOOKUP(A49,MATERIALES!A6:D372,3,FALSE)</f>
        <v>Tubo concreto simple 450 mm</v>
      </c>
      <c r="C49" s="425"/>
      <c r="D49" s="425"/>
      <c r="E49" s="425"/>
      <c r="F49" s="425"/>
      <c r="G49" s="425"/>
      <c r="H49" s="425"/>
      <c r="I49" s="425"/>
      <c r="J49" s="312" t="str">
        <f>VLOOKUP(A49,MATERIALES!A5:D640,2,FALSE)</f>
        <v>m</v>
      </c>
      <c r="K49" s="397">
        <v>1</v>
      </c>
      <c r="L49" s="421"/>
      <c r="M49" s="402">
        <f>VLOOKUP(A49,MATERIALES!A6:D396,4,FALSE)</f>
        <v>107596.94338918709</v>
      </c>
      <c r="N49" s="272">
        <f>K49*M49</f>
        <v>107596.94338918709</v>
      </c>
    </row>
    <row r="50" spans="1:14">
      <c r="A50" s="163" t="s">
        <v>833</v>
      </c>
      <c r="B50" s="43" t="str">
        <f>VLOOKUP(A50,MATERIALES!A6:D372,3,FALSE)</f>
        <v>Concreto Resistencia  14 (Mpa)</v>
      </c>
      <c r="C50" s="425"/>
      <c r="D50" s="425"/>
      <c r="E50" s="425"/>
      <c r="F50" s="425"/>
      <c r="G50" s="425"/>
      <c r="H50" s="425"/>
      <c r="I50" s="425"/>
      <c r="J50" s="312" t="str">
        <f>VLOOKUP(A50,MATERIALES!A6:D641,2,FALSE)</f>
        <v>m3</v>
      </c>
      <c r="K50" s="397">
        <v>0.36499999999999999</v>
      </c>
      <c r="L50" s="421"/>
      <c r="M50" s="402">
        <f>VLOOKUP(A50,MATERIALES!A6:D397,4,FALSE)</f>
        <v>373530.4642516509</v>
      </c>
      <c r="N50" s="272">
        <f>K50*M50</f>
        <v>136338.61945185257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248138.65718857571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4">
        <f>VLOOKUP(A58,TRANSPORTE!A1:D117,4,FALSE)</f>
        <v>3.0856885142941004</v>
      </c>
      <c r="M58" s="915"/>
      <c r="N58" s="287">
        <f>K58*L58</f>
        <v>0.86399278400234825</v>
      </c>
    </row>
    <row r="59" spans="1:14">
      <c r="B59" s="46"/>
      <c r="C59" s="47"/>
      <c r="D59" s="47"/>
      <c r="E59" s="47"/>
      <c r="F59" s="47"/>
      <c r="G59" s="47"/>
      <c r="H59" s="311"/>
      <c r="I59" s="279"/>
      <c r="J59" s="286"/>
      <c r="K59" s="279"/>
      <c r="L59" s="914"/>
      <c r="M59" s="915"/>
      <c r="N59" s="287"/>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f>
        <v>0.86399278400234825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45"/>
    </row>
    <row r="75" spans="1:15" ht="15.75" thickBot="1">
      <c r="B75" s="916" t="s">
        <v>953</v>
      </c>
      <c r="C75" s="870"/>
      <c r="D75" s="870"/>
      <c r="E75" s="870"/>
      <c r="F75" s="870"/>
      <c r="G75" s="870"/>
      <c r="H75" s="870"/>
      <c r="I75" s="870"/>
      <c r="J75" s="870"/>
      <c r="K75" s="870"/>
      <c r="L75" s="870"/>
      <c r="M75" s="871"/>
      <c r="N75" s="301">
        <f>SUM(N69:N74)</f>
        <v>10100.320112950249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260466.41655592306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52093.283311184612</v>
      </c>
      <c r="M82" s="863"/>
      <c r="N82" s="51"/>
    </row>
    <row r="83" spans="1:14">
      <c r="B83" s="89" t="s">
        <v>973</v>
      </c>
      <c r="C83" s="90"/>
      <c r="D83" s="90"/>
      <c r="E83" s="90"/>
      <c r="F83" s="90"/>
      <c r="G83" s="90"/>
      <c r="H83" s="90"/>
      <c r="I83" s="87"/>
      <c r="J83" s="88"/>
      <c r="K83" s="304">
        <v>0.05</v>
      </c>
      <c r="L83" s="862">
        <f>N77*K83</f>
        <v>13023.320827796153</v>
      </c>
      <c r="M83" s="863"/>
      <c r="N83" s="51"/>
    </row>
    <row r="84" spans="1:14" ht="15.75" thickBot="1">
      <c r="B84" s="91" t="s">
        <v>974</v>
      </c>
      <c r="C84" s="92"/>
      <c r="D84" s="92"/>
      <c r="E84" s="92"/>
      <c r="F84" s="92"/>
      <c r="G84" s="92"/>
      <c r="H84" s="92"/>
      <c r="I84" s="93"/>
      <c r="J84" s="94"/>
      <c r="K84" s="305">
        <v>0.05</v>
      </c>
      <c r="L84" s="864">
        <f>N77*K84</f>
        <v>13023.320827796153</v>
      </c>
      <c r="M84" s="865"/>
      <c r="N84" s="51"/>
    </row>
    <row r="85" spans="1:14" ht="15.75" thickBot="1">
      <c r="B85" s="827" t="s">
        <v>953</v>
      </c>
      <c r="C85" s="828"/>
      <c r="D85" s="828"/>
      <c r="E85" s="828"/>
      <c r="F85" s="828"/>
      <c r="G85" s="828"/>
      <c r="H85" s="828"/>
      <c r="I85" s="828"/>
      <c r="J85" s="828"/>
      <c r="K85" s="828"/>
      <c r="L85" s="828"/>
      <c r="M85" s="829"/>
      <c r="N85" s="52">
        <f>L82+L83+L84</f>
        <v>78139.924966776918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338606.34152269998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1" t="s">
        <v>2218</v>
      </c>
      <c r="C104" s="972"/>
      <c r="D104" s="972"/>
      <c r="E104" s="972"/>
      <c r="F104" s="972"/>
      <c r="G104" s="972"/>
      <c r="H104" s="972"/>
      <c r="I104" s="972"/>
      <c r="J104" s="972"/>
      <c r="K104" s="972"/>
      <c r="L104" s="972"/>
      <c r="M104" s="972"/>
      <c r="N104" s="973"/>
    </row>
    <row r="105" spans="2:14" ht="15" customHeight="1">
      <c r="B105" s="971"/>
      <c r="C105" s="972"/>
      <c r="D105" s="972"/>
      <c r="E105" s="972"/>
      <c r="F105" s="972"/>
      <c r="G105" s="972"/>
      <c r="H105" s="972"/>
      <c r="I105" s="972"/>
      <c r="J105" s="972"/>
      <c r="K105" s="972"/>
      <c r="L105" s="972"/>
      <c r="M105" s="972"/>
      <c r="N105" s="973"/>
    </row>
    <row r="106" spans="2:14" ht="30" customHeight="1">
      <c r="B106" s="974" t="s">
        <v>2219</v>
      </c>
      <c r="C106" s="975"/>
      <c r="D106" s="975"/>
      <c r="E106" s="975"/>
      <c r="F106" s="975"/>
      <c r="G106" s="975"/>
      <c r="H106" s="975"/>
      <c r="I106" s="975"/>
      <c r="J106" s="975"/>
      <c r="K106" s="975"/>
      <c r="L106" s="975"/>
      <c r="M106" s="975"/>
      <c r="N106" s="976"/>
    </row>
    <row r="107" spans="2:14">
      <c r="B107" s="974"/>
      <c r="C107" s="975"/>
      <c r="D107" s="975"/>
      <c r="E107" s="975"/>
      <c r="F107" s="975"/>
      <c r="G107" s="975"/>
      <c r="H107" s="975"/>
      <c r="I107" s="975"/>
      <c r="J107" s="975"/>
      <c r="K107" s="975"/>
      <c r="L107" s="975"/>
      <c r="M107" s="975"/>
      <c r="N107" s="97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7"/>
      <c r="K117" s="977"/>
      <c r="L117" s="977"/>
      <c r="M117" s="977"/>
      <c r="N117" s="978"/>
    </row>
    <row r="118" spans="2:14" ht="15.75" thickBot="1">
      <c r="B118" s="419" t="s">
        <v>2221</v>
      </c>
      <c r="C118" s="420"/>
      <c r="D118" s="420"/>
      <c r="E118" s="259"/>
      <c r="F118" s="259"/>
      <c r="G118" s="259"/>
      <c r="H118" s="259"/>
      <c r="I118" s="259"/>
      <c r="J118" s="979"/>
      <c r="K118" s="979"/>
      <c r="L118" s="979"/>
      <c r="M118" s="979"/>
      <c r="N118" s="98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45" customHeight="1" thickBot="1">
      <c r="A31" t="s">
        <v>1845</v>
      </c>
      <c r="B31" s="80" t="s">
        <v>1129</v>
      </c>
      <c r="C31" s="990" t="s">
        <v>2133</v>
      </c>
      <c r="D31" s="991"/>
      <c r="E31" s="991"/>
      <c r="F31" s="991"/>
      <c r="G31" s="991"/>
      <c r="H31" s="991"/>
      <c r="I31" s="991"/>
      <c r="J31" s="991"/>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188</v>
      </c>
      <c r="B36" s="876" t="str">
        <f>VLOOKUP(A36,EQUIPOS!A6:D154,3,FALSE)</f>
        <v>Diferencial</v>
      </c>
      <c r="C36" s="877"/>
      <c r="D36" s="877"/>
      <c r="E36" s="877"/>
      <c r="F36" s="877"/>
      <c r="G36" s="877"/>
      <c r="H36" s="878"/>
      <c r="I36" s="267"/>
      <c r="J36" s="268"/>
      <c r="K36" s="269">
        <f>VLOOKUP(A36,EQUIPOS!A6:D163,4,FALSE)</f>
        <v>4866.1730012722865</v>
      </c>
      <c r="L36" s="270"/>
      <c r="M36" s="441">
        <v>4</v>
      </c>
      <c r="N36" s="272">
        <f>K36/M36</f>
        <v>1216.5432503180716</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v>
      </c>
      <c r="N41" s="344">
        <f>N75*M41</f>
        <v>1010.0320112950249</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2226.5752616130967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497</v>
      </c>
      <c r="B48" s="43" t="str">
        <f>VLOOKUP(A48,MATERIALES!A5:D372,3,FALSE)</f>
        <v>Mortero 1:3 Para Anillos</v>
      </c>
      <c r="C48" s="281"/>
      <c r="D48" s="281"/>
      <c r="E48" s="281"/>
      <c r="F48" s="281"/>
      <c r="G48" s="281"/>
      <c r="H48" s="281"/>
      <c r="I48" s="281"/>
      <c r="J48" s="311" t="str">
        <f>VLOOKUP(A48,MATERIALES!A4:D639,2,FALSE)</f>
        <v>m3</v>
      </c>
      <c r="K48" s="282">
        <v>0.02</v>
      </c>
      <c r="L48" s="267"/>
      <c r="M48" s="402">
        <f>VLOOKUP(A48,MATERIALES!A5:D395,4,FALSE)</f>
        <v>420309.43475360674</v>
      </c>
      <c r="N48" s="272">
        <f>K48*M48</f>
        <v>8406.1886950721346</v>
      </c>
    </row>
    <row r="49" spans="1:14">
      <c r="A49" s="163" t="s">
        <v>718</v>
      </c>
      <c r="B49" s="43" t="str">
        <f>VLOOKUP(A49,MATERIALES!A6:D372,3,FALSE)</f>
        <v>Tubo concreto simple 450 mm</v>
      </c>
      <c r="C49" s="425"/>
      <c r="D49" s="425"/>
      <c r="E49" s="425"/>
      <c r="F49" s="425"/>
      <c r="G49" s="425"/>
      <c r="H49" s="425"/>
      <c r="I49" s="425"/>
      <c r="J49" s="312" t="str">
        <f>VLOOKUP(A49,MATERIALES!A5:D640,2,FALSE)</f>
        <v>m</v>
      </c>
      <c r="K49" s="397">
        <v>1</v>
      </c>
      <c r="L49" s="421"/>
      <c r="M49" s="402">
        <f>VLOOKUP(A49,MATERIALES!A6:D396,4,FALSE)</f>
        <v>107596.94338918709</v>
      </c>
      <c r="N49" s="272">
        <f>K49*M49</f>
        <v>107596.94338918709</v>
      </c>
    </row>
    <row r="50" spans="1:14">
      <c r="A50" s="163" t="s">
        <v>833</v>
      </c>
      <c r="B50" s="43" t="str">
        <f>VLOOKUP(A50,MATERIALES!A6:D372,3,FALSE)</f>
        <v>Concreto Resistencia  14 (Mpa)</v>
      </c>
      <c r="C50" s="425"/>
      <c r="D50" s="425"/>
      <c r="E50" s="425"/>
      <c r="F50" s="425"/>
      <c r="G50" s="425"/>
      <c r="H50" s="425"/>
      <c r="I50" s="425"/>
      <c r="J50" s="312" t="str">
        <f>VLOOKUP(A50,MATERIALES!A6:D641,2,FALSE)</f>
        <v>m3</v>
      </c>
      <c r="K50" s="397">
        <v>0.46</v>
      </c>
      <c r="L50" s="421"/>
      <c r="M50" s="402">
        <f>VLOOKUP(A50,MATERIALES!A6:D397,4,FALSE)</f>
        <v>373530.4642516509</v>
      </c>
      <c r="N50" s="272">
        <f>K50*M50</f>
        <v>171824.01355575942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287827.14564001863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4">
        <f>VLOOKUP(A58,TRANSPORTE!A1:D117,4,FALSE)</f>
        <v>3.0856885142941004</v>
      </c>
      <c r="M58" s="915"/>
      <c r="N58" s="287">
        <f>K58*L58</f>
        <v>0.86399278400234825</v>
      </c>
    </row>
    <row r="59" spans="1:14">
      <c r="B59" s="46"/>
      <c r="C59" s="47"/>
      <c r="D59" s="47"/>
      <c r="E59" s="47"/>
      <c r="F59" s="47"/>
      <c r="G59" s="47"/>
      <c r="H59" s="311"/>
      <c r="I59" s="279"/>
      <c r="J59" s="286"/>
      <c r="K59" s="279"/>
      <c r="L59" s="914"/>
      <c r="M59" s="915"/>
      <c r="N59" s="287"/>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f>
        <v>0.86399278400234825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45"/>
    </row>
    <row r="75" spans="1:15" ht="15.75" thickBot="1">
      <c r="B75" s="916" t="s">
        <v>953</v>
      </c>
      <c r="C75" s="870"/>
      <c r="D75" s="870"/>
      <c r="E75" s="870"/>
      <c r="F75" s="870"/>
      <c r="G75" s="870"/>
      <c r="H75" s="870"/>
      <c r="I75" s="870"/>
      <c r="J75" s="870"/>
      <c r="K75" s="870"/>
      <c r="L75" s="870"/>
      <c r="M75" s="871"/>
      <c r="N75" s="301">
        <f>SUM(N69:N74)</f>
        <v>10100.320112950249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300154.90500736597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60030.981001473199</v>
      </c>
      <c r="M82" s="863"/>
      <c r="N82" s="51"/>
    </row>
    <row r="83" spans="1:14">
      <c r="B83" s="89" t="s">
        <v>973</v>
      </c>
      <c r="C83" s="90"/>
      <c r="D83" s="90"/>
      <c r="E83" s="90"/>
      <c r="F83" s="90"/>
      <c r="G83" s="90"/>
      <c r="H83" s="90"/>
      <c r="I83" s="87"/>
      <c r="J83" s="88"/>
      <c r="K83" s="304">
        <v>0.05</v>
      </c>
      <c r="L83" s="862">
        <f>N77*K83</f>
        <v>15007.7452503683</v>
      </c>
      <c r="M83" s="863"/>
      <c r="N83" s="51"/>
    </row>
    <row r="84" spans="1:14" ht="15.75" thickBot="1">
      <c r="B84" s="91" t="s">
        <v>974</v>
      </c>
      <c r="C84" s="92"/>
      <c r="D84" s="92"/>
      <c r="E84" s="92"/>
      <c r="F84" s="92"/>
      <c r="G84" s="92"/>
      <c r="H84" s="92"/>
      <c r="I84" s="93"/>
      <c r="J84" s="94"/>
      <c r="K84" s="305">
        <v>0.05</v>
      </c>
      <c r="L84" s="864">
        <f>N77*K84</f>
        <v>15007.7452503683</v>
      </c>
      <c r="M84" s="865"/>
      <c r="N84" s="51"/>
    </row>
    <row r="85" spans="1:14" ht="15.75" thickBot="1">
      <c r="B85" s="827" t="s">
        <v>953</v>
      </c>
      <c r="C85" s="828"/>
      <c r="D85" s="828"/>
      <c r="E85" s="828"/>
      <c r="F85" s="828"/>
      <c r="G85" s="828"/>
      <c r="H85" s="828"/>
      <c r="I85" s="828"/>
      <c r="J85" s="828"/>
      <c r="K85" s="828"/>
      <c r="L85" s="828"/>
      <c r="M85" s="829"/>
      <c r="N85" s="52">
        <f>L82+L83+L84</f>
        <v>90046.471502209795</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390201.37650957576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1" t="s">
        <v>2218</v>
      </c>
      <c r="C104" s="972"/>
      <c r="D104" s="972"/>
      <c r="E104" s="972"/>
      <c r="F104" s="972"/>
      <c r="G104" s="972"/>
      <c r="H104" s="972"/>
      <c r="I104" s="972"/>
      <c r="J104" s="972"/>
      <c r="K104" s="972"/>
      <c r="L104" s="972"/>
      <c r="M104" s="972"/>
      <c r="N104" s="973"/>
    </row>
    <row r="105" spans="2:14" ht="15" customHeight="1">
      <c r="B105" s="971"/>
      <c r="C105" s="972"/>
      <c r="D105" s="972"/>
      <c r="E105" s="972"/>
      <c r="F105" s="972"/>
      <c r="G105" s="972"/>
      <c r="H105" s="972"/>
      <c r="I105" s="972"/>
      <c r="J105" s="972"/>
      <c r="K105" s="972"/>
      <c r="L105" s="972"/>
      <c r="M105" s="972"/>
      <c r="N105" s="973"/>
    </row>
    <row r="106" spans="2:14" ht="30" customHeight="1">
      <c r="B106" s="974" t="s">
        <v>2219</v>
      </c>
      <c r="C106" s="975"/>
      <c r="D106" s="975"/>
      <c r="E106" s="975"/>
      <c r="F106" s="975"/>
      <c r="G106" s="975"/>
      <c r="H106" s="975"/>
      <c r="I106" s="975"/>
      <c r="J106" s="975"/>
      <c r="K106" s="975"/>
      <c r="L106" s="975"/>
      <c r="M106" s="975"/>
      <c r="N106" s="976"/>
    </row>
    <row r="107" spans="2:14">
      <c r="B107" s="974"/>
      <c r="C107" s="975"/>
      <c r="D107" s="975"/>
      <c r="E107" s="975"/>
      <c r="F107" s="975"/>
      <c r="G107" s="975"/>
      <c r="H107" s="975"/>
      <c r="I107" s="975"/>
      <c r="J107" s="975"/>
      <c r="K107" s="975"/>
      <c r="L107" s="975"/>
      <c r="M107" s="975"/>
      <c r="N107" s="97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7"/>
      <c r="K117" s="977"/>
      <c r="L117" s="977"/>
      <c r="M117" s="977"/>
      <c r="N117" s="978"/>
    </row>
    <row r="118" spans="2:14" ht="15.75" thickBot="1">
      <c r="B118" s="419" t="s">
        <v>2221</v>
      </c>
      <c r="C118" s="420"/>
      <c r="D118" s="420"/>
      <c r="E118" s="259"/>
      <c r="F118" s="259"/>
      <c r="G118" s="259"/>
      <c r="H118" s="259"/>
      <c r="I118" s="259"/>
      <c r="J118" s="979"/>
      <c r="K118" s="979"/>
      <c r="L118" s="979"/>
      <c r="M118" s="979"/>
      <c r="N118" s="98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310</v>
      </c>
      <c r="B36" s="876" t="str">
        <f>VLOOKUP(A36,EQUIPOS!A6:D154,3,FALSE)</f>
        <v>Retroexcavadora A25C</v>
      </c>
      <c r="C36" s="877"/>
      <c r="D36" s="877"/>
      <c r="E36" s="877"/>
      <c r="F36" s="877"/>
      <c r="G36" s="877"/>
      <c r="H36" s="878"/>
      <c r="I36" s="267"/>
      <c r="J36" s="268"/>
      <c r="K36" s="269">
        <f>VLOOKUP(A36,EQUIPOS!A6:D163,4,FALSE)</f>
        <v>201395.47672214566</v>
      </c>
      <c r="L36" s="270"/>
      <c r="M36" s="336">
        <v>3</v>
      </c>
      <c r="N36" s="272">
        <f>K36/M36</f>
        <v>67131.825574048547</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v>
      </c>
      <c r="N41" s="344">
        <f>N75*M41</f>
        <v>1346.7093483933668</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68478.534922441919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497</v>
      </c>
      <c r="B48" s="43" t="str">
        <f>VLOOKUP(A48,MATERIALES!A5:D372,3,FALSE)</f>
        <v>Mortero 1:3 Para Anillos</v>
      </c>
      <c r="C48" s="281"/>
      <c r="D48" s="281"/>
      <c r="E48" s="281"/>
      <c r="F48" s="281"/>
      <c r="G48" s="281"/>
      <c r="H48" s="281"/>
      <c r="I48" s="281"/>
      <c r="J48" s="311" t="str">
        <f>VLOOKUP(A48,MATERIALES!A4:D639,2,FALSE)</f>
        <v>m3</v>
      </c>
      <c r="K48" s="282">
        <v>0.02</v>
      </c>
      <c r="L48" s="267"/>
      <c r="M48" s="402">
        <f>VLOOKUP(A48,MATERIALES!A5:D395,4,FALSE)</f>
        <v>420309.43475360674</v>
      </c>
      <c r="N48" s="272">
        <f>K48*M48</f>
        <v>8406.1886950721346</v>
      </c>
    </row>
    <row r="49" spans="1:14">
      <c r="A49" s="163" t="s">
        <v>548</v>
      </c>
      <c r="B49" s="43" t="str">
        <f>VLOOKUP(A49,MATERIALES!A6:D372,3,FALSE)</f>
        <v>Material para solado y atraque</v>
      </c>
      <c r="C49" s="425"/>
      <c r="D49" s="425"/>
      <c r="E49" s="425"/>
      <c r="F49" s="425"/>
      <c r="G49" s="425"/>
      <c r="H49" s="425"/>
      <c r="I49" s="425"/>
      <c r="J49" s="312" t="str">
        <f>VLOOKUP(A49,MATERIALES!A5:D640,2,FALSE)</f>
        <v>m3</v>
      </c>
      <c r="K49" s="397">
        <v>0.46</v>
      </c>
      <c r="L49" s="421"/>
      <c r="M49" s="402">
        <f>VLOOKUP(A49,MATERIALES!A6:D396,4,FALSE)</f>
        <v>27834.121545050017</v>
      </c>
      <c r="N49" s="272">
        <f>K49*M49</f>
        <v>12803.695910723009</v>
      </c>
    </row>
    <row r="50" spans="1:14">
      <c r="A50" s="163" t="s">
        <v>714</v>
      </c>
      <c r="B50" s="43" t="str">
        <f>VLOOKUP(A50,MATERIALES!A6:D372,3,FALSE)</f>
        <v>Tubo concreto reforzado 900mm (tipo 1)</v>
      </c>
      <c r="C50" s="425"/>
      <c r="D50" s="425"/>
      <c r="E50" s="425"/>
      <c r="F50" s="425"/>
      <c r="G50" s="425"/>
      <c r="H50" s="425"/>
      <c r="I50" s="425"/>
      <c r="J50" s="312" t="str">
        <f>VLOOKUP(A50,MATERIALES!A6:D641,2,FALSE)</f>
        <v>m</v>
      </c>
      <c r="K50" s="397">
        <v>1</v>
      </c>
      <c r="L50" s="421"/>
      <c r="M50" s="402">
        <f>VLOOKUP(A50,MATERIALES!A6:D397,4,FALSE)</f>
        <v>433130.10493682453</v>
      </c>
      <c r="N50" s="272">
        <f>K50*M50</f>
        <v>433130.10493682453</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454339.98954261967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4">
        <f>VLOOKUP(A58,TRANSPORTE!A1:D117,4,FALSE)</f>
        <v>3.0856885142941004</v>
      </c>
      <c r="M58" s="915"/>
      <c r="N58" s="287">
        <f>K58*L58</f>
        <v>0.86399278400234825</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14">
        <f>VLOOKUP(A59,TRANSPORTE!A1:D117,4,FALSE)</f>
        <v>1147.8761273174055</v>
      </c>
      <c r="M59" s="915"/>
      <c r="N59" s="287">
        <f>K59*L59</f>
        <v>528.0230185660065</v>
      </c>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528.88701135000883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127"/>
    </row>
    <row r="75" spans="1:15" ht="15.75" thickBot="1">
      <c r="B75" s="916" t="s">
        <v>953</v>
      </c>
      <c r="C75" s="870"/>
      <c r="D75" s="870"/>
      <c r="E75" s="870"/>
      <c r="F75" s="870"/>
      <c r="G75" s="870"/>
      <c r="H75" s="870"/>
      <c r="I75" s="870"/>
      <c r="J75" s="870"/>
      <c r="K75" s="870"/>
      <c r="L75" s="870"/>
      <c r="M75" s="871"/>
      <c r="N75" s="460">
        <f>SUM(N69:N74)</f>
        <v>13467.093483933666</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536814.50496034534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107362.90099206907</v>
      </c>
      <c r="M82" s="863"/>
      <c r="N82" s="51"/>
    </row>
    <row r="83" spans="1:14">
      <c r="B83" s="89" t="s">
        <v>973</v>
      </c>
      <c r="C83" s="90"/>
      <c r="D83" s="90"/>
      <c r="E83" s="90"/>
      <c r="F83" s="90"/>
      <c r="G83" s="90"/>
      <c r="H83" s="90"/>
      <c r="I83" s="87"/>
      <c r="J83" s="88"/>
      <c r="K83" s="304">
        <v>0.05</v>
      </c>
      <c r="L83" s="862">
        <f>N77*K83</f>
        <v>26840.725248017268</v>
      </c>
      <c r="M83" s="863"/>
      <c r="N83" s="51"/>
    </row>
    <row r="84" spans="1:14" ht="15.75" thickBot="1">
      <c r="B84" s="91" t="s">
        <v>974</v>
      </c>
      <c r="C84" s="92"/>
      <c r="D84" s="92"/>
      <c r="E84" s="92"/>
      <c r="F84" s="92"/>
      <c r="G84" s="92"/>
      <c r="H84" s="92"/>
      <c r="I84" s="93"/>
      <c r="J84" s="94"/>
      <c r="K84" s="305">
        <v>0.05</v>
      </c>
      <c r="L84" s="864">
        <f>N77*K84</f>
        <v>26840.725248017268</v>
      </c>
      <c r="M84" s="865"/>
      <c r="N84" s="51"/>
    </row>
    <row r="85" spans="1:14" ht="15.75" thickBot="1">
      <c r="B85" s="827" t="s">
        <v>953</v>
      </c>
      <c r="C85" s="828"/>
      <c r="D85" s="828"/>
      <c r="E85" s="828"/>
      <c r="F85" s="828"/>
      <c r="G85" s="828"/>
      <c r="H85" s="828"/>
      <c r="I85" s="828"/>
      <c r="J85" s="828"/>
      <c r="K85" s="828"/>
      <c r="L85" s="828"/>
      <c r="M85" s="829"/>
      <c r="N85" s="52">
        <f>L82+L83+L84</f>
        <v>161044.3514881036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697858.85644844896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1" t="s">
        <v>2218</v>
      </c>
      <c r="C104" s="972"/>
      <c r="D104" s="972"/>
      <c r="E104" s="972"/>
      <c r="F104" s="972"/>
      <c r="G104" s="972"/>
      <c r="H104" s="972"/>
      <c r="I104" s="972"/>
      <c r="J104" s="972"/>
      <c r="K104" s="972"/>
      <c r="L104" s="972"/>
      <c r="M104" s="972"/>
      <c r="N104" s="973"/>
    </row>
    <row r="105" spans="2:14" ht="15" customHeight="1">
      <c r="B105" s="971"/>
      <c r="C105" s="972"/>
      <c r="D105" s="972"/>
      <c r="E105" s="972"/>
      <c r="F105" s="972"/>
      <c r="G105" s="972"/>
      <c r="H105" s="972"/>
      <c r="I105" s="972"/>
      <c r="J105" s="972"/>
      <c r="K105" s="972"/>
      <c r="L105" s="972"/>
      <c r="M105" s="972"/>
      <c r="N105" s="973"/>
    </row>
    <row r="106" spans="2:14" ht="30" customHeight="1">
      <c r="B106" s="974" t="s">
        <v>2219</v>
      </c>
      <c r="C106" s="975"/>
      <c r="D106" s="975"/>
      <c r="E106" s="975"/>
      <c r="F106" s="975"/>
      <c r="G106" s="975"/>
      <c r="H106" s="975"/>
      <c r="I106" s="975"/>
      <c r="J106" s="975"/>
      <c r="K106" s="975"/>
      <c r="L106" s="975"/>
      <c r="M106" s="975"/>
      <c r="N106" s="976"/>
    </row>
    <row r="107" spans="2:14">
      <c r="B107" s="974"/>
      <c r="C107" s="975"/>
      <c r="D107" s="975"/>
      <c r="E107" s="975"/>
      <c r="F107" s="975"/>
      <c r="G107" s="975"/>
      <c r="H107" s="975"/>
      <c r="I107" s="975"/>
      <c r="J107" s="975"/>
      <c r="K107" s="975"/>
      <c r="L107" s="975"/>
      <c r="M107" s="975"/>
      <c r="N107" s="97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7"/>
      <c r="K117" s="977"/>
      <c r="L117" s="977"/>
      <c r="M117" s="977"/>
      <c r="N117" s="978"/>
    </row>
    <row r="118" spans="2:14" ht="15.75" thickBot="1">
      <c r="B118" s="419" t="s">
        <v>2221</v>
      </c>
      <c r="C118" s="420"/>
      <c r="D118" s="420"/>
      <c r="E118" s="259"/>
      <c r="F118" s="259"/>
      <c r="G118" s="259"/>
      <c r="H118" s="259"/>
      <c r="I118" s="259"/>
      <c r="J118" s="979"/>
      <c r="K118" s="979"/>
      <c r="L118" s="979"/>
      <c r="M118" s="979"/>
      <c r="N118" s="98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P118"/>
  <sheetViews>
    <sheetView topLeftCell="A37" zoomScale="75" zoomScaleNormal="75" workbookViewId="0">
      <selection activeCell="P50" sqref="P50"/>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160</v>
      </c>
      <c r="B36" s="876" t="str">
        <f>VLOOKUP(A36,EQUIPOS!A6:D154,3,FALSE)</f>
        <v>COMPACTADOR MANUAL VIBRATORIO (RANA) con motor de 6 HP</v>
      </c>
      <c r="C36" s="877"/>
      <c r="D36" s="877"/>
      <c r="E36" s="877"/>
      <c r="F36" s="877"/>
      <c r="G36" s="877"/>
      <c r="H36" s="878"/>
      <c r="I36" s="267"/>
      <c r="J36" s="268"/>
      <c r="K36" s="269">
        <f>VLOOKUP(A36,EQUIPOS!A6:D163,4,FALSE)</f>
        <v>8555.7274195564405</v>
      </c>
      <c r="L36" s="270"/>
      <c r="M36" s="336">
        <v>0.5</v>
      </c>
      <c r="N36" s="272">
        <f>K36/M36</f>
        <v>17111.454839112881</v>
      </c>
    </row>
    <row r="37" spans="1:14">
      <c r="A37" s="113" t="s">
        <v>320</v>
      </c>
      <c r="B37" s="876" t="str">
        <f>VLOOKUP(A37,EQUIPOS!A7:D154,3,FALSE)</f>
        <v>Retroexcavadora sobre llantas, motor 62HP, Profundidad de excavación de 5.41 metros.</v>
      </c>
      <c r="C37" s="877"/>
      <c r="D37" s="877"/>
      <c r="E37" s="877"/>
      <c r="F37" s="877"/>
      <c r="G37" s="877"/>
      <c r="H37" s="878"/>
      <c r="I37" s="421"/>
      <c r="J37" s="422"/>
      <c r="K37" s="269">
        <f>VLOOKUP(A37,EQUIPOS!A7:D164,4,FALSE)</f>
        <v>130938.48444626082</v>
      </c>
      <c r="L37" s="335"/>
      <c r="M37" s="336">
        <v>1.5</v>
      </c>
      <c r="N37" s="272">
        <f>K37/M37</f>
        <v>87292.322964173873</v>
      </c>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v>
      </c>
      <c r="N41" s="344">
        <f>N75*M41</f>
        <v>2693.4186967867336</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107097.19650007348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548</v>
      </c>
      <c r="B48" s="43" t="str">
        <f>VLOOKUP(A48,MATERIALES!A5:D372,3,FALSE)</f>
        <v>Material para solado y atraque</v>
      </c>
      <c r="C48" s="281"/>
      <c r="D48" s="281"/>
      <c r="E48" s="281"/>
      <c r="F48" s="281"/>
      <c r="G48" s="281"/>
      <c r="H48" s="281"/>
      <c r="I48" s="281"/>
      <c r="J48" s="311" t="str">
        <f>VLOOKUP(A48,MATERIALES!A4:D639,2,FALSE)</f>
        <v>m3</v>
      </c>
      <c r="K48" s="282">
        <v>0.57999999999999996</v>
      </c>
      <c r="L48" s="267"/>
      <c r="M48" s="402">
        <f>VLOOKUP(A48,MATERIALES!A5:D395,4,FALSE)</f>
        <v>27834.121545050017</v>
      </c>
      <c r="N48" s="272">
        <f>K48*M48</f>
        <v>16143.790496129008</v>
      </c>
    </row>
    <row r="49" spans="1:16">
      <c r="A49" s="163" t="s">
        <v>726</v>
      </c>
      <c r="B49" s="43" t="str">
        <f>VLOOKUP(A49,MATERIALES!A6:D372,3,FALSE)</f>
        <v>Tubo corrugado de acero galvanizado MP-68</v>
      </c>
      <c r="C49" s="425"/>
      <c r="D49" s="425"/>
      <c r="E49" s="425"/>
      <c r="F49" s="425"/>
      <c r="G49" s="425"/>
      <c r="H49" s="425"/>
      <c r="I49" s="425"/>
      <c r="J49" s="312" t="str">
        <f>VLOOKUP(A49,MATERIALES!A5:D640,2,FALSE)</f>
        <v>m</v>
      </c>
      <c r="K49" s="397">
        <v>1</v>
      </c>
      <c r="L49" s="421"/>
      <c r="M49" s="402">
        <f>VLOOKUP(A49,MATERIALES!A6:D396,4,FALSE)</f>
        <v>197140.02453863146</v>
      </c>
      <c r="N49" s="272">
        <f>K49*M49</f>
        <v>197140.02453863146</v>
      </c>
      <c r="O49">
        <v>190650</v>
      </c>
      <c r="P49">
        <f>+M49/O49</f>
        <v>1.0340415658989324</v>
      </c>
    </row>
    <row r="50" spans="1:16">
      <c r="A50" s="163"/>
      <c r="B50" s="43"/>
      <c r="C50" s="425"/>
      <c r="D50" s="425"/>
      <c r="E50" s="425"/>
      <c r="F50" s="425"/>
      <c r="G50" s="425"/>
      <c r="H50" s="425"/>
      <c r="I50" s="425"/>
      <c r="J50" s="311"/>
      <c r="K50" s="397"/>
      <c r="L50" s="421"/>
      <c r="M50" s="402"/>
      <c r="N50" s="272"/>
    </row>
    <row r="51" spans="1:16">
      <c r="A51" s="163"/>
      <c r="B51" s="43"/>
      <c r="C51" s="425"/>
      <c r="D51" s="425"/>
      <c r="E51" s="425"/>
      <c r="F51" s="425"/>
      <c r="G51" s="425"/>
      <c r="H51" s="425"/>
      <c r="I51" s="425"/>
      <c r="J51" s="311"/>
      <c r="K51" s="397"/>
      <c r="L51" s="421"/>
      <c r="M51" s="402"/>
      <c r="N51" s="272"/>
    </row>
    <row r="52" spans="1:16" ht="15.75" thickBot="1">
      <c r="B52" s="43"/>
      <c r="C52" s="310"/>
      <c r="D52" s="310"/>
      <c r="E52" s="310"/>
      <c r="F52" s="310"/>
      <c r="G52" s="310"/>
      <c r="H52" s="310"/>
      <c r="I52" s="310"/>
      <c r="J52" s="435"/>
      <c r="K52" s="126"/>
      <c r="L52" s="325"/>
      <c r="M52" s="402"/>
      <c r="N52" s="272"/>
    </row>
    <row r="53" spans="1:16" ht="15.75" thickBot="1">
      <c r="B53" s="827" t="s">
        <v>953</v>
      </c>
      <c r="C53" s="828"/>
      <c r="D53" s="828"/>
      <c r="E53" s="828"/>
      <c r="F53" s="828"/>
      <c r="G53" s="828"/>
      <c r="H53" s="828"/>
      <c r="I53" s="828"/>
      <c r="J53" s="828"/>
      <c r="K53" s="828"/>
      <c r="L53" s="828"/>
      <c r="M53" s="829"/>
      <c r="N53" s="394">
        <f>SUM(N48:N52)</f>
        <v>213283.81503476048</v>
      </c>
    </row>
    <row r="54" spans="1:16">
      <c r="B54" s="33"/>
      <c r="C54" s="34"/>
      <c r="D54" s="34"/>
      <c r="E54" s="34"/>
      <c r="F54" s="34"/>
      <c r="G54" s="34"/>
      <c r="H54" s="34"/>
      <c r="I54" s="34"/>
      <c r="J54" s="34"/>
      <c r="K54" s="34"/>
      <c r="L54" s="34"/>
      <c r="M54" s="34"/>
      <c r="N54" s="35"/>
    </row>
    <row r="55" spans="1:16">
      <c r="B55" s="64" t="s">
        <v>956</v>
      </c>
      <c r="C55" s="65"/>
      <c r="D55" s="65"/>
      <c r="E55" s="65"/>
      <c r="F55" s="65"/>
      <c r="G55" s="65"/>
      <c r="H55" s="65"/>
      <c r="I55" s="65"/>
      <c r="J55" s="65"/>
      <c r="K55" s="65"/>
      <c r="L55" s="65"/>
      <c r="M55" s="65"/>
      <c r="N55" s="66"/>
    </row>
    <row r="56" spans="1:16" ht="15.75" thickBot="1">
      <c r="B56" s="68"/>
      <c r="C56" s="61"/>
      <c r="D56" s="61"/>
      <c r="E56" s="61"/>
      <c r="F56" s="61"/>
      <c r="G56" s="61"/>
      <c r="H56" s="61"/>
      <c r="I56" s="61"/>
      <c r="J56" s="61"/>
      <c r="K56" s="61"/>
      <c r="L56" s="61"/>
      <c r="M56" s="61"/>
      <c r="N56" s="63"/>
    </row>
    <row r="57" spans="1:16" ht="25.5">
      <c r="B57" s="313" t="s">
        <v>957</v>
      </c>
      <c r="C57" s="314"/>
      <c r="D57" s="314"/>
      <c r="E57" s="314"/>
      <c r="F57" s="314"/>
      <c r="G57" s="314"/>
      <c r="H57" s="73" t="s">
        <v>945</v>
      </c>
      <c r="I57" s="74" t="s">
        <v>958</v>
      </c>
      <c r="J57" s="75" t="s">
        <v>959</v>
      </c>
      <c r="K57" s="73" t="s">
        <v>960</v>
      </c>
      <c r="L57" s="913" t="s">
        <v>961</v>
      </c>
      <c r="M57" s="892"/>
      <c r="N57" s="76" t="s">
        <v>951</v>
      </c>
    </row>
    <row r="58" spans="1:16">
      <c r="A58" t="s">
        <v>1318</v>
      </c>
      <c r="B58" s="46" t="str">
        <f>VLOOKUP(A58,TRANSPORTE!A1:D117,3,FALSE)</f>
        <v>Transporte de tubería</v>
      </c>
      <c r="C58" s="317"/>
      <c r="D58" s="317"/>
      <c r="E58" s="317"/>
      <c r="F58" s="317"/>
      <c r="G58" s="317"/>
      <c r="H58" s="311" t="s">
        <v>1306</v>
      </c>
      <c r="I58" s="279">
        <v>1</v>
      </c>
      <c r="J58" s="286">
        <v>1</v>
      </c>
      <c r="K58" s="279">
        <f>I58*J58</f>
        <v>1</v>
      </c>
      <c r="L58" s="914">
        <f>VLOOKUP(A58,TRANSPORTE!A1:D117,4,FALSE)</f>
        <v>1106.733613793484</v>
      </c>
      <c r="M58" s="915"/>
      <c r="N58" s="287">
        <f>K58*L58</f>
        <v>1106.733613793484</v>
      </c>
    </row>
    <row r="59" spans="1:16">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4">
        <f>VLOOKUP(A59,TRANSPORTE!A1:D117,4,FALSE)</f>
        <v>1147.8761273174055</v>
      </c>
      <c r="M59" s="915"/>
      <c r="N59" s="287">
        <f>K59*L59</f>
        <v>665.76815384409508</v>
      </c>
    </row>
    <row r="60" spans="1:16">
      <c r="B60" s="46"/>
      <c r="C60" s="47"/>
      <c r="D60" s="47"/>
      <c r="E60" s="47"/>
      <c r="F60" s="47"/>
      <c r="G60" s="47"/>
      <c r="H60" s="311"/>
      <c r="I60" s="279"/>
      <c r="J60" s="286"/>
      <c r="K60" s="279"/>
      <c r="L60" s="914"/>
      <c r="M60" s="915"/>
      <c r="N60" s="287"/>
    </row>
    <row r="61" spans="1:16">
      <c r="B61" s="46"/>
      <c r="C61" s="47"/>
      <c r="D61" s="47"/>
      <c r="E61" s="47"/>
      <c r="F61" s="47"/>
      <c r="G61" s="47"/>
      <c r="H61" s="311"/>
      <c r="I61" s="279"/>
      <c r="J61" s="286"/>
      <c r="K61" s="279"/>
      <c r="L61" s="914"/>
      <c r="M61" s="915"/>
      <c r="N61" s="287"/>
    </row>
    <row r="62" spans="1:16">
      <c r="B62" s="46"/>
      <c r="C62" s="47"/>
      <c r="D62" s="47"/>
      <c r="E62" s="47"/>
      <c r="F62" s="47"/>
      <c r="G62" s="47"/>
      <c r="H62" s="288"/>
      <c r="I62" s="279"/>
      <c r="J62" s="279"/>
      <c r="K62" s="279"/>
      <c r="L62" s="289"/>
      <c r="M62" s="290"/>
      <c r="N62" s="291"/>
    </row>
    <row r="63" spans="1:16" ht="15.75" thickBot="1">
      <c r="B63" s="447"/>
      <c r="C63" s="448"/>
      <c r="D63" s="448"/>
      <c r="E63" s="448"/>
      <c r="F63" s="448"/>
      <c r="G63" s="448"/>
      <c r="H63" s="48"/>
      <c r="I63" s="126"/>
      <c r="J63" s="126"/>
      <c r="K63" s="126"/>
      <c r="L63" s="905"/>
      <c r="M63" s="906"/>
      <c r="N63" s="127"/>
    </row>
    <row r="64" spans="1:16" ht="15.75" thickBot="1">
      <c r="B64" s="916" t="s">
        <v>953</v>
      </c>
      <c r="C64" s="870"/>
      <c r="D64" s="870"/>
      <c r="E64" s="870"/>
      <c r="F64" s="870"/>
      <c r="G64" s="870"/>
      <c r="H64" s="870"/>
      <c r="I64" s="870"/>
      <c r="J64" s="870"/>
      <c r="K64" s="870"/>
      <c r="L64" s="870"/>
      <c r="M64" s="871"/>
      <c r="N64" s="104">
        <f>N58+N59</f>
        <v>1772.5017676375792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45"/>
    </row>
    <row r="75" spans="1:15" ht="15.75" thickBot="1">
      <c r="B75" s="916" t="s">
        <v>953</v>
      </c>
      <c r="C75" s="870"/>
      <c r="D75" s="870"/>
      <c r="E75" s="870"/>
      <c r="F75" s="870"/>
      <c r="G75" s="870"/>
      <c r="H75" s="870"/>
      <c r="I75" s="870"/>
      <c r="J75" s="870"/>
      <c r="K75" s="870"/>
      <c r="L75" s="870"/>
      <c r="M75" s="871"/>
      <c r="N75" s="301">
        <f>SUM(N69:N74)</f>
        <v>26934.186967867332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349087.7002703388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69817.540054067766</v>
      </c>
      <c r="M82" s="863"/>
      <c r="N82" s="51"/>
    </row>
    <row r="83" spans="1:14">
      <c r="B83" s="89" t="s">
        <v>973</v>
      </c>
      <c r="C83" s="90"/>
      <c r="D83" s="90"/>
      <c r="E83" s="90"/>
      <c r="F83" s="90"/>
      <c r="G83" s="90"/>
      <c r="H83" s="90"/>
      <c r="I83" s="87"/>
      <c r="J83" s="88"/>
      <c r="K83" s="304">
        <v>0.05</v>
      </c>
      <c r="L83" s="862">
        <f>N77*K83</f>
        <v>17454.385013516941</v>
      </c>
      <c r="M83" s="863"/>
      <c r="N83" s="51"/>
    </row>
    <row r="84" spans="1:14" ht="15.75" thickBot="1">
      <c r="B84" s="91" t="s">
        <v>974</v>
      </c>
      <c r="C84" s="92"/>
      <c r="D84" s="92"/>
      <c r="E84" s="92"/>
      <c r="F84" s="92"/>
      <c r="G84" s="92"/>
      <c r="H84" s="92"/>
      <c r="I84" s="93"/>
      <c r="J84" s="94"/>
      <c r="K84" s="305">
        <v>0.05</v>
      </c>
      <c r="L84" s="864">
        <f>N77*K84</f>
        <v>17454.385013516941</v>
      </c>
      <c r="M84" s="865"/>
      <c r="N84" s="51"/>
    </row>
    <row r="85" spans="1:14" ht="15.75" thickBot="1">
      <c r="B85" s="827" t="s">
        <v>953</v>
      </c>
      <c r="C85" s="828"/>
      <c r="D85" s="828"/>
      <c r="E85" s="828"/>
      <c r="F85" s="828"/>
      <c r="G85" s="828"/>
      <c r="H85" s="828"/>
      <c r="I85" s="828"/>
      <c r="J85" s="828"/>
      <c r="K85" s="828"/>
      <c r="L85" s="828"/>
      <c r="M85" s="829"/>
      <c r="N85" s="52">
        <f>L82+L83+L84</f>
        <v>104726.31008110163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453814.0103514404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1" t="s">
        <v>2218</v>
      </c>
      <c r="C104" s="972"/>
      <c r="D104" s="972"/>
      <c r="E104" s="972"/>
      <c r="F104" s="972"/>
      <c r="G104" s="972"/>
      <c r="H104" s="972"/>
      <c r="I104" s="972"/>
      <c r="J104" s="972"/>
      <c r="K104" s="972"/>
      <c r="L104" s="972"/>
      <c r="M104" s="972"/>
      <c r="N104" s="973"/>
    </row>
    <row r="105" spans="2:14" ht="15" customHeight="1">
      <c r="B105" s="971"/>
      <c r="C105" s="972"/>
      <c r="D105" s="972"/>
      <c r="E105" s="972"/>
      <c r="F105" s="972"/>
      <c r="G105" s="972"/>
      <c r="H105" s="972"/>
      <c r="I105" s="972"/>
      <c r="J105" s="972"/>
      <c r="K105" s="972"/>
      <c r="L105" s="972"/>
      <c r="M105" s="972"/>
      <c r="N105" s="973"/>
    </row>
    <row r="106" spans="2:14" ht="30" customHeight="1">
      <c r="B106" s="974" t="s">
        <v>2219</v>
      </c>
      <c r="C106" s="975"/>
      <c r="D106" s="975"/>
      <c r="E106" s="975"/>
      <c r="F106" s="975"/>
      <c r="G106" s="975"/>
      <c r="H106" s="975"/>
      <c r="I106" s="975"/>
      <c r="J106" s="975"/>
      <c r="K106" s="975"/>
      <c r="L106" s="975"/>
      <c r="M106" s="975"/>
      <c r="N106" s="976"/>
    </row>
    <row r="107" spans="2:14">
      <c r="B107" s="974"/>
      <c r="C107" s="975"/>
      <c r="D107" s="975"/>
      <c r="E107" s="975"/>
      <c r="F107" s="975"/>
      <c r="G107" s="975"/>
      <c r="H107" s="975"/>
      <c r="I107" s="975"/>
      <c r="J107" s="975"/>
      <c r="K107" s="975"/>
      <c r="L107" s="975"/>
      <c r="M107" s="975"/>
      <c r="N107" s="97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7"/>
      <c r="K117" s="977"/>
      <c r="L117" s="977"/>
      <c r="M117" s="977"/>
      <c r="N117" s="978"/>
    </row>
    <row r="118" spans="2:14" ht="15.75" thickBot="1">
      <c r="B118" s="419" t="s">
        <v>2221</v>
      </c>
      <c r="C118" s="420"/>
      <c r="D118" s="420"/>
      <c r="E118" s="259"/>
      <c r="F118" s="259"/>
      <c r="G118" s="259"/>
      <c r="H118" s="259"/>
      <c r="I118" s="259"/>
      <c r="J118" s="979"/>
      <c r="K118" s="979"/>
      <c r="L118" s="979"/>
      <c r="M118" s="979"/>
      <c r="N118" s="98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P118"/>
  <sheetViews>
    <sheetView topLeftCell="A37" zoomScale="75" zoomScaleNormal="75" workbookViewId="0">
      <selection activeCell="P50" sqref="P50"/>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160</v>
      </c>
      <c r="B36" s="876" t="str">
        <f>VLOOKUP(A36,EQUIPOS!A6:D154,3,FALSE)</f>
        <v>COMPACTADOR MANUAL VIBRATORIO (RANA) con motor de 6 HP</v>
      </c>
      <c r="C36" s="877"/>
      <c r="D36" s="877"/>
      <c r="E36" s="877"/>
      <c r="F36" s="877"/>
      <c r="G36" s="877"/>
      <c r="H36" s="878"/>
      <c r="I36" s="267"/>
      <c r="J36" s="268"/>
      <c r="K36" s="269">
        <f>VLOOKUP(A36,EQUIPOS!A6:D163,4,FALSE)</f>
        <v>8555.7274195564405</v>
      </c>
      <c r="L36" s="270"/>
      <c r="M36" s="336">
        <v>0.5</v>
      </c>
      <c r="N36" s="272">
        <f>K36/M36</f>
        <v>17111.454839112881</v>
      </c>
    </row>
    <row r="37" spans="1:14">
      <c r="A37" s="113" t="s">
        <v>303</v>
      </c>
      <c r="B37" s="876" t="str">
        <f>VLOOKUP(A37,EQUIPOS!A7:D154,3,FALSE)</f>
        <v>Retrocargador, pala de 1,1 m3 de capacidad, profundidad de excavación de 4.400 mm y una altura de 5.680 mm</v>
      </c>
      <c r="C37" s="877"/>
      <c r="D37" s="877"/>
      <c r="E37" s="877"/>
      <c r="F37" s="877"/>
      <c r="G37" s="877"/>
      <c r="H37" s="878"/>
      <c r="I37" s="421"/>
      <c r="J37" s="422"/>
      <c r="K37" s="269">
        <f>VLOOKUP(A37,EQUIPOS!A7:D164,4,FALSE)</f>
        <v>105884.33901498024</v>
      </c>
      <c r="L37" s="335"/>
      <c r="M37" s="336">
        <v>1.5</v>
      </c>
      <c r="N37" s="272">
        <f>K37/M37</f>
        <v>70589.559343320157</v>
      </c>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v>
      </c>
      <c r="N41" s="344">
        <f>N75*M41</f>
        <v>2693.4186967867336</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90394.432879219763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548</v>
      </c>
      <c r="B48" s="43" t="str">
        <f>VLOOKUP(A48,MATERIALES!A5:D372,3,FALSE)</f>
        <v>Material para solado y atraque</v>
      </c>
      <c r="C48" s="281"/>
      <c r="D48" s="281"/>
      <c r="E48" s="281"/>
      <c r="F48" s="281"/>
      <c r="G48" s="281"/>
      <c r="H48" s="281"/>
      <c r="I48" s="281"/>
      <c r="J48" s="311" t="str">
        <f>VLOOKUP(A48,MATERIALES!A4:D639,2,FALSE)</f>
        <v>m3</v>
      </c>
      <c r="K48" s="282">
        <v>0.57999999999999996</v>
      </c>
      <c r="L48" s="267"/>
      <c r="M48" s="402">
        <f>VLOOKUP(A48,MATERIALES!A5:D395,4,FALSE)</f>
        <v>27834.121545050017</v>
      </c>
      <c r="N48" s="272">
        <f>K48*M48</f>
        <v>16143.790496129008</v>
      </c>
    </row>
    <row r="49" spans="1:16">
      <c r="A49" s="163" t="s">
        <v>726</v>
      </c>
      <c r="B49" s="43" t="str">
        <f>VLOOKUP(A49,MATERIALES!A6:D372,3,FALSE)</f>
        <v>Tubo corrugado de acero galvanizado MP-68</v>
      </c>
      <c r="C49" s="425"/>
      <c r="D49" s="425"/>
      <c r="E49" s="425"/>
      <c r="F49" s="425"/>
      <c r="G49" s="425"/>
      <c r="H49" s="425"/>
      <c r="I49" s="425"/>
      <c r="J49" s="312" t="str">
        <f>VLOOKUP(A49,MATERIALES!A5:D640,2,FALSE)</f>
        <v>m</v>
      </c>
      <c r="K49" s="397">
        <v>1</v>
      </c>
      <c r="L49" s="421"/>
      <c r="M49" s="402">
        <f>VLOOKUP(A49,MATERIALES!A6:D396,4,FALSE)</f>
        <v>197140.02453863146</v>
      </c>
      <c r="N49" s="272">
        <f>K49*M49</f>
        <v>197140.02453863146</v>
      </c>
      <c r="O49">
        <v>190650</v>
      </c>
      <c r="P49">
        <f>+M49/O49</f>
        <v>1.0340415658989324</v>
      </c>
    </row>
    <row r="50" spans="1:16">
      <c r="A50" s="163"/>
      <c r="B50" s="43"/>
      <c r="C50" s="425"/>
      <c r="D50" s="425"/>
      <c r="E50" s="425"/>
      <c r="F50" s="425"/>
      <c r="G50" s="425"/>
      <c r="H50" s="425"/>
      <c r="I50" s="425"/>
      <c r="J50" s="311"/>
      <c r="K50" s="397"/>
      <c r="L50" s="421"/>
      <c r="M50" s="402"/>
      <c r="N50" s="272"/>
    </row>
    <row r="51" spans="1:16">
      <c r="A51" s="163"/>
      <c r="B51" s="43"/>
      <c r="C51" s="425"/>
      <c r="D51" s="425"/>
      <c r="E51" s="425"/>
      <c r="F51" s="425"/>
      <c r="G51" s="425"/>
      <c r="H51" s="425"/>
      <c r="I51" s="425"/>
      <c r="J51" s="311"/>
      <c r="K51" s="397"/>
      <c r="L51" s="421"/>
      <c r="M51" s="402"/>
      <c r="N51" s="272"/>
    </row>
    <row r="52" spans="1:16" ht="15.75" thickBot="1">
      <c r="B52" s="43"/>
      <c r="C52" s="310"/>
      <c r="D52" s="310"/>
      <c r="E52" s="310"/>
      <c r="F52" s="310"/>
      <c r="G52" s="310"/>
      <c r="H52" s="310"/>
      <c r="I52" s="310"/>
      <c r="J52" s="435"/>
      <c r="K52" s="126"/>
      <c r="L52" s="325"/>
      <c r="M52" s="402"/>
      <c r="N52" s="272"/>
    </row>
    <row r="53" spans="1:16" ht="15.75" thickBot="1">
      <c r="B53" s="827" t="s">
        <v>953</v>
      </c>
      <c r="C53" s="828"/>
      <c r="D53" s="828"/>
      <c r="E53" s="828"/>
      <c r="F53" s="828"/>
      <c r="G53" s="828"/>
      <c r="H53" s="828"/>
      <c r="I53" s="828"/>
      <c r="J53" s="828"/>
      <c r="K53" s="828"/>
      <c r="L53" s="828"/>
      <c r="M53" s="829"/>
      <c r="N53" s="394">
        <f>SUM(N48:N52)</f>
        <v>213283.81503476048</v>
      </c>
    </row>
    <row r="54" spans="1:16">
      <c r="B54" s="33"/>
      <c r="C54" s="34"/>
      <c r="D54" s="34"/>
      <c r="E54" s="34"/>
      <c r="F54" s="34"/>
      <c r="G54" s="34"/>
      <c r="H54" s="34"/>
      <c r="I54" s="34"/>
      <c r="J54" s="34"/>
      <c r="K54" s="34"/>
      <c r="L54" s="34"/>
      <c r="M54" s="34"/>
      <c r="N54" s="35"/>
    </row>
    <row r="55" spans="1:16">
      <c r="B55" s="64" t="s">
        <v>956</v>
      </c>
      <c r="C55" s="65"/>
      <c r="D55" s="65"/>
      <c r="E55" s="65"/>
      <c r="F55" s="65"/>
      <c r="G55" s="65"/>
      <c r="H55" s="65"/>
      <c r="I55" s="65"/>
      <c r="J55" s="65"/>
      <c r="K55" s="65"/>
      <c r="L55" s="65"/>
      <c r="M55" s="65"/>
      <c r="N55" s="66"/>
    </row>
    <row r="56" spans="1:16" ht="15.75" thickBot="1">
      <c r="B56" s="68"/>
      <c r="C56" s="61"/>
      <c r="D56" s="61"/>
      <c r="E56" s="61"/>
      <c r="F56" s="61"/>
      <c r="G56" s="61"/>
      <c r="H56" s="61"/>
      <c r="I56" s="61"/>
      <c r="J56" s="61"/>
      <c r="K56" s="61"/>
      <c r="L56" s="61"/>
      <c r="M56" s="61"/>
      <c r="N56" s="63"/>
    </row>
    <row r="57" spans="1:16" ht="25.5">
      <c r="B57" s="313" t="s">
        <v>957</v>
      </c>
      <c r="C57" s="314"/>
      <c r="D57" s="314"/>
      <c r="E57" s="314"/>
      <c r="F57" s="314"/>
      <c r="G57" s="314"/>
      <c r="H57" s="73" t="s">
        <v>945</v>
      </c>
      <c r="I57" s="74" t="s">
        <v>958</v>
      </c>
      <c r="J57" s="75" t="s">
        <v>959</v>
      </c>
      <c r="K57" s="73" t="s">
        <v>960</v>
      </c>
      <c r="L57" s="913" t="s">
        <v>961</v>
      </c>
      <c r="M57" s="892"/>
      <c r="N57" s="76" t="s">
        <v>951</v>
      </c>
    </row>
    <row r="58" spans="1:16">
      <c r="A58" t="s">
        <v>1318</v>
      </c>
      <c r="B58" s="46" t="str">
        <f>VLOOKUP(A58,TRANSPORTE!A1:D117,3,FALSE)</f>
        <v>Transporte de tubería</v>
      </c>
      <c r="C58" s="317"/>
      <c r="D58" s="317"/>
      <c r="E58" s="317"/>
      <c r="F58" s="317"/>
      <c r="G58" s="317"/>
      <c r="H58" s="311" t="s">
        <v>1306</v>
      </c>
      <c r="I58" s="279">
        <v>1</v>
      </c>
      <c r="J58" s="286">
        <v>1</v>
      </c>
      <c r="K58" s="279">
        <f>I58*J58</f>
        <v>1</v>
      </c>
      <c r="L58" s="914">
        <f>VLOOKUP(A58,TRANSPORTE!A1:D117,4,FALSE)</f>
        <v>1106.733613793484</v>
      </c>
      <c r="M58" s="915"/>
      <c r="N58" s="287">
        <f>K58*L58</f>
        <v>1106.733613793484</v>
      </c>
    </row>
    <row r="59" spans="1:16">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4">
        <f>VLOOKUP(A59,TRANSPORTE!A1:D117,4,FALSE)</f>
        <v>1147.8761273174055</v>
      </c>
      <c r="M59" s="915"/>
      <c r="N59" s="287">
        <f>K59*L59</f>
        <v>665.76815384409508</v>
      </c>
    </row>
    <row r="60" spans="1:16">
      <c r="B60" s="46"/>
      <c r="C60" s="47"/>
      <c r="D60" s="47"/>
      <c r="E60" s="47"/>
      <c r="F60" s="47"/>
      <c r="G60" s="47"/>
      <c r="H60" s="311"/>
      <c r="I60" s="279"/>
      <c r="J60" s="286"/>
      <c r="K60" s="279"/>
      <c r="L60" s="914"/>
      <c r="M60" s="915"/>
      <c r="N60" s="287"/>
    </row>
    <row r="61" spans="1:16">
      <c r="B61" s="46"/>
      <c r="C61" s="47"/>
      <c r="D61" s="47"/>
      <c r="E61" s="47"/>
      <c r="F61" s="47"/>
      <c r="G61" s="47"/>
      <c r="H61" s="311"/>
      <c r="I61" s="279"/>
      <c r="J61" s="286"/>
      <c r="K61" s="279"/>
      <c r="L61" s="914"/>
      <c r="M61" s="915"/>
      <c r="N61" s="287"/>
    </row>
    <row r="62" spans="1:16">
      <c r="B62" s="46"/>
      <c r="C62" s="47"/>
      <c r="D62" s="47"/>
      <c r="E62" s="47"/>
      <c r="F62" s="47"/>
      <c r="G62" s="47"/>
      <c r="H62" s="288"/>
      <c r="I62" s="279"/>
      <c r="J62" s="279"/>
      <c r="K62" s="279"/>
      <c r="L62" s="289"/>
      <c r="M62" s="290"/>
      <c r="N62" s="291"/>
    </row>
    <row r="63" spans="1:16" ht="15.75" thickBot="1">
      <c r="B63" s="447"/>
      <c r="C63" s="448"/>
      <c r="D63" s="448"/>
      <c r="E63" s="448"/>
      <c r="F63" s="448"/>
      <c r="G63" s="448"/>
      <c r="H63" s="48"/>
      <c r="I63" s="126"/>
      <c r="J63" s="126"/>
      <c r="K63" s="126"/>
      <c r="L63" s="905"/>
      <c r="M63" s="906"/>
      <c r="N63" s="127"/>
    </row>
    <row r="64" spans="1:16" ht="15.75" thickBot="1">
      <c r="B64" s="916" t="s">
        <v>953</v>
      </c>
      <c r="C64" s="870"/>
      <c r="D64" s="870"/>
      <c r="E64" s="870"/>
      <c r="F64" s="870"/>
      <c r="G64" s="870"/>
      <c r="H64" s="870"/>
      <c r="I64" s="870"/>
      <c r="J64" s="870"/>
      <c r="K64" s="870"/>
      <c r="L64" s="870"/>
      <c r="M64" s="871"/>
      <c r="N64" s="104">
        <f>N58+N59+N60+N61+N62</f>
        <v>1772.5017676375792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45"/>
    </row>
    <row r="75" spans="1:15" ht="15.75" thickBot="1">
      <c r="B75" s="916" t="s">
        <v>953</v>
      </c>
      <c r="C75" s="870"/>
      <c r="D75" s="870"/>
      <c r="E75" s="870"/>
      <c r="F75" s="870"/>
      <c r="G75" s="870"/>
      <c r="H75" s="870"/>
      <c r="I75" s="870"/>
      <c r="J75" s="870"/>
      <c r="K75" s="870"/>
      <c r="L75" s="870"/>
      <c r="M75" s="871"/>
      <c r="N75" s="301">
        <f>SUM(N69:N74)</f>
        <v>26934.186967867332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332384.93664948514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66476.987329897034</v>
      </c>
      <c r="M82" s="863"/>
      <c r="N82" s="51"/>
    </row>
    <row r="83" spans="1:14">
      <c r="B83" s="89" t="s">
        <v>973</v>
      </c>
      <c r="C83" s="90"/>
      <c r="D83" s="90"/>
      <c r="E83" s="90"/>
      <c r="F83" s="90"/>
      <c r="G83" s="90"/>
      <c r="H83" s="90"/>
      <c r="I83" s="87"/>
      <c r="J83" s="88"/>
      <c r="K83" s="304">
        <v>0.05</v>
      </c>
      <c r="L83" s="862">
        <f>N77*K83</f>
        <v>16619.246832474259</v>
      </c>
      <c r="M83" s="863"/>
      <c r="N83" s="51"/>
    </row>
    <row r="84" spans="1:14" ht="15.75" thickBot="1">
      <c r="B84" s="91" t="s">
        <v>974</v>
      </c>
      <c r="C84" s="92"/>
      <c r="D84" s="92"/>
      <c r="E84" s="92"/>
      <c r="F84" s="92"/>
      <c r="G84" s="92"/>
      <c r="H84" s="92"/>
      <c r="I84" s="93"/>
      <c r="J84" s="94"/>
      <c r="K84" s="305">
        <v>0.05</v>
      </c>
      <c r="L84" s="864">
        <f>N77*K84</f>
        <v>16619.246832474259</v>
      </c>
      <c r="M84" s="865"/>
      <c r="N84" s="51"/>
    </row>
    <row r="85" spans="1:14" ht="15.75" thickBot="1">
      <c r="B85" s="827" t="s">
        <v>953</v>
      </c>
      <c r="C85" s="828"/>
      <c r="D85" s="828"/>
      <c r="E85" s="828"/>
      <c r="F85" s="828"/>
      <c r="G85" s="828"/>
      <c r="H85" s="828"/>
      <c r="I85" s="828"/>
      <c r="J85" s="828"/>
      <c r="K85" s="828"/>
      <c r="L85" s="828"/>
      <c r="M85" s="829"/>
      <c r="N85" s="52">
        <f>L82+L83+L84</f>
        <v>99715.480994845537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432100.41764433065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1" t="s">
        <v>2218</v>
      </c>
      <c r="C104" s="972"/>
      <c r="D104" s="972"/>
      <c r="E104" s="972"/>
      <c r="F104" s="972"/>
      <c r="G104" s="972"/>
      <c r="H104" s="972"/>
      <c r="I104" s="972"/>
      <c r="J104" s="972"/>
      <c r="K104" s="972"/>
      <c r="L104" s="972"/>
      <c r="M104" s="972"/>
      <c r="N104" s="973"/>
    </row>
    <row r="105" spans="2:14" ht="15" customHeight="1">
      <c r="B105" s="971"/>
      <c r="C105" s="972"/>
      <c r="D105" s="972"/>
      <c r="E105" s="972"/>
      <c r="F105" s="972"/>
      <c r="G105" s="972"/>
      <c r="H105" s="972"/>
      <c r="I105" s="972"/>
      <c r="J105" s="972"/>
      <c r="K105" s="972"/>
      <c r="L105" s="972"/>
      <c r="M105" s="972"/>
      <c r="N105" s="973"/>
    </row>
    <row r="106" spans="2:14" ht="30" customHeight="1">
      <c r="B106" s="974" t="s">
        <v>2219</v>
      </c>
      <c r="C106" s="975"/>
      <c r="D106" s="975"/>
      <c r="E106" s="975"/>
      <c r="F106" s="975"/>
      <c r="G106" s="975"/>
      <c r="H106" s="975"/>
      <c r="I106" s="975"/>
      <c r="J106" s="975"/>
      <c r="K106" s="975"/>
      <c r="L106" s="975"/>
      <c r="M106" s="975"/>
      <c r="N106" s="976"/>
    </row>
    <row r="107" spans="2:14">
      <c r="B107" s="974"/>
      <c r="C107" s="975"/>
      <c r="D107" s="975"/>
      <c r="E107" s="975"/>
      <c r="F107" s="975"/>
      <c r="G107" s="975"/>
      <c r="H107" s="975"/>
      <c r="I107" s="975"/>
      <c r="J107" s="975"/>
      <c r="K107" s="975"/>
      <c r="L107" s="975"/>
      <c r="M107" s="975"/>
      <c r="N107" s="97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7"/>
      <c r="K117" s="977"/>
      <c r="L117" s="977"/>
      <c r="M117" s="977"/>
      <c r="N117" s="978"/>
    </row>
    <row r="118" spans="2:14" ht="15.75" thickBot="1">
      <c r="B118" s="419" t="s">
        <v>2221</v>
      </c>
      <c r="C118" s="420"/>
      <c r="D118" s="420"/>
      <c r="E118" s="259"/>
      <c r="F118" s="259"/>
      <c r="G118" s="259"/>
      <c r="H118" s="259"/>
      <c r="I118" s="259"/>
      <c r="J118" s="979"/>
      <c r="K118" s="979"/>
      <c r="L118" s="979"/>
      <c r="M118" s="979"/>
      <c r="N118" s="98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N75*M41</f>
        <v>134.53962180720401</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713</v>
      </c>
      <c r="B48" s="43" t="str">
        <f>VLOOKUP(A48,MATERIALES!A5:D372,3,FALSE)</f>
        <v>Tubería de Plástico</v>
      </c>
      <c r="C48" s="281"/>
      <c r="D48" s="281"/>
      <c r="E48" s="281"/>
      <c r="F48" s="281"/>
      <c r="G48" s="281"/>
      <c r="H48" s="281"/>
      <c r="I48" s="268"/>
      <c r="J48" s="224" t="str">
        <f>VLOOKUP(A48,MATERIALES!A4:D639,2,FALSE)</f>
        <v>m</v>
      </c>
      <c r="K48" s="282">
        <v>1</v>
      </c>
      <c r="L48" s="267"/>
      <c r="M48" s="402">
        <f>VLOOKUP(A48,MATERIALES!A5:D395,4,FALSE)</f>
        <v>19435.867184247512</v>
      </c>
      <c r="N48" s="272">
        <f>K48*M48</f>
        <v>19435.867184247512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19435.867184247512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B58" s="46"/>
      <c r="C58" s="317"/>
      <c r="D58" s="317"/>
      <c r="E58" s="317"/>
      <c r="F58" s="317"/>
      <c r="G58" s="317"/>
      <c r="H58" s="311"/>
      <c r="I58" s="279"/>
      <c r="J58" s="286"/>
      <c r="K58" s="279"/>
      <c r="L58" s="914"/>
      <c r="M58" s="915"/>
      <c r="N58" s="287"/>
    </row>
    <row r="59" spans="1:14">
      <c r="B59" s="46"/>
      <c r="C59" s="47"/>
      <c r="D59" s="47"/>
      <c r="E59" s="47"/>
      <c r="F59" s="47"/>
      <c r="G59" s="47"/>
      <c r="H59" s="311"/>
      <c r="I59" s="279"/>
      <c r="J59" s="286"/>
      <c r="K59" s="279"/>
      <c r="L59" s="914"/>
      <c r="M59" s="915"/>
      <c r="N59" s="287"/>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45"/>
    </row>
    <row r="75" spans="1:15" ht="15.75" thickBot="1">
      <c r="B75" s="916" t="s">
        <v>953</v>
      </c>
      <c r="C75" s="870"/>
      <c r="D75" s="870"/>
      <c r="E75" s="870"/>
      <c r="F75" s="870"/>
      <c r="G75" s="870"/>
      <c r="H75" s="870"/>
      <c r="I75" s="870"/>
      <c r="J75" s="870"/>
      <c r="K75" s="870"/>
      <c r="L75" s="870"/>
      <c r="M75" s="871"/>
      <c r="N75" s="301">
        <f>SUM(N69:N74)</f>
        <v>2690.7924361440801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22261.199242198796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4452.239848439759</v>
      </c>
      <c r="M82" s="863"/>
      <c r="N82" s="51"/>
    </row>
    <row r="83" spans="1:14">
      <c r="B83" s="89" t="s">
        <v>973</v>
      </c>
      <c r="C83" s="90"/>
      <c r="D83" s="90"/>
      <c r="E83" s="90"/>
      <c r="F83" s="90"/>
      <c r="G83" s="90"/>
      <c r="H83" s="90"/>
      <c r="I83" s="87"/>
      <c r="J83" s="88"/>
      <c r="K83" s="304">
        <v>0.05</v>
      </c>
      <c r="L83" s="862">
        <f>N77*K83</f>
        <v>1113.0599621099398</v>
      </c>
      <c r="M83" s="863"/>
      <c r="N83" s="51"/>
    </row>
    <row r="84" spans="1:14" ht="15.75" thickBot="1">
      <c r="B84" s="91" t="s">
        <v>974</v>
      </c>
      <c r="C84" s="92"/>
      <c r="D84" s="92"/>
      <c r="E84" s="92"/>
      <c r="F84" s="92"/>
      <c r="G84" s="92"/>
      <c r="H84" s="92"/>
      <c r="I84" s="93"/>
      <c r="J84" s="94"/>
      <c r="K84" s="305">
        <v>0.05</v>
      </c>
      <c r="L84" s="864">
        <f>N77*K84</f>
        <v>1113.0599621099398</v>
      </c>
      <c r="M84" s="865"/>
      <c r="N84" s="51"/>
    </row>
    <row r="85" spans="1:14" ht="15.75" thickBot="1">
      <c r="B85" s="827" t="s">
        <v>953</v>
      </c>
      <c r="C85" s="828"/>
      <c r="D85" s="828"/>
      <c r="E85" s="828"/>
      <c r="F85" s="828"/>
      <c r="G85" s="828"/>
      <c r="H85" s="828"/>
      <c r="I85" s="828"/>
      <c r="J85" s="828"/>
      <c r="K85" s="828"/>
      <c r="L85" s="828"/>
      <c r="M85" s="829"/>
      <c r="N85" s="52">
        <f>L82+L83+L84</f>
        <v>6678.359772659639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28939.559014858434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1" t="s">
        <v>2218</v>
      </c>
      <c r="C104" s="972"/>
      <c r="D104" s="972"/>
      <c r="E104" s="972"/>
      <c r="F104" s="972"/>
      <c r="G104" s="972"/>
      <c r="H104" s="972"/>
      <c r="I104" s="972"/>
      <c r="J104" s="972"/>
      <c r="K104" s="972"/>
      <c r="L104" s="972"/>
      <c r="M104" s="972"/>
      <c r="N104" s="973"/>
    </row>
    <row r="105" spans="2:14" ht="15" customHeight="1">
      <c r="B105" s="971"/>
      <c r="C105" s="972"/>
      <c r="D105" s="972"/>
      <c r="E105" s="972"/>
      <c r="F105" s="972"/>
      <c r="G105" s="972"/>
      <c r="H105" s="972"/>
      <c r="I105" s="972"/>
      <c r="J105" s="972"/>
      <c r="K105" s="972"/>
      <c r="L105" s="972"/>
      <c r="M105" s="972"/>
      <c r="N105" s="973"/>
    </row>
    <row r="106" spans="2:14" ht="30" customHeight="1">
      <c r="B106" s="974" t="s">
        <v>2219</v>
      </c>
      <c r="C106" s="975"/>
      <c r="D106" s="975"/>
      <c r="E106" s="975"/>
      <c r="F106" s="975"/>
      <c r="G106" s="975"/>
      <c r="H106" s="975"/>
      <c r="I106" s="975"/>
      <c r="J106" s="975"/>
      <c r="K106" s="975"/>
      <c r="L106" s="975"/>
      <c r="M106" s="975"/>
      <c r="N106" s="976"/>
    </row>
    <row r="107" spans="2:14">
      <c r="B107" s="974"/>
      <c r="C107" s="975"/>
      <c r="D107" s="975"/>
      <c r="E107" s="975"/>
      <c r="F107" s="975"/>
      <c r="G107" s="975"/>
      <c r="H107" s="975"/>
      <c r="I107" s="975"/>
      <c r="J107" s="975"/>
      <c r="K107" s="975"/>
      <c r="L107" s="975"/>
      <c r="M107" s="975"/>
      <c r="N107" s="97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7"/>
      <c r="K117" s="977"/>
      <c r="L117" s="977"/>
      <c r="M117" s="977"/>
      <c r="N117" s="978"/>
    </row>
    <row r="118" spans="2:14" ht="15.75" thickBot="1">
      <c r="B118" s="419" t="s">
        <v>2221</v>
      </c>
      <c r="C118" s="420"/>
      <c r="D118" s="420"/>
      <c r="E118" s="259"/>
      <c r="F118" s="259"/>
      <c r="G118" s="259"/>
      <c r="H118" s="259"/>
      <c r="I118" s="259"/>
      <c r="J118" s="979"/>
      <c r="K118" s="979"/>
      <c r="L118" s="979"/>
      <c r="M118" s="979"/>
      <c r="N118" s="98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992" t="s">
        <v>944</v>
      </c>
      <c r="D30" s="993"/>
      <c r="E30" s="993"/>
      <c r="F30" s="993"/>
      <c r="G30" s="993"/>
      <c r="H30" s="993"/>
      <c r="I30" s="993"/>
      <c r="J30" s="454"/>
      <c r="K30" s="307"/>
      <c r="L30" s="803" t="s">
        <v>945</v>
      </c>
      <c r="M30" s="804"/>
      <c r="N30" s="71" t="s">
        <v>946</v>
      </c>
    </row>
    <row r="31" spans="1:14" ht="30" customHeight="1" thickBot="1">
      <c r="A31" t="s">
        <v>1845</v>
      </c>
      <c r="B31" s="80" t="s">
        <v>1132</v>
      </c>
      <c r="C31" s="994" t="s">
        <v>2137</v>
      </c>
      <c r="D31" s="995"/>
      <c r="E31" s="995"/>
      <c r="F31" s="995"/>
      <c r="G31" s="995"/>
      <c r="H31" s="995"/>
      <c r="I31" s="995"/>
      <c r="J31" s="995"/>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N75*M41</f>
        <v>2020.0640225900497</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41714.870815111572</v>
      </c>
      <c r="N48" s="272">
        <f>K48*M48</f>
        <v>45886.357896622736</v>
      </c>
    </row>
    <row r="49" spans="1:14">
      <c r="A49" s="163"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6184.8785987014844</v>
      </c>
      <c r="N49" s="272">
        <f>K49*M49</f>
        <v>7112.6103885067068</v>
      </c>
    </row>
    <row r="50" spans="1:14">
      <c r="A50" s="163" t="s">
        <v>587</v>
      </c>
      <c r="B50" s="43" t="str">
        <f>VLOOKUP(A50,MATERIALES!A6:D372,3,FALSE)</f>
        <v>Mortero 1:3 De recubrimiento</v>
      </c>
      <c r="C50" s="425"/>
      <c r="D50" s="425"/>
      <c r="E50" s="425"/>
      <c r="F50" s="425"/>
      <c r="G50" s="425"/>
      <c r="H50" s="425"/>
      <c r="I50" s="425"/>
      <c r="J50" s="312" t="str">
        <f>VLOOKUP(A50,MATERIALES!A6:D641,2,FALSE)</f>
        <v>m3</v>
      </c>
      <c r="K50" s="397">
        <v>0.12</v>
      </c>
      <c r="L50" s="421"/>
      <c r="M50" s="402">
        <f>VLOOKUP(A50,MATERIALES!A6:D397,4,FALSE)</f>
        <v>388936.29662517767</v>
      </c>
      <c r="N50" s="272">
        <f>K50*M50</f>
        <v>46672.355595021319</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VLOOKUP(A51,MATERIALES!A6:D642,2,FALSE)</f>
        <v>m2</v>
      </c>
      <c r="K51" s="397">
        <v>2</v>
      </c>
      <c r="L51" s="421"/>
      <c r="M51" s="402">
        <f>VLOOKUP(A51,MATERIALES!A6:D398,4,FALSE)</f>
        <v>8271.4350835420664</v>
      </c>
      <c r="N51" s="272">
        <f>K51*M51</f>
        <v>16542.870167084133</v>
      </c>
    </row>
    <row r="52" spans="1:14" ht="15.75" thickBot="1">
      <c r="A52" t="s">
        <v>921</v>
      </c>
      <c r="B52" s="43" t="str">
        <f>VLOOKUP(A52,MATERIALES!A7:D372,3,FALSE)</f>
        <v>Malla para gaviones (2M3)</v>
      </c>
      <c r="C52" s="310"/>
      <c r="D52" s="310"/>
      <c r="E52" s="310"/>
      <c r="F52" s="310"/>
      <c r="G52" s="310"/>
      <c r="H52" s="310"/>
      <c r="I52" s="310"/>
      <c r="J52" s="433" t="str">
        <f>VLOOKUP(A52,MATERIALES!A6:D643,2,FALSE)</f>
        <v>u</v>
      </c>
      <c r="K52" s="126">
        <v>0.5</v>
      </c>
      <c r="L52" s="325"/>
      <c r="M52" s="402">
        <f>VLOOKUP(A52,MATERIALES!A7:D399,4,FALSE)</f>
        <v>100063.6615348276</v>
      </c>
      <c r="N52" s="272">
        <f>K52*M52</f>
        <v>50031.830767413798</v>
      </c>
    </row>
    <row r="53" spans="1:14" ht="15.75" thickBot="1">
      <c r="B53" s="827" t="s">
        <v>953</v>
      </c>
      <c r="C53" s="828"/>
      <c r="D53" s="828"/>
      <c r="E53" s="828"/>
      <c r="F53" s="828"/>
      <c r="G53" s="828"/>
      <c r="H53" s="828"/>
      <c r="I53" s="828"/>
      <c r="J53" s="828"/>
      <c r="K53" s="828"/>
      <c r="L53" s="828"/>
      <c r="M53" s="829"/>
      <c r="N53" s="394">
        <f>SUM(N48:N52)</f>
        <v>166246.0248146487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4">
        <f>VLOOKUP(A58,TRANSPORTE!A1:D117,4,FALSE)</f>
        <v>1147.8761273174055</v>
      </c>
      <c r="M58" s="915"/>
      <c r="N58" s="287">
        <f>K58*L58</f>
        <v>1262.6637400491461</v>
      </c>
    </row>
    <row r="59" spans="1:14">
      <c r="B59" s="46"/>
      <c r="C59" s="47"/>
      <c r="D59" s="47"/>
      <c r="E59" s="47"/>
      <c r="F59" s="47"/>
      <c r="G59" s="47"/>
      <c r="H59" s="311"/>
      <c r="I59" s="279"/>
      <c r="J59" s="286"/>
      <c r="K59" s="279"/>
      <c r="L59" s="914"/>
      <c r="M59" s="915"/>
      <c r="N59" s="287"/>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1262.6637400491461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127"/>
    </row>
    <row r="75" spans="1:15" ht="15.75" thickBot="1">
      <c r="B75" s="916" t="s">
        <v>953</v>
      </c>
      <c r="C75" s="870"/>
      <c r="D75" s="870"/>
      <c r="E75" s="870"/>
      <c r="F75" s="870"/>
      <c r="G75" s="870"/>
      <c r="H75" s="870"/>
      <c r="I75" s="870"/>
      <c r="J75" s="870"/>
      <c r="K75" s="870"/>
      <c r="L75" s="870"/>
      <c r="M75" s="871"/>
      <c r="N75" s="460">
        <f>SUM(N69:N74)</f>
        <v>40401.280451800994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209930.0330290889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41986.006605817784</v>
      </c>
      <c r="M82" s="863"/>
      <c r="N82" s="51"/>
    </row>
    <row r="83" spans="1:14">
      <c r="B83" s="89" t="s">
        <v>973</v>
      </c>
      <c r="C83" s="90"/>
      <c r="D83" s="90"/>
      <c r="E83" s="90"/>
      <c r="F83" s="90"/>
      <c r="G83" s="90"/>
      <c r="H83" s="90"/>
      <c r="I83" s="87"/>
      <c r="J83" s="88"/>
      <c r="K83" s="304">
        <v>0.05</v>
      </c>
      <c r="L83" s="862">
        <f>N77*K83</f>
        <v>10496.501651454446</v>
      </c>
      <c r="M83" s="863"/>
      <c r="N83" s="51"/>
    </row>
    <row r="84" spans="1:14" ht="15.75" thickBot="1">
      <c r="B84" s="91" t="s">
        <v>974</v>
      </c>
      <c r="C84" s="92"/>
      <c r="D84" s="92"/>
      <c r="E84" s="92"/>
      <c r="F84" s="92"/>
      <c r="G84" s="92"/>
      <c r="H84" s="92"/>
      <c r="I84" s="93"/>
      <c r="J84" s="94"/>
      <c r="K84" s="305">
        <v>0.05</v>
      </c>
      <c r="L84" s="864">
        <f>N77*K84</f>
        <v>10496.501651454446</v>
      </c>
      <c r="M84" s="865"/>
      <c r="N84" s="51"/>
    </row>
    <row r="85" spans="1:14" ht="15.75" thickBot="1">
      <c r="B85" s="827" t="s">
        <v>953</v>
      </c>
      <c r="C85" s="828"/>
      <c r="D85" s="828"/>
      <c r="E85" s="828"/>
      <c r="F85" s="828"/>
      <c r="G85" s="828"/>
      <c r="H85" s="828"/>
      <c r="I85" s="828"/>
      <c r="J85" s="828"/>
      <c r="K85" s="828"/>
      <c r="L85" s="828"/>
      <c r="M85" s="829"/>
      <c r="N85" s="52">
        <f>L82+L83+L84</f>
        <v>62979.009908726679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272909.0429378156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1" t="s">
        <v>2218</v>
      </c>
      <c r="C104" s="972"/>
      <c r="D104" s="972"/>
      <c r="E104" s="972"/>
      <c r="F104" s="972"/>
      <c r="G104" s="972"/>
      <c r="H104" s="972"/>
      <c r="I104" s="972"/>
      <c r="J104" s="972"/>
      <c r="K104" s="972"/>
      <c r="L104" s="972"/>
      <c r="M104" s="972"/>
      <c r="N104" s="973"/>
    </row>
    <row r="105" spans="2:14" ht="15" customHeight="1">
      <c r="B105" s="971"/>
      <c r="C105" s="972"/>
      <c r="D105" s="972"/>
      <c r="E105" s="972"/>
      <c r="F105" s="972"/>
      <c r="G105" s="972"/>
      <c r="H105" s="972"/>
      <c r="I105" s="972"/>
      <c r="J105" s="972"/>
      <c r="K105" s="972"/>
      <c r="L105" s="972"/>
      <c r="M105" s="972"/>
      <c r="N105" s="973"/>
    </row>
    <row r="106" spans="2:14" ht="30" customHeight="1">
      <c r="B106" s="974" t="s">
        <v>2219</v>
      </c>
      <c r="C106" s="975"/>
      <c r="D106" s="975"/>
      <c r="E106" s="975"/>
      <c r="F106" s="975"/>
      <c r="G106" s="975"/>
      <c r="H106" s="975"/>
      <c r="I106" s="975"/>
      <c r="J106" s="975"/>
      <c r="K106" s="975"/>
      <c r="L106" s="975"/>
      <c r="M106" s="975"/>
      <c r="N106" s="976"/>
    </row>
    <row r="107" spans="2:14">
      <c r="B107" s="974"/>
      <c r="C107" s="975"/>
      <c r="D107" s="975"/>
      <c r="E107" s="975"/>
      <c r="F107" s="975"/>
      <c r="G107" s="975"/>
      <c r="H107" s="975"/>
      <c r="I107" s="975"/>
      <c r="J107" s="975"/>
      <c r="K107" s="975"/>
      <c r="L107" s="975"/>
      <c r="M107" s="975"/>
      <c r="N107" s="97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7"/>
      <c r="K117" s="977"/>
      <c r="L117" s="977"/>
      <c r="M117" s="977"/>
      <c r="N117" s="978"/>
    </row>
    <row r="118" spans="2:14" ht="15.75" thickBot="1">
      <c r="B118" s="419" t="s">
        <v>2221</v>
      </c>
      <c r="C118" s="420"/>
      <c r="D118" s="420"/>
      <c r="E118" s="259"/>
      <c r="F118" s="259"/>
      <c r="G118" s="259"/>
      <c r="H118" s="259"/>
      <c r="I118" s="259"/>
      <c r="J118" s="979"/>
      <c r="K118" s="979"/>
      <c r="L118" s="979"/>
      <c r="M118" s="979"/>
      <c r="N118" s="98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992" t="s">
        <v>944</v>
      </c>
      <c r="D30" s="993"/>
      <c r="E30" s="993"/>
      <c r="F30" s="993"/>
      <c r="G30" s="993"/>
      <c r="H30" s="993"/>
      <c r="I30" s="993"/>
      <c r="J30" s="454"/>
      <c r="K30" s="307"/>
      <c r="L30" s="803" t="s">
        <v>945</v>
      </c>
      <c r="M30" s="804"/>
      <c r="N30" s="71" t="s">
        <v>946</v>
      </c>
    </row>
    <row r="31" spans="1:14" ht="27" customHeight="1" thickBot="1">
      <c r="A31" t="s">
        <v>1845</v>
      </c>
      <c r="B31" s="80" t="s">
        <v>1133</v>
      </c>
      <c r="C31" s="994" t="s">
        <v>2138</v>
      </c>
      <c r="D31" s="995"/>
      <c r="E31" s="995"/>
      <c r="F31" s="995"/>
      <c r="G31" s="995"/>
      <c r="H31" s="995"/>
      <c r="I31" s="995"/>
      <c r="J31" s="995"/>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N75*M41</f>
        <v>2020.0640225900497</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41714.870815111572</v>
      </c>
      <c r="N48" s="272">
        <f>K48*M48</f>
        <v>45886.357896622736</v>
      </c>
    </row>
    <row r="49" spans="1:14">
      <c r="A49" s="163"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6184.8785987014844</v>
      </c>
      <c r="N49" s="272">
        <f>K49*M49</f>
        <v>7112.6103885067068</v>
      </c>
    </row>
    <row r="50" spans="1:14">
      <c r="A50" s="163" t="s">
        <v>587</v>
      </c>
      <c r="B50" s="43" t="str">
        <f>VLOOKUP(A50,MATERIALES!A6:D372,3,FALSE)</f>
        <v>Mortero 1:3 De recubrimiento</v>
      </c>
      <c r="C50" s="425"/>
      <c r="D50" s="425"/>
      <c r="E50" s="425"/>
      <c r="F50" s="425"/>
      <c r="G50" s="425"/>
      <c r="H50" s="425"/>
      <c r="I50" s="425"/>
      <c r="J50" s="312" t="str">
        <f>VLOOKUP(A50,MATERIALES!A6:D641,2,FALSE)</f>
        <v>m3</v>
      </c>
      <c r="K50" s="397">
        <v>0.12</v>
      </c>
      <c r="L50" s="421"/>
      <c r="M50" s="402">
        <f>VLOOKUP(A50,MATERIALES!A6:D397,4,FALSE)</f>
        <v>388936.29662517767</v>
      </c>
      <c r="N50" s="272">
        <f>K50*M50</f>
        <v>46672.355595021319</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VLOOKUP(A51,MATERIALES!A6:D642,2,FALSE)</f>
        <v>m2</v>
      </c>
      <c r="K51" s="397">
        <v>2</v>
      </c>
      <c r="L51" s="421"/>
      <c r="M51" s="402">
        <f>VLOOKUP(A51,MATERIALES!A6:D398,4,FALSE)</f>
        <v>8271.4350835420664</v>
      </c>
      <c r="N51" s="272">
        <f>K51*M51</f>
        <v>16542.870167084133</v>
      </c>
    </row>
    <row r="52" spans="1:14" ht="15.75" thickBot="1">
      <c r="A52" t="s">
        <v>925</v>
      </c>
      <c r="B52" s="43" t="str">
        <f>VLOOKUP(A52,MATERIALES!A7:D372,3,FALSE)</f>
        <v>Malla Ciclónica Para Gaviones Galvanizada Aleación Zn-5A1-Mm Cal 12 (2M3)</v>
      </c>
      <c r="C52" s="310"/>
      <c r="D52" s="310"/>
      <c r="E52" s="310"/>
      <c r="F52" s="310"/>
      <c r="G52" s="310"/>
      <c r="H52" s="310"/>
      <c r="I52" s="310"/>
      <c r="J52" s="433" t="str">
        <f>VLOOKUP(A52,MATERIALES!A6:D643,2,FALSE)</f>
        <v>u</v>
      </c>
      <c r="K52" s="126">
        <v>0.5</v>
      </c>
      <c r="L52" s="325"/>
      <c r="M52" s="402">
        <f>VLOOKUP(A52,MATERIALES!A7:D399,4,FALSE)</f>
        <v>157861.81812763505</v>
      </c>
      <c r="N52" s="272">
        <f>K52*M52</f>
        <v>78930.909063817526</v>
      </c>
    </row>
    <row r="53" spans="1:14" ht="15.75" thickBot="1">
      <c r="B53" s="827" t="s">
        <v>953</v>
      </c>
      <c r="C53" s="828"/>
      <c r="D53" s="828"/>
      <c r="E53" s="828"/>
      <c r="F53" s="828"/>
      <c r="G53" s="828"/>
      <c r="H53" s="828"/>
      <c r="I53" s="828"/>
      <c r="J53" s="828"/>
      <c r="K53" s="828"/>
      <c r="L53" s="828"/>
      <c r="M53" s="829"/>
      <c r="N53" s="394">
        <f>SUM(N48:N52)</f>
        <v>195145.10311105242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4">
        <f>VLOOKUP(A58,TRANSPORTE!A1:D117,4,FALSE)</f>
        <v>1147.8761273174055</v>
      </c>
      <c r="M58" s="915"/>
      <c r="N58" s="287">
        <f>K58*L58</f>
        <v>1262.6637400491461</v>
      </c>
    </row>
    <row r="59" spans="1:14">
      <c r="B59" s="46"/>
      <c r="C59" s="47"/>
      <c r="D59" s="47"/>
      <c r="E59" s="47"/>
      <c r="F59" s="47"/>
      <c r="G59" s="47"/>
      <c r="H59" s="311"/>
      <c r="I59" s="279"/>
      <c r="J59" s="286"/>
      <c r="K59" s="279"/>
      <c r="L59" s="914"/>
      <c r="M59" s="915"/>
      <c r="N59" s="287"/>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1262.6637400491461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45"/>
    </row>
    <row r="75" spans="1:15" ht="15.75" thickBot="1">
      <c r="B75" s="916" t="s">
        <v>953</v>
      </c>
      <c r="C75" s="870"/>
      <c r="D75" s="870"/>
      <c r="E75" s="870"/>
      <c r="F75" s="870"/>
      <c r="G75" s="870"/>
      <c r="H75" s="870"/>
      <c r="I75" s="870"/>
      <c r="J75" s="870"/>
      <c r="K75" s="870"/>
      <c r="L75" s="870"/>
      <c r="M75" s="871"/>
      <c r="N75" s="301">
        <f>SUM(N69:N74)</f>
        <v>40401.280451800994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238829.11132549262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47765.822265098526</v>
      </c>
      <c r="M82" s="863"/>
      <c r="N82" s="51"/>
    </row>
    <row r="83" spans="1:14">
      <c r="B83" s="89" t="s">
        <v>973</v>
      </c>
      <c r="C83" s="90"/>
      <c r="D83" s="90"/>
      <c r="E83" s="90"/>
      <c r="F83" s="90"/>
      <c r="G83" s="90"/>
      <c r="H83" s="90"/>
      <c r="I83" s="87"/>
      <c r="J83" s="88"/>
      <c r="K83" s="304">
        <v>0.05</v>
      </c>
      <c r="L83" s="862">
        <f>N77*K83</f>
        <v>11941.455566274632</v>
      </c>
      <c r="M83" s="863"/>
      <c r="N83" s="51"/>
    </row>
    <row r="84" spans="1:14" ht="15.75" thickBot="1">
      <c r="B84" s="91" t="s">
        <v>974</v>
      </c>
      <c r="C84" s="92"/>
      <c r="D84" s="92"/>
      <c r="E84" s="92"/>
      <c r="F84" s="92"/>
      <c r="G84" s="92"/>
      <c r="H84" s="92"/>
      <c r="I84" s="93"/>
      <c r="J84" s="94"/>
      <c r="K84" s="305">
        <v>0.05</v>
      </c>
      <c r="L84" s="864">
        <f>N77*K84</f>
        <v>11941.455566274632</v>
      </c>
      <c r="M84" s="865"/>
      <c r="N84" s="51"/>
    </row>
    <row r="85" spans="1:14" ht="15.75" thickBot="1">
      <c r="B85" s="827" t="s">
        <v>953</v>
      </c>
      <c r="C85" s="828"/>
      <c r="D85" s="828"/>
      <c r="E85" s="828"/>
      <c r="F85" s="828"/>
      <c r="G85" s="828"/>
      <c r="H85" s="828"/>
      <c r="I85" s="828"/>
      <c r="J85" s="828"/>
      <c r="K85" s="828"/>
      <c r="L85" s="828"/>
      <c r="M85" s="829"/>
      <c r="N85" s="52">
        <f>L82+L83+L84</f>
        <v>71648.733397647782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310477.84472314041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1" t="s">
        <v>2218</v>
      </c>
      <c r="C104" s="972"/>
      <c r="D104" s="972"/>
      <c r="E104" s="972"/>
      <c r="F104" s="972"/>
      <c r="G104" s="972"/>
      <c r="H104" s="972"/>
      <c r="I104" s="972"/>
      <c r="J104" s="972"/>
      <c r="K104" s="972"/>
      <c r="L104" s="972"/>
      <c r="M104" s="972"/>
      <c r="N104" s="973"/>
    </row>
    <row r="105" spans="2:14" ht="15" customHeight="1">
      <c r="B105" s="971"/>
      <c r="C105" s="972"/>
      <c r="D105" s="972"/>
      <c r="E105" s="972"/>
      <c r="F105" s="972"/>
      <c r="G105" s="972"/>
      <c r="H105" s="972"/>
      <c r="I105" s="972"/>
      <c r="J105" s="972"/>
      <c r="K105" s="972"/>
      <c r="L105" s="972"/>
      <c r="M105" s="972"/>
      <c r="N105" s="973"/>
    </row>
    <row r="106" spans="2:14" ht="30" customHeight="1">
      <c r="B106" s="974" t="s">
        <v>2219</v>
      </c>
      <c r="C106" s="975"/>
      <c r="D106" s="975"/>
      <c r="E106" s="975"/>
      <c r="F106" s="975"/>
      <c r="G106" s="975"/>
      <c r="H106" s="975"/>
      <c r="I106" s="975"/>
      <c r="J106" s="975"/>
      <c r="K106" s="975"/>
      <c r="L106" s="975"/>
      <c r="M106" s="975"/>
      <c r="N106" s="976"/>
    </row>
    <row r="107" spans="2:14">
      <c r="B107" s="974"/>
      <c r="C107" s="975"/>
      <c r="D107" s="975"/>
      <c r="E107" s="975"/>
      <c r="F107" s="975"/>
      <c r="G107" s="975"/>
      <c r="H107" s="975"/>
      <c r="I107" s="975"/>
      <c r="J107" s="975"/>
      <c r="K107" s="975"/>
      <c r="L107" s="975"/>
      <c r="M107" s="975"/>
      <c r="N107" s="97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7"/>
      <c r="K117" s="977"/>
      <c r="L117" s="977"/>
      <c r="M117" s="977"/>
      <c r="N117" s="978"/>
    </row>
    <row r="118" spans="2:14" ht="15.75" thickBot="1">
      <c r="B118" s="419" t="s">
        <v>2221</v>
      </c>
      <c r="C118" s="420"/>
      <c r="D118" s="420"/>
      <c r="E118" s="259"/>
      <c r="F118" s="259"/>
      <c r="G118" s="259"/>
      <c r="H118" s="259"/>
      <c r="I118" s="259"/>
      <c r="J118" s="979"/>
      <c r="K118" s="979"/>
      <c r="L118" s="979"/>
      <c r="M118" s="979"/>
      <c r="N118" s="98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P118"/>
  <sheetViews>
    <sheetView topLeftCell="A28" zoomScale="75" zoomScaleNormal="75" workbookViewId="0">
      <selection activeCell="P53" sqref="P53"/>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992" t="s">
        <v>944</v>
      </c>
      <c r="D30" s="993"/>
      <c r="E30" s="993"/>
      <c r="F30" s="993"/>
      <c r="G30" s="993"/>
      <c r="H30" s="993"/>
      <c r="I30" s="993"/>
      <c r="J30" s="454"/>
      <c r="K30" s="307"/>
      <c r="L30" s="803" t="s">
        <v>945</v>
      </c>
      <c r="M30" s="804"/>
      <c r="N30" s="71" t="s">
        <v>946</v>
      </c>
    </row>
    <row r="31" spans="1:14" ht="27" customHeight="1" thickBot="1">
      <c r="A31" t="s">
        <v>1845</v>
      </c>
      <c r="B31" s="80" t="s">
        <v>1680</v>
      </c>
      <c r="C31" s="994" t="s">
        <v>2139</v>
      </c>
      <c r="D31" s="995"/>
      <c r="E31" s="995"/>
      <c r="F31" s="995"/>
      <c r="G31" s="995"/>
      <c r="H31" s="995"/>
      <c r="I31" s="995"/>
      <c r="J31" s="995"/>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N75*M41</f>
        <v>2020.0640225900497</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41714.870815111572</v>
      </c>
      <c r="N48" s="272">
        <f>K48*M48</f>
        <v>45886.357896622736</v>
      </c>
    </row>
    <row r="49" spans="1:16">
      <c r="A49" s="163"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6184.8785987014844</v>
      </c>
      <c r="N49" s="272">
        <f>K49*M49</f>
        <v>7112.6103885067068</v>
      </c>
    </row>
    <row r="50" spans="1:16">
      <c r="A50" s="163" t="s">
        <v>587</v>
      </c>
      <c r="B50" s="43" t="str">
        <f>VLOOKUP(A50,MATERIALES!A6:D372,3,FALSE)</f>
        <v>Mortero 1:3 De recubrimiento</v>
      </c>
      <c r="C50" s="425"/>
      <c r="D50" s="425"/>
      <c r="E50" s="425"/>
      <c r="F50" s="425"/>
      <c r="G50" s="425"/>
      <c r="H50" s="425"/>
      <c r="I50" s="425"/>
      <c r="J50" s="312" t="str">
        <f>VLOOKUP(A50,MATERIALES!A6:D641,2,FALSE)</f>
        <v>m3</v>
      </c>
      <c r="K50" s="397">
        <v>0.12</v>
      </c>
      <c r="L50" s="421"/>
      <c r="M50" s="402">
        <f>VLOOKUP(A50,MATERIALES!A6:D397,4,FALSE)</f>
        <v>388936.29662517767</v>
      </c>
      <c r="N50" s="272">
        <f>K50*M50</f>
        <v>46672.355595021319</v>
      </c>
    </row>
    <row r="51" spans="1:16">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VLOOKUP(A51,MATERIALES!A6:D642,2,FALSE)</f>
        <v>m2</v>
      </c>
      <c r="K51" s="397">
        <v>2</v>
      </c>
      <c r="L51" s="421"/>
      <c r="M51" s="402">
        <f>VLOOKUP(A51,MATERIALES!A6:D398,4,FALSE)</f>
        <v>8271.4350835420664</v>
      </c>
      <c r="N51" s="272">
        <f>K51*M51</f>
        <v>16542.870167084133</v>
      </c>
    </row>
    <row r="52" spans="1:16" ht="15.75" thickBot="1">
      <c r="A52" t="s">
        <v>927</v>
      </c>
      <c r="B52" s="43" t="str">
        <f>VLOOKUP(A52,MATERIALES!A7:D372,3,FALSE)</f>
        <v>Malla Ciclónica Para Gaviones Galvanizada Y Plastificada Con Pvc Cal 12 (2M3)</v>
      </c>
      <c r="C52" s="310"/>
      <c r="D52" s="310"/>
      <c r="E52" s="310"/>
      <c r="F52" s="310"/>
      <c r="G52" s="310"/>
      <c r="H52" s="310"/>
      <c r="I52" s="310"/>
      <c r="J52" s="433" t="str">
        <f>VLOOKUP(A52,MATERIALES!A6:D643,2,FALSE)</f>
        <v>u</v>
      </c>
      <c r="K52" s="126">
        <v>0.5</v>
      </c>
      <c r="L52" s="325"/>
      <c r="M52" s="402">
        <f>VLOOKUP(A52,MATERIALES!A7:D399,4,FALSE)</f>
        <v>172560.93110993272</v>
      </c>
      <c r="N52" s="272">
        <f>K52*M52</f>
        <v>86280.465554966358</v>
      </c>
      <c r="O52">
        <v>134684.58208665877</v>
      </c>
      <c r="P52">
        <f>+M52/O52</f>
        <v>1.2812226049667923</v>
      </c>
    </row>
    <row r="53" spans="1:16" ht="15.75" thickBot="1">
      <c r="B53" s="827" t="s">
        <v>953</v>
      </c>
      <c r="C53" s="828"/>
      <c r="D53" s="828"/>
      <c r="E53" s="828"/>
      <c r="F53" s="828"/>
      <c r="G53" s="828"/>
      <c r="H53" s="828"/>
      <c r="I53" s="828"/>
      <c r="J53" s="828"/>
      <c r="K53" s="828"/>
      <c r="L53" s="828"/>
      <c r="M53" s="829"/>
      <c r="N53" s="394">
        <f>SUM(N48:N52)</f>
        <v>202494.65960220125</v>
      </c>
      <c r="O53">
        <v>54621</v>
      </c>
      <c r="P53">
        <f>+O53*1.19</f>
        <v>64998.99</v>
      </c>
    </row>
    <row r="54" spans="1:16">
      <c r="B54" s="33"/>
      <c r="C54" s="34"/>
      <c r="D54" s="34"/>
      <c r="E54" s="34"/>
      <c r="F54" s="34"/>
      <c r="G54" s="34"/>
      <c r="H54" s="34"/>
      <c r="I54" s="34"/>
      <c r="J54" s="34"/>
      <c r="K54" s="34"/>
      <c r="L54" s="34"/>
      <c r="M54" s="34"/>
      <c r="N54" s="35"/>
    </row>
    <row r="55" spans="1:16">
      <c r="B55" s="64" t="s">
        <v>956</v>
      </c>
      <c r="C55" s="65"/>
      <c r="D55" s="65"/>
      <c r="E55" s="65"/>
      <c r="F55" s="65"/>
      <c r="G55" s="65"/>
      <c r="H55" s="65"/>
      <c r="I55" s="65"/>
      <c r="J55" s="65"/>
      <c r="K55" s="65"/>
      <c r="L55" s="65"/>
      <c r="M55" s="65"/>
      <c r="N55" s="66"/>
    </row>
    <row r="56" spans="1:16" ht="15.75" thickBot="1">
      <c r="B56" s="68"/>
      <c r="C56" s="61"/>
      <c r="D56" s="61"/>
      <c r="E56" s="61"/>
      <c r="F56" s="61"/>
      <c r="G56" s="61"/>
      <c r="H56" s="61"/>
      <c r="I56" s="61"/>
      <c r="J56" s="61"/>
      <c r="K56" s="61"/>
      <c r="L56" s="61"/>
      <c r="M56" s="61"/>
      <c r="N56" s="63"/>
    </row>
    <row r="57" spans="1:16" ht="25.5">
      <c r="B57" s="313" t="s">
        <v>957</v>
      </c>
      <c r="C57" s="314"/>
      <c r="D57" s="314"/>
      <c r="E57" s="314"/>
      <c r="F57" s="314"/>
      <c r="G57" s="314"/>
      <c r="H57" s="73" t="s">
        <v>945</v>
      </c>
      <c r="I57" s="74" t="s">
        <v>958</v>
      </c>
      <c r="J57" s="75" t="s">
        <v>959</v>
      </c>
      <c r="K57" s="73" t="s">
        <v>960</v>
      </c>
      <c r="L57" s="913" t="s">
        <v>961</v>
      </c>
      <c r="M57" s="892"/>
      <c r="N57" s="76" t="s">
        <v>951</v>
      </c>
    </row>
    <row r="58" spans="1:16">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4">
        <f>VLOOKUP(A58,TRANSPORTE!A1:D117,4,FALSE)</f>
        <v>1147.8761273174055</v>
      </c>
      <c r="M58" s="915"/>
      <c r="N58" s="287">
        <f>K58*L58</f>
        <v>1262.6637400491461</v>
      </c>
    </row>
    <row r="59" spans="1:16">
      <c r="B59" s="46"/>
      <c r="C59" s="47"/>
      <c r="D59" s="47"/>
      <c r="E59" s="47"/>
      <c r="F59" s="47"/>
      <c r="G59" s="47"/>
      <c r="H59" s="311"/>
      <c r="I59" s="279"/>
      <c r="J59" s="286"/>
      <c r="K59" s="279"/>
      <c r="L59" s="914"/>
      <c r="M59" s="915"/>
      <c r="N59" s="287"/>
    </row>
    <row r="60" spans="1:16">
      <c r="B60" s="46"/>
      <c r="C60" s="47"/>
      <c r="D60" s="47"/>
      <c r="E60" s="47"/>
      <c r="F60" s="47"/>
      <c r="G60" s="47"/>
      <c r="H60" s="311"/>
      <c r="I60" s="279"/>
      <c r="J60" s="286"/>
      <c r="K60" s="279"/>
      <c r="L60" s="914"/>
      <c r="M60" s="915"/>
      <c r="N60" s="287"/>
    </row>
    <row r="61" spans="1:16">
      <c r="B61" s="46"/>
      <c r="C61" s="47"/>
      <c r="D61" s="47"/>
      <c r="E61" s="47"/>
      <c r="F61" s="47"/>
      <c r="G61" s="47"/>
      <c r="H61" s="311"/>
      <c r="I61" s="279"/>
      <c r="J61" s="286"/>
      <c r="K61" s="279"/>
      <c r="L61" s="914"/>
      <c r="M61" s="915"/>
      <c r="N61" s="287"/>
    </row>
    <row r="62" spans="1:16">
      <c r="B62" s="46"/>
      <c r="C62" s="47"/>
      <c r="D62" s="47"/>
      <c r="E62" s="47"/>
      <c r="F62" s="47"/>
      <c r="G62" s="47"/>
      <c r="H62" s="288"/>
      <c r="I62" s="279"/>
      <c r="J62" s="279"/>
      <c r="K62" s="279"/>
      <c r="L62" s="289"/>
      <c r="M62" s="290"/>
      <c r="N62" s="291"/>
    </row>
    <row r="63" spans="1:16" ht="15.75" thickBot="1">
      <c r="B63" s="447"/>
      <c r="C63" s="448"/>
      <c r="D63" s="448"/>
      <c r="E63" s="448"/>
      <c r="F63" s="448"/>
      <c r="G63" s="448"/>
      <c r="H63" s="48"/>
      <c r="I63" s="126"/>
      <c r="J63" s="126"/>
      <c r="K63" s="126"/>
      <c r="L63" s="905"/>
      <c r="M63" s="906"/>
      <c r="N63" s="127"/>
    </row>
    <row r="64" spans="1:16" ht="15.75" thickBot="1">
      <c r="B64" s="916" t="s">
        <v>953</v>
      </c>
      <c r="C64" s="870"/>
      <c r="D64" s="870"/>
      <c r="E64" s="870"/>
      <c r="F64" s="870"/>
      <c r="G64" s="870"/>
      <c r="H64" s="870"/>
      <c r="I64" s="870"/>
      <c r="J64" s="870"/>
      <c r="K64" s="870"/>
      <c r="L64" s="870"/>
      <c r="M64" s="871"/>
      <c r="N64" s="104">
        <f>N58+N59+N60+N61+N62</f>
        <v>1262.6637400491461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981"/>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127"/>
    </row>
    <row r="75" spans="1:15" ht="15.75" thickBot="1">
      <c r="B75" s="916" t="s">
        <v>953</v>
      </c>
      <c r="C75" s="870"/>
      <c r="D75" s="870"/>
      <c r="E75" s="870"/>
      <c r="F75" s="870"/>
      <c r="G75" s="870"/>
      <c r="H75" s="870"/>
      <c r="I75" s="870"/>
      <c r="J75" s="870"/>
      <c r="K75" s="870"/>
      <c r="L75" s="870"/>
      <c r="M75" s="871"/>
      <c r="N75" s="460">
        <f>SUM(N69:N74)</f>
        <v>40401.280451800994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246178.66781664145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49235.733563328293</v>
      </c>
      <c r="M82" s="863"/>
      <c r="N82" s="51"/>
    </row>
    <row r="83" spans="1:14">
      <c r="B83" s="89" t="s">
        <v>973</v>
      </c>
      <c r="C83" s="90"/>
      <c r="D83" s="90"/>
      <c r="E83" s="90"/>
      <c r="F83" s="90"/>
      <c r="G83" s="90"/>
      <c r="H83" s="90"/>
      <c r="I83" s="87"/>
      <c r="J83" s="88"/>
      <c r="K83" s="304">
        <v>0.05</v>
      </c>
      <c r="L83" s="862">
        <f>N77*K83</f>
        <v>12308.933390832073</v>
      </c>
      <c r="M83" s="863"/>
      <c r="N83" s="51"/>
    </row>
    <row r="84" spans="1:14" ht="15.75" thickBot="1">
      <c r="B84" s="91" t="s">
        <v>974</v>
      </c>
      <c r="C84" s="92"/>
      <c r="D84" s="92"/>
      <c r="E84" s="92"/>
      <c r="F84" s="92"/>
      <c r="G84" s="92"/>
      <c r="H84" s="92"/>
      <c r="I84" s="93"/>
      <c r="J84" s="94"/>
      <c r="K84" s="305">
        <v>0.05</v>
      </c>
      <c r="L84" s="864">
        <f>N77*K84</f>
        <v>12308.933390832073</v>
      </c>
      <c r="M84" s="865"/>
      <c r="N84" s="51"/>
    </row>
    <row r="85" spans="1:14" ht="15.75" thickBot="1">
      <c r="B85" s="827" t="s">
        <v>953</v>
      </c>
      <c r="C85" s="828"/>
      <c r="D85" s="828"/>
      <c r="E85" s="828"/>
      <c r="F85" s="828"/>
      <c r="G85" s="828"/>
      <c r="H85" s="828"/>
      <c r="I85" s="828"/>
      <c r="J85" s="828"/>
      <c r="K85" s="828"/>
      <c r="L85" s="828"/>
      <c r="M85" s="829"/>
      <c r="N85" s="52">
        <f>L82+L83+L84</f>
        <v>73853.600344992432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320032.26816163387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1" t="s">
        <v>2218</v>
      </c>
      <c r="C104" s="972"/>
      <c r="D104" s="972"/>
      <c r="E104" s="972"/>
      <c r="F104" s="972"/>
      <c r="G104" s="972"/>
      <c r="H104" s="972"/>
      <c r="I104" s="972"/>
      <c r="J104" s="972"/>
      <c r="K104" s="972"/>
      <c r="L104" s="972"/>
      <c r="M104" s="972"/>
      <c r="N104" s="973"/>
    </row>
    <row r="105" spans="2:14" ht="15" customHeight="1">
      <c r="B105" s="971"/>
      <c r="C105" s="972"/>
      <c r="D105" s="972"/>
      <c r="E105" s="972"/>
      <c r="F105" s="972"/>
      <c r="G105" s="972"/>
      <c r="H105" s="972"/>
      <c r="I105" s="972"/>
      <c r="J105" s="972"/>
      <c r="K105" s="972"/>
      <c r="L105" s="972"/>
      <c r="M105" s="972"/>
      <c r="N105" s="973"/>
    </row>
    <row r="106" spans="2:14" ht="30" customHeight="1">
      <c r="B106" s="974" t="s">
        <v>2219</v>
      </c>
      <c r="C106" s="975"/>
      <c r="D106" s="975"/>
      <c r="E106" s="975"/>
      <c r="F106" s="975"/>
      <c r="G106" s="975"/>
      <c r="H106" s="975"/>
      <c r="I106" s="975"/>
      <c r="J106" s="975"/>
      <c r="K106" s="975"/>
      <c r="L106" s="975"/>
      <c r="M106" s="975"/>
      <c r="N106" s="976"/>
    </row>
    <row r="107" spans="2:14">
      <c r="B107" s="974"/>
      <c r="C107" s="975"/>
      <c r="D107" s="975"/>
      <c r="E107" s="975"/>
      <c r="F107" s="975"/>
      <c r="G107" s="975"/>
      <c r="H107" s="975"/>
      <c r="I107" s="975"/>
      <c r="J107" s="975"/>
      <c r="K107" s="975"/>
      <c r="L107" s="975"/>
      <c r="M107" s="975"/>
      <c r="N107" s="97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7"/>
      <c r="K117" s="977"/>
      <c r="L117" s="977"/>
      <c r="M117" s="977"/>
      <c r="N117" s="978"/>
    </row>
    <row r="118" spans="2:14" ht="15.75" thickBot="1">
      <c r="B118" s="419" t="s">
        <v>2221</v>
      </c>
      <c r="C118" s="420"/>
      <c r="D118" s="420"/>
      <c r="E118" s="259"/>
      <c r="F118" s="259"/>
      <c r="G118" s="259"/>
      <c r="H118" s="259"/>
      <c r="I118" s="259"/>
      <c r="J118" s="979"/>
      <c r="K118" s="979"/>
      <c r="L118" s="979"/>
      <c r="M118" s="979"/>
      <c r="N118" s="98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992" t="s">
        <v>944</v>
      </c>
      <c r="D30" s="993"/>
      <c r="E30" s="993"/>
      <c r="F30" s="993"/>
      <c r="G30" s="993"/>
      <c r="H30" s="993"/>
      <c r="I30" s="993"/>
      <c r="J30" s="454"/>
      <c r="K30" s="307"/>
      <c r="L30" s="803" t="s">
        <v>945</v>
      </c>
      <c r="M30" s="804"/>
      <c r="N30" s="71" t="s">
        <v>946</v>
      </c>
    </row>
    <row r="31" spans="1:14" ht="28.5" customHeight="1" thickBot="1">
      <c r="A31" t="s">
        <v>1845</v>
      </c>
      <c r="B31" s="80" t="s">
        <v>1681</v>
      </c>
      <c r="C31" s="994" t="s">
        <v>2140</v>
      </c>
      <c r="D31" s="995"/>
      <c r="E31" s="995"/>
      <c r="F31" s="995"/>
      <c r="G31" s="995"/>
      <c r="H31" s="995"/>
      <c r="I31" s="995"/>
      <c r="J31" s="995"/>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N75*M41</f>
        <v>2020.0640225900497</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41714.870815111572</v>
      </c>
      <c r="N48" s="272">
        <f>K48*M48</f>
        <v>45886.357896622736</v>
      </c>
    </row>
    <row r="49" spans="1:14">
      <c r="A49" s="163"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6184.8785987014844</v>
      </c>
      <c r="N49" s="272">
        <f>K49*M49</f>
        <v>7112.6103885067068</v>
      </c>
    </row>
    <row r="50" spans="1:14">
      <c r="A50" s="163" t="s">
        <v>587</v>
      </c>
      <c r="B50" s="43" t="str">
        <f>VLOOKUP(A50,MATERIALES!A6:D372,3,FALSE)</f>
        <v>Mortero 1:3 De recubrimiento</v>
      </c>
      <c r="C50" s="425"/>
      <c r="D50" s="425"/>
      <c r="E50" s="425"/>
      <c r="F50" s="425"/>
      <c r="G50" s="425"/>
      <c r="H50" s="425"/>
      <c r="I50" s="425"/>
      <c r="J50" s="312" t="str">
        <f>VLOOKUP(A50,MATERIALES!A6:D641,2,FALSE)</f>
        <v>m3</v>
      </c>
      <c r="K50" s="397">
        <v>0.12</v>
      </c>
      <c r="L50" s="421"/>
      <c r="M50" s="402">
        <f>VLOOKUP(A50,MATERIALES!A6:D397,4,FALSE)</f>
        <v>388936.29662517767</v>
      </c>
      <c r="N50" s="272">
        <f>K50*M50</f>
        <v>46672.355595021319</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VLOOKUP(A51,MATERIALES!A6:D642,2,FALSE)</f>
        <v>m2</v>
      </c>
      <c r="K51" s="397">
        <v>2</v>
      </c>
      <c r="L51" s="421"/>
      <c r="M51" s="402">
        <f>VLOOKUP(A51,MATERIALES!A6:D398,4,FALSE)</f>
        <v>8271.4350835420664</v>
      </c>
      <c r="N51" s="272">
        <f>K51*M51</f>
        <v>16542.870167084133</v>
      </c>
    </row>
    <row r="52" spans="1:14" ht="15.75" thickBot="1">
      <c r="A52" t="s">
        <v>929</v>
      </c>
      <c r="B52" s="43" t="str">
        <f>VLOOKUP(A52,MATERIALES!A7:D372,3,FALSE)</f>
        <v>Malla Ciclónica Para Gaviones Galvanizada Aleación Zn-5A1-Mm Y Plastificada Pvc Cal 12 (2M3)</v>
      </c>
      <c r="C52" s="310"/>
      <c r="D52" s="310"/>
      <c r="E52" s="310"/>
      <c r="F52" s="310"/>
      <c r="G52" s="310"/>
      <c r="H52" s="310"/>
      <c r="I52" s="310"/>
      <c r="J52" s="433" t="str">
        <f>VLOOKUP(A52,MATERIALES!A6:D643,2,FALSE)</f>
        <v>u</v>
      </c>
      <c r="K52" s="126">
        <v>0.5</v>
      </c>
      <c r="L52" s="325"/>
      <c r="M52" s="402">
        <f>VLOOKUP(A52,MATERIALES!A7:D399,4,FALSE)</f>
        <v>174685.4249854068</v>
      </c>
      <c r="N52" s="272">
        <f>K52*M52</f>
        <v>87342.712492703402</v>
      </c>
    </row>
    <row r="53" spans="1:14" ht="15.75" thickBot="1">
      <c r="B53" s="827" t="s">
        <v>953</v>
      </c>
      <c r="C53" s="828"/>
      <c r="D53" s="828"/>
      <c r="E53" s="828"/>
      <c r="F53" s="828"/>
      <c r="G53" s="828"/>
      <c r="H53" s="828"/>
      <c r="I53" s="828"/>
      <c r="J53" s="828"/>
      <c r="K53" s="828"/>
      <c r="L53" s="828"/>
      <c r="M53" s="829"/>
      <c r="N53" s="394">
        <f>SUM(N48:N52)</f>
        <v>203556.9065399383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4">
        <f>VLOOKUP(A58,TRANSPORTE!A1:D117,4,FALSE)</f>
        <v>1147.8761273174055</v>
      </c>
      <c r="M58" s="915"/>
      <c r="N58" s="287">
        <f>K58*L58</f>
        <v>1262.6637400491461</v>
      </c>
    </row>
    <row r="59" spans="1:14">
      <c r="B59" s="46"/>
      <c r="C59" s="47"/>
      <c r="D59" s="47"/>
      <c r="E59" s="47"/>
      <c r="F59" s="47"/>
      <c r="G59" s="47"/>
      <c r="H59" s="311"/>
      <c r="I59" s="279"/>
      <c r="J59" s="286"/>
      <c r="K59" s="279"/>
      <c r="L59" s="914"/>
      <c r="M59" s="915"/>
      <c r="N59" s="287"/>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1262.6637400491461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981"/>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127"/>
    </row>
    <row r="75" spans="1:15" ht="15.75" thickBot="1">
      <c r="B75" s="916" t="s">
        <v>953</v>
      </c>
      <c r="C75" s="870"/>
      <c r="D75" s="870"/>
      <c r="E75" s="870"/>
      <c r="F75" s="870"/>
      <c r="G75" s="870"/>
      <c r="H75" s="870"/>
      <c r="I75" s="870"/>
      <c r="J75" s="870"/>
      <c r="K75" s="870"/>
      <c r="L75" s="870"/>
      <c r="M75" s="871"/>
      <c r="N75" s="460">
        <f>SUM(N69:N74)</f>
        <v>40401.280451800994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247240.91475437849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49448.1829508757</v>
      </c>
      <c r="M82" s="863"/>
      <c r="N82" s="51"/>
    </row>
    <row r="83" spans="1:14">
      <c r="B83" s="89" t="s">
        <v>973</v>
      </c>
      <c r="C83" s="90"/>
      <c r="D83" s="90"/>
      <c r="E83" s="90"/>
      <c r="F83" s="90"/>
      <c r="G83" s="90"/>
      <c r="H83" s="90"/>
      <c r="I83" s="87"/>
      <c r="J83" s="88"/>
      <c r="K83" s="304">
        <v>0.05</v>
      </c>
      <c r="L83" s="862">
        <f>N77*K83</f>
        <v>12362.045737718925</v>
      </c>
      <c r="M83" s="863"/>
      <c r="N83" s="51"/>
    </row>
    <row r="84" spans="1:14" ht="15.75" thickBot="1">
      <c r="B84" s="91" t="s">
        <v>974</v>
      </c>
      <c r="C84" s="92"/>
      <c r="D84" s="92"/>
      <c r="E84" s="92"/>
      <c r="F84" s="92"/>
      <c r="G84" s="92"/>
      <c r="H84" s="92"/>
      <c r="I84" s="93"/>
      <c r="J84" s="94"/>
      <c r="K84" s="305">
        <v>0.05</v>
      </c>
      <c r="L84" s="864">
        <f>N77*K84</f>
        <v>12362.045737718925</v>
      </c>
      <c r="M84" s="865"/>
      <c r="N84" s="51"/>
    </row>
    <row r="85" spans="1:14" ht="15.75" thickBot="1">
      <c r="B85" s="827" t="s">
        <v>953</v>
      </c>
      <c r="C85" s="828"/>
      <c r="D85" s="828"/>
      <c r="E85" s="828"/>
      <c r="F85" s="828"/>
      <c r="G85" s="828"/>
      <c r="H85" s="828"/>
      <c r="I85" s="828"/>
      <c r="J85" s="828"/>
      <c r="K85" s="828"/>
      <c r="L85" s="828"/>
      <c r="M85" s="829"/>
      <c r="N85" s="52">
        <f>L82+L83+L84</f>
        <v>74172.274426313554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321413.18918069208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1" t="s">
        <v>2218</v>
      </c>
      <c r="C104" s="972"/>
      <c r="D104" s="972"/>
      <c r="E104" s="972"/>
      <c r="F104" s="972"/>
      <c r="G104" s="972"/>
      <c r="H104" s="972"/>
      <c r="I104" s="972"/>
      <c r="J104" s="972"/>
      <c r="K104" s="972"/>
      <c r="L104" s="972"/>
      <c r="M104" s="972"/>
      <c r="N104" s="973"/>
    </row>
    <row r="105" spans="2:14" ht="15" customHeight="1">
      <c r="B105" s="971"/>
      <c r="C105" s="972"/>
      <c r="D105" s="972"/>
      <c r="E105" s="972"/>
      <c r="F105" s="972"/>
      <c r="G105" s="972"/>
      <c r="H105" s="972"/>
      <c r="I105" s="972"/>
      <c r="J105" s="972"/>
      <c r="K105" s="972"/>
      <c r="L105" s="972"/>
      <c r="M105" s="972"/>
      <c r="N105" s="973"/>
    </row>
    <row r="106" spans="2:14" ht="30" customHeight="1">
      <c r="B106" s="974" t="s">
        <v>2219</v>
      </c>
      <c r="C106" s="975"/>
      <c r="D106" s="975"/>
      <c r="E106" s="975"/>
      <c r="F106" s="975"/>
      <c r="G106" s="975"/>
      <c r="H106" s="975"/>
      <c r="I106" s="975"/>
      <c r="J106" s="975"/>
      <c r="K106" s="975"/>
      <c r="L106" s="975"/>
      <c r="M106" s="975"/>
      <c r="N106" s="976"/>
    </row>
    <row r="107" spans="2:14">
      <c r="B107" s="974"/>
      <c r="C107" s="975"/>
      <c r="D107" s="975"/>
      <c r="E107" s="975"/>
      <c r="F107" s="975"/>
      <c r="G107" s="975"/>
      <c r="H107" s="975"/>
      <c r="I107" s="975"/>
      <c r="J107" s="975"/>
      <c r="K107" s="975"/>
      <c r="L107" s="975"/>
      <c r="M107" s="975"/>
      <c r="N107" s="97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7"/>
      <c r="K117" s="977"/>
      <c r="L117" s="977"/>
      <c r="M117" s="977"/>
      <c r="N117" s="978"/>
    </row>
    <row r="118" spans="2:14" ht="15.75" thickBot="1">
      <c r="B118" s="419" t="s">
        <v>2221</v>
      </c>
      <c r="C118" s="420"/>
      <c r="D118" s="420"/>
      <c r="E118" s="259"/>
      <c r="F118" s="259"/>
      <c r="G118" s="259"/>
      <c r="H118" s="259"/>
      <c r="I118" s="259"/>
      <c r="J118" s="979"/>
      <c r="K118" s="979"/>
      <c r="L118" s="979"/>
      <c r="M118" s="979"/>
      <c r="N118" s="98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257</v>
      </c>
      <c r="B36" s="876" t="str">
        <f>VLOOKUP(A36,EQUIPOS!A6:D154,3,FALSE)</f>
        <v>Mezcladora de concreto 1 bulto</v>
      </c>
      <c r="C36" s="877"/>
      <c r="D36" s="877"/>
      <c r="E36" s="877"/>
      <c r="F36" s="877"/>
      <c r="G36" s="877"/>
      <c r="H36" s="878"/>
      <c r="I36" s="267"/>
      <c r="J36" s="268"/>
      <c r="K36" s="269">
        <f>VLOOKUP(A36,EQUIPOS!A6:D163,4,FALSE)</f>
        <v>20498.096942687309</v>
      </c>
      <c r="L36" s="270"/>
      <c r="M36" s="336">
        <v>1</v>
      </c>
      <c r="N36" s="272">
        <f>K36*M36</f>
        <v>20498.096942687309</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3373.3390225900498</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23871.43596527736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757</v>
      </c>
      <c r="B48" s="43" t="str">
        <f>VLOOKUP(A48,MATERIALES!A5:D372,3,FALSE)</f>
        <v>Agregado para concreto hidráulico</v>
      </c>
      <c r="C48" s="281"/>
      <c r="D48" s="281"/>
      <c r="E48" s="281"/>
      <c r="F48" s="281"/>
      <c r="G48" s="281"/>
      <c r="H48" s="281"/>
      <c r="I48" s="281"/>
      <c r="J48" s="311" t="str">
        <f>VLOOKUP(A48,MATERIALES!A4:D639,2,FALSE)</f>
        <v>m3</v>
      </c>
      <c r="K48" s="282">
        <v>0.504</v>
      </c>
      <c r="L48" s="267"/>
      <c r="M48" s="402">
        <f>VLOOKUP(A48,MATERIALES!A5:D395,4,FALSE)</f>
        <v>70272.788646445872</v>
      </c>
      <c r="N48" s="272">
        <f t="shared" ref="N48:N53" si="0">K48*M48</f>
        <v>35417.485477808717</v>
      </c>
    </row>
    <row r="49" spans="1:14">
      <c r="A49" s="163" t="s">
        <v>867</v>
      </c>
      <c r="B49" s="43" t="str">
        <f>VLOOKUP(A49,MATERIALES!A6:D372,3,FALSE)</f>
        <v>Formaleta (gaviones, juntas de bordillos, juntas de cunetas, muros, concretos clase D,E, F y G)</v>
      </c>
      <c r="C49" s="425"/>
      <c r="D49" s="425"/>
      <c r="E49" s="425"/>
      <c r="F49" s="425"/>
      <c r="G49" s="425"/>
      <c r="H49" s="425"/>
      <c r="I49" s="425"/>
      <c r="J49" s="312" t="str">
        <f>VLOOKUP(A49,MATERIALES!A5:D640,2,FALSE)</f>
        <v>m2</v>
      </c>
      <c r="K49" s="397">
        <v>2</v>
      </c>
      <c r="L49" s="421"/>
      <c r="M49" s="402">
        <f>VLOOKUP(A49,MATERIALES!A6:D396,4,FALSE)</f>
        <v>8271.4350835420664</v>
      </c>
      <c r="N49" s="272">
        <f t="shared" si="0"/>
        <v>16542.870167084133</v>
      </c>
    </row>
    <row r="50" spans="1:14">
      <c r="A50" s="163" t="s">
        <v>774</v>
      </c>
      <c r="B50" s="43" t="str">
        <f>VLOOKUP(A50,MATERIALES!A6:D372,3,FALSE)</f>
        <v>Agua</v>
      </c>
      <c r="C50" s="425"/>
      <c r="D50" s="425"/>
      <c r="E50" s="425"/>
      <c r="F50" s="425"/>
      <c r="G50" s="425"/>
      <c r="H50" s="425"/>
      <c r="I50" s="425"/>
      <c r="J50" s="312" t="str">
        <f>VLOOKUP(A50,MATERIALES!A6:D641,2,FALSE)</f>
        <v>lt</v>
      </c>
      <c r="K50" s="397">
        <v>111</v>
      </c>
      <c r="L50" s="421"/>
      <c r="M50" s="402">
        <f>VLOOKUP(A50,MATERIALES!A6:D397,4,FALSE)</f>
        <v>70.455154033578054</v>
      </c>
      <c r="N50" s="272">
        <f t="shared" si="0"/>
        <v>7820.5220977271638</v>
      </c>
    </row>
    <row r="51" spans="1:14">
      <c r="A51" s="163" t="s">
        <v>598</v>
      </c>
      <c r="B51" s="43" t="str">
        <f>VLOOKUP(A51,MATERIALES!A6:D372,3,FALSE)</f>
        <v>Piedra para concreto ciclópeo (rajón o canto rodado)</v>
      </c>
      <c r="C51" s="425"/>
      <c r="D51" s="425"/>
      <c r="E51" s="425"/>
      <c r="F51" s="425"/>
      <c r="G51" s="425"/>
      <c r="H51" s="425"/>
      <c r="I51" s="425"/>
      <c r="J51" s="312" t="str">
        <f>VLOOKUP(A51,MATERIALES!A6:D642,2,FALSE)</f>
        <v>m3</v>
      </c>
      <c r="K51" s="397">
        <v>0.4</v>
      </c>
      <c r="L51" s="421"/>
      <c r="M51" s="402">
        <f>VLOOKUP(A51,MATERIALES!A6:D398,4,FALSE)</f>
        <v>35301.283947162621</v>
      </c>
      <c r="N51" s="272">
        <f t="shared" si="0"/>
        <v>14120.51357886505</v>
      </c>
    </row>
    <row r="52" spans="1:14">
      <c r="A52" t="s">
        <v>802</v>
      </c>
      <c r="B52" s="320" t="str">
        <f>VLOOKUP(A52,MATERIALES!A7:D372,3,FALSE)</f>
        <v>Arena lavada</v>
      </c>
      <c r="C52" s="47"/>
      <c r="D52" s="47"/>
      <c r="E52" s="47"/>
      <c r="F52" s="47"/>
      <c r="G52" s="47"/>
      <c r="H52" s="47"/>
      <c r="I52" s="47"/>
      <c r="J52" s="312" t="str">
        <f>VLOOKUP(A52,MATERIALES!A6:D643,2,FALSE)</f>
        <v>m3</v>
      </c>
      <c r="K52" s="169">
        <v>0.378</v>
      </c>
      <c r="L52" s="318"/>
      <c r="M52" s="426">
        <f>VLOOKUP(A52,MATERIALES!A7:D399,4,FALSE)</f>
        <v>49829.795585661617</v>
      </c>
      <c r="N52" s="273">
        <f t="shared" si="0"/>
        <v>18835.662731380093</v>
      </c>
    </row>
    <row r="53" spans="1:14">
      <c r="A53" t="s">
        <v>804</v>
      </c>
      <c r="B53" s="168" t="str">
        <f>VLOOKUP(A53,MATERIALES!A8:D372,3,FALSE)</f>
        <v>Cemento gris</v>
      </c>
      <c r="C53" s="317"/>
      <c r="D53" s="317"/>
      <c r="E53" s="317"/>
      <c r="F53" s="317"/>
      <c r="G53" s="317"/>
      <c r="H53" s="317"/>
      <c r="I53" s="317"/>
      <c r="J53" s="312" t="str">
        <f>VLOOKUP(A53,MATERIALES!A7:D644,2,FALSE)</f>
        <v>kg</v>
      </c>
      <c r="K53" s="44">
        <v>156</v>
      </c>
      <c r="L53" s="318"/>
      <c r="M53" s="426">
        <f>VLOOKUP(A53,MATERIALES!A8:D400,4,FALSE)</f>
        <v>477.00317141829919</v>
      </c>
      <c r="N53" s="273">
        <f t="shared" si="0"/>
        <v>74412.494741254675</v>
      </c>
    </row>
    <row r="54" spans="1:14">
      <c r="B54" s="320"/>
      <c r="C54" s="317"/>
      <c r="D54" s="317"/>
      <c r="E54" s="317"/>
      <c r="F54" s="317"/>
      <c r="G54" s="317"/>
      <c r="H54" s="317"/>
      <c r="I54" s="317"/>
      <c r="J54" s="311"/>
      <c r="K54" s="44"/>
      <c r="L54" s="318"/>
      <c r="M54" s="426"/>
      <c r="N54" s="273"/>
    </row>
    <row r="55" spans="1:14" ht="15.75" thickBot="1">
      <c r="B55" s="916" t="s">
        <v>953</v>
      </c>
      <c r="C55" s="870"/>
      <c r="D55" s="870"/>
      <c r="E55" s="870"/>
      <c r="F55" s="870"/>
      <c r="G55" s="870"/>
      <c r="H55" s="870"/>
      <c r="I55" s="870"/>
      <c r="J55" s="870"/>
      <c r="K55" s="870"/>
      <c r="L55" s="870"/>
      <c r="M55" s="871"/>
      <c r="N55" s="104">
        <f>SUM(N48:N54)</f>
        <v>167149.54879411985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14">
        <f>VLOOKUP(A60,TRANSPORTE!A1:D117,4,FALSE)</f>
        <v>1147.8761273174055</v>
      </c>
      <c r="M60" s="915"/>
      <c r="N60" s="287">
        <f>K60*L60</f>
        <v>459.15045092696221</v>
      </c>
    </row>
    <row r="61" spans="1:14">
      <c r="A61" t="s">
        <v>1229</v>
      </c>
      <c r="B61" s="46" t="str">
        <f>VLOOKUP(A61,TRANSPORTE!A1:D117,3,FALSE)</f>
        <v>Transporte de arena</v>
      </c>
      <c r="C61" s="47"/>
      <c r="D61" s="47"/>
      <c r="E61" s="47"/>
      <c r="F61" s="47"/>
      <c r="G61" s="47"/>
      <c r="H61" s="311" t="s">
        <v>339</v>
      </c>
      <c r="I61" s="279">
        <v>0.378</v>
      </c>
      <c r="J61" s="286">
        <v>1</v>
      </c>
      <c r="K61" s="279">
        <f>I61*J61</f>
        <v>0.378</v>
      </c>
      <c r="L61" s="914">
        <f>VLOOKUP(A61,TRANSPORTE!A1:D117,4,FALSE)</f>
        <v>1147.8761273174055</v>
      </c>
      <c r="M61" s="915"/>
      <c r="N61" s="287">
        <f t="shared" ref="N61:N62" si="1">K61*L61</f>
        <v>433.89717612597929</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14">
        <f>VLOOKUP(A62,TRANSPORTE!A1:D117,4,FALSE)</f>
        <v>1147.8761273174055</v>
      </c>
      <c r="M62" s="915"/>
      <c r="N62" s="287">
        <f t="shared" si="1"/>
        <v>578.52956816797234</v>
      </c>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1471.5771952209138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67466.780451800994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259959.34240641913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51991.868481283833</v>
      </c>
      <c r="M84" s="863"/>
      <c r="N84" s="51"/>
    </row>
    <row r="85" spans="1:14">
      <c r="B85" s="89" t="s">
        <v>973</v>
      </c>
      <c r="C85" s="90"/>
      <c r="D85" s="90"/>
      <c r="E85" s="90"/>
      <c r="F85" s="90"/>
      <c r="G85" s="90"/>
      <c r="H85" s="90"/>
      <c r="I85" s="87"/>
      <c r="J85" s="88"/>
      <c r="K85" s="304">
        <v>0.05</v>
      </c>
      <c r="L85" s="862">
        <f>N79*K85</f>
        <v>12997.967120320958</v>
      </c>
      <c r="M85" s="863"/>
      <c r="N85" s="51"/>
    </row>
    <row r="86" spans="1:14" ht="15.75" thickBot="1">
      <c r="B86" s="91" t="s">
        <v>974</v>
      </c>
      <c r="C86" s="92"/>
      <c r="D86" s="92"/>
      <c r="E86" s="92"/>
      <c r="F86" s="92"/>
      <c r="G86" s="92"/>
      <c r="H86" s="92"/>
      <c r="I86" s="93"/>
      <c r="J86" s="94"/>
      <c r="K86" s="305">
        <v>0.05</v>
      </c>
      <c r="L86" s="864">
        <f>N79*K86</f>
        <v>12997.967120320958</v>
      </c>
      <c r="M86" s="865"/>
      <c r="N86" s="51"/>
    </row>
    <row r="87" spans="1:14" ht="15.75" thickBot="1">
      <c r="B87" s="827" t="s">
        <v>953</v>
      </c>
      <c r="C87" s="828"/>
      <c r="D87" s="828"/>
      <c r="E87" s="828"/>
      <c r="F87" s="828"/>
      <c r="G87" s="828"/>
      <c r="H87" s="828"/>
      <c r="I87" s="828"/>
      <c r="J87" s="828"/>
      <c r="K87" s="828"/>
      <c r="L87" s="828"/>
      <c r="M87" s="829"/>
      <c r="N87" s="52">
        <f>L84+L85+L86</f>
        <v>77987.802721925749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337947.14512834488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1345.39621807204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805</v>
      </c>
      <c r="B48" s="43" t="str">
        <f>VLOOKUP(A48,MATERIALES!A5:D372,3,FALSE)</f>
        <v>Cemento Asfaltico 60-70</v>
      </c>
      <c r="C48" s="281"/>
      <c r="D48" s="281"/>
      <c r="E48" s="281"/>
      <c r="F48" s="281"/>
      <c r="G48" s="281"/>
      <c r="H48" s="281"/>
      <c r="I48" s="281"/>
      <c r="J48" s="311" t="str">
        <f>VLOOKUP(A48,MATERIALES!A4:D639,2,FALSE)</f>
        <v>kg</v>
      </c>
      <c r="K48" s="282">
        <v>0.5</v>
      </c>
      <c r="L48" s="267"/>
      <c r="M48" s="402">
        <f>VLOOKUP(A48,MATERIALES!A5:D395,4,FALSE)</f>
        <v>1589.034704818853</v>
      </c>
      <c r="N48" s="272">
        <f>K48*M48</f>
        <v>794.51735240942651</v>
      </c>
    </row>
    <row r="49" spans="1:14">
      <c r="A49" s="163" t="s">
        <v>833</v>
      </c>
      <c r="B49" s="43" t="str">
        <f>VLOOKUP(A49,MATERIALES!A6:D372,3,FALSE)</f>
        <v>Concreto Resistencia  14 (Mpa)</v>
      </c>
      <c r="C49" s="425"/>
      <c r="D49" s="425"/>
      <c r="E49" s="425"/>
      <c r="F49" s="425"/>
      <c r="G49" s="425"/>
      <c r="H49" s="425"/>
      <c r="I49" s="425"/>
      <c r="J49" s="312" t="str">
        <f>VLOOKUP(A49,MATERIALES!A5:D640,2,FALSE)</f>
        <v>m3</v>
      </c>
      <c r="K49" s="397">
        <v>1.01</v>
      </c>
      <c r="L49" s="421"/>
      <c r="M49" s="402">
        <f>VLOOKUP(A49,MATERIALES!A6:D396,4,FALSE)</f>
        <v>373530.4642516509</v>
      </c>
      <c r="N49" s="272">
        <f>K49*M49</f>
        <v>377265.76889416744</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0.3</v>
      </c>
      <c r="L50" s="421"/>
      <c r="M50" s="402">
        <f>VLOOKUP(A50,MATERIALES!A6:D397,4,FALSE)</f>
        <v>8271.4350835420664</v>
      </c>
      <c r="N50" s="272">
        <f>K50*M50</f>
        <v>2481.4305250626198</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16" t="s">
        <v>953</v>
      </c>
      <c r="C55" s="870"/>
      <c r="D55" s="870"/>
      <c r="E55" s="870"/>
      <c r="F55" s="870"/>
      <c r="G55" s="870"/>
      <c r="H55" s="870"/>
      <c r="I55" s="870"/>
      <c r="J55" s="870"/>
      <c r="K55" s="870"/>
      <c r="L55" s="870"/>
      <c r="M55" s="871"/>
      <c r="N55" s="104">
        <f>SUM(N48:N54)</f>
        <v>380541.71677163948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14">
        <f>VLOOKUP(A60,TRANSPORTE!A1:D117,4,FALSE)</f>
        <v>1147.8761273174055</v>
      </c>
      <c r="M60" s="915"/>
      <c r="N60" s="287">
        <f>K60*L60</f>
        <v>1159.3548885905795</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1159.3548885905795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26907.924361440797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409954.39223974291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81990.878447948591</v>
      </c>
      <c r="M84" s="863"/>
      <c r="N84" s="51"/>
    </row>
    <row r="85" spans="1:14">
      <c r="B85" s="89" t="s">
        <v>973</v>
      </c>
      <c r="C85" s="90"/>
      <c r="D85" s="90"/>
      <c r="E85" s="90"/>
      <c r="F85" s="90"/>
      <c r="G85" s="90"/>
      <c r="H85" s="90"/>
      <c r="I85" s="87"/>
      <c r="J85" s="88"/>
      <c r="K85" s="304">
        <v>0.05</v>
      </c>
      <c r="L85" s="862">
        <f>N79*K85</f>
        <v>20497.719611987148</v>
      </c>
      <c r="M85" s="863"/>
      <c r="N85" s="51"/>
    </row>
    <row r="86" spans="1:14" ht="15.75" thickBot="1">
      <c r="B86" s="91" t="s">
        <v>974</v>
      </c>
      <c r="C86" s="92"/>
      <c r="D86" s="92"/>
      <c r="E86" s="92"/>
      <c r="F86" s="92"/>
      <c r="G86" s="92"/>
      <c r="H86" s="92"/>
      <c r="I86" s="93"/>
      <c r="J86" s="94"/>
      <c r="K86" s="305">
        <v>0.05</v>
      </c>
      <c r="L86" s="864">
        <f>N79*K86</f>
        <v>20497.719611987148</v>
      </c>
      <c r="M86" s="865"/>
      <c r="N86" s="51"/>
    </row>
    <row r="87" spans="1:14" ht="15.75" thickBot="1">
      <c r="B87" s="827" t="s">
        <v>953</v>
      </c>
      <c r="C87" s="828"/>
      <c r="D87" s="828"/>
      <c r="E87" s="828"/>
      <c r="F87" s="828"/>
      <c r="G87" s="828"/>
      <c r="H87" s="828"/>
      <c r="I87" s="828"/>
      <c r="J87" s="828"/>
      <c r="K87" s="828"/>
      <c r="L87" s="828"/>
      <c r="M87" s="829"/>
      <c r="N87" s="52">
        <f>L84+L85+L86</f>
        <v>122986.31767192289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532940.70991166576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29.25" customHeight="1" thickBot="1">
      <c r="A31" t="s">
        <v>1845</v>
      </c>
      <c r="B31" s="80" t="s">
        <v>1135</v>
      </c>
      <c r="C31" s="969" t="s">
        <v>2143</v>
      </c>
      <c r="D31" s="970"/>
      <c r="E31" s="970"/>
      <c r="F31" s="970"/>
      <c r="G31" s="970"/>
      <c r="H31" s="970"/>
      <c r="I31" s="970"/>
      <c r="J31" s="996"/>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71.649414538135986</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805</v>
      </c>
      <c r="B48" s="43" t="str">
        <f>VLOOKUP(A48,MATERIALES!A5:D372,3,FALSE)</f>
        <v>Cemento Asfaltico 60-70</v>
      </c>
      <c r="C48" s="281"/>
      <c r="D48" s="281"/>
      <c r="E48" s="281"/>
      <c r="F48" s="281"/>
      <c r="G48" s="281"/>
      <c r="H48" s="281"/>
      <c r="I48" s="281"/>
      <c r="J48" s="311" t="str">
        <f>VLOOKUP(A48,MATERIALES!A4:D639,2,FALSE)</f>
        <v>kg</v>
      </c>
      <c r="K48" s="282">
        <v>0.05</v>
      </c>
      <c r="L48" s="267"/>
      <c r="M48" s="402">
        <f>VLOOKUP(A48,MATERIALES!A5:D395,4,FALSE)</f>
        <v>1589.034704818853</v>
      </c>
      <c r="N48" s="272">
        <f>K48*M48</f>
        <v>79.451735240942654</v>
      </c>
    </row>
    <row r="49" spans="1:14">
      <c r="A49" s="163" t="s">
        <v>429</v>
      </c>
      <c r="B49" s="43" t="str">
        <f>VLOOKUP(A49,MATERIALES!A6:D372,3,FALSE)</f>
        <v>Cuneta prefabricada de concreto tipo V de (0,8*0,3*0,22)</v>
      </c>
      <c r="C49" s="425"/>
      <c r="D49" s="425"/>
      <c r="E49" s="425"/>
      <c r="F49" s="425"/>
      <c r="G49" s="425"/>
      <c r="H49" s="425"/>
      <c r="I49" s="425"/>
      <c r="J49" s="312" t="str">
        <f>VLOOKUP(A49,MATERIALES!A5:D640,2,FALSE)</f>
        <v>m</v>
      </c>
      <c r="K49" s="397">
        <v>1</v>
      </c>
      <c r="L49" s="421"/>
      <c r="M49" s="402">
        <f>VLOOKUP(A49,MATERIALES!A6:D396,4,FALSE)</f>
        <v>37521.163261943671</v>
      </c>
      <c r="N49" s="272">
        <f>K49*M49</f>
        <v>37521.163261943671</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37600.614997184617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1432.9882907627198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39105.252702485472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7821.0505404970945</v>
      </c>
      <c r="M84" s="863"/>
      <c r="N84" s="51"/>
    </row>
    <row r="85" spans="1:14">
      <c r="B85" s="89" t="s">
        <v>973</v>
      </c>
      <c r="C85" s="90"/>
      <c r="D85" s="90"/>
      <c r="E85" s="90"/>
      <c r="F85" s="90"/>
      <c r="G85" s="90"/>
      <c r="H85" s="90"/>
      <c r="I85" s="87"/>
      <c r="J85" s="88"/>
      <c r="K85" s="304">
        <v>0.05</v>
      </c>
      <c r="L85" s="862">
        <f>N79*K85</f>
        <v>1955.2626351242736</v>
      </c>
      <c r="M85" s="863"/>
      <c r="N85" s="51"/>
    </row>
    <row r="86" spans="1:14" ht="15.75" thickBot="1">
      <c r="B86" s="91" t="s">
        <v>974</v>
      </c>
      <c r="C86" s="92"/>
      <c r="D86" s="92"/>
      <c r="E86" s="92"/>
      <c r="F86" s="92"/>
      <c r="G86" s="92"/>
      <c r="H86" s="92"/>
      <c r="I86" s="93"/>
      <c r="J86" s="94"/>
      <c r="K86" s="305">
        <v>0.05</v>
      </c>
      <c r="L86" s="864">
        <f>N79*K86</f>
        <v>1955.2626351242736</v>
      </c>
      <c r="M86" s="865"/>
      <c r="N86" s="51"/>
    </row>
    <row r="87" spans="1:14" ht="15.75" thickBot="1">
      <c r="B87" s="827" t="s">
        <v>953</v>
      </c>
      <c r="C87" s="828"/>
      <c r="D87" s="828"/>
      <c r="E87" s="828"/>
      <c r="F87" s="828"/>
      <c r="G87" s="828"/>
      <c r="H87" s="828"/>
      <c r="I87" s="828"/>
      <c r="J87" s="828"/>
      <c r="K87" s="828"/>
      <c r="L87" s="828"/>
      <c r="M87" s="829"/>
      <c r="N87" s="52">
        <f>L84+L85+L86</f>
        <v>11731.575810745642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50836.828513231114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thickBo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1683</v>
      </c>
      <c r="C31" s="969" t="s">
        <v>2144</v>
      </c>
      <c r="D31" s="970"/>
      <c r="E31" s="970"/>
      <c r="F31" s="970"/>
      <c r="G31" s="970"/>
      <c r="H31" s="970"/>
      <c r="I31" s="970"/>
      <c r="J31" s="996"/>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160</v>
      </c>
      <c r="B36" s="876" t="str">
        <f>VLOOKUP(A36,EQUIPOS!A6:D154,3,FALSE)</f>
        <v>COMPACTADOR MANUAL VIBRATORIO (RANA) con motor de 6 HP</v>
      </c>
      <c r="C36" s="877"/>
      <c r="D36" s="877"/>
      <c r="E36" s="877"/>
      <c r="F36" s="877"/>
      <c r="G36" s="877"/>
      <c r="H36" s="878"/>
      <c r="I36" s="267"/>
      <c r="J36" s="268"/>
      <c r="K36" s="269">
        <f>VLOOKUP(A36,EQUIPOS!A6:D163,4,FALSE)</f>
        <v>8555.7274195564405</v>
      </c>
      <c r="L36" s="270"/>
      <c r="M36" s="336">
        <v>1.25</v>
      </c>
      <c r="N36" s="272">
        <f>K36/M36</f>
        <v>6844.581935645152</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N75*M41</f>
        <v>1886.7062180720402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8731.2881537171925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550</v>
      </c>
      <c r="B48" s="43" t="str">
        <f>VLOOKUP(A48,MATERIALES!A5:D372,3,FALSE)</f>
        <v>Material seleccionado para Relleno</v>
      </c>
      <c r="C48" s="281"/>
      <c r="D48" s="281"/>
      <c r="E48" s="281"/>
      <c r="F48" s="281"/>
      <c r="G48" s="281"/>
      <c r="H48" s="281"/>
      <c r="I48" s="281"/>
      <c r="J48" s="311" t="str">
        <f>VLOOKUP(A48,MATERIALES!A4:D639,2,FALSE)</f>
        <v>m3</v>
      </c>
      <c r="K48" s="282">
        <v>0.5</v>
      </c>
      <c r="L48" s="267"/>
      <c r="M48" s="402">
        <f>VLOOKUP(A48,MATERIALES!A5:D395,4,FALSE)</f>
        <v>21294.784438316929</v>
      </c>
      <c r="N48" s="272">
        <f>K48*M48</f>
        <v>10647.392219158464</v>
      </c>
    </row>
    <row r="49" spans="1:14">
      <c r="A49" s="163" t="s">
        <v>805</v>
      </c>
      <c r="B49" s="43" t="str">
        <f>VLOOKUP(A49,MATERIALES!A6:D372,3,FALSE)</f>
        <v>Cemento Asfaltico 60-70</v>
      </c>
      <c r="C49" s="425"/>
      <c r="D49" s="425"/>
      <c r="E49" s="425"/>
      <c r="F49" s="425"/>
      <c r="G49" s="425"/>
      <c r="H49" s="425"/>
      <c r="I49" s="425"/>
      <c r="J49" s="312" t="str">
        <f>VLOOKUP(A49,MATERIALES!A5:D640,2,FALSE)</f>
        <v>kg</v>
      </c>
      <c r="K49" s="397">
        <v>0.5</v>
      </c>
      <c r="L49" s="421"/>
      <c r="M49" s="402">
        <f>VLOOKUP(A49,MATERIALES!A6:D396,4,FALSE)</f>
        <v>1589.034704818853</v>
      </c>
      <c r="N49" s="272">
        <f>K49*M49</f>
        <v>794.51735240942651</v>
      </c>
    </row>
    <row r="50" spans="1:14">
      <c r="A50" s="163" t="s">
        <v>833</v>
      </c>
      <c r="B50" s="43" t="str">
        <f>VLOOKUP(A50,MATERIALES!A6:D372,3,FALSE)</f>
        <v>Concreto Resistencia  14 (Mpa)</v>
      </c>
      <c r="C50" s="425"/>
      <c r="D50" s="425"/>
      <c r="E50" s="425"/>
      <c r="F50" s="425"/>
      <c r="G50" s="425"/>
      <c r="H50" s="425"/>
      <c r="I50" s="425"/>
      <c r="J50" s="312" t="str">
        <f>VLOOKUP(A50,MATERIALES!A6:D641,2,FALSE)</f>
        <v>m3</v>
      </c>
      <c r="K50" s="397">
        <v>1.01</v>
      </c>
      <c r="L50" s="421"/>
      <c r="M50" s="402">
        <f>VLOOKUP(A50,MATERIALES!A6:D397,4,FALSE)</f>
        <v>373530.4642516509</v>
      </c>
      <c r="N50" s="272">
        <f>K50*M50</f>
        <v>377265.76889416744</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VLOOKUP(A51,MATERIALES!A6:D642,2,FALSE)</f>
        <v>m2</v>
      </c>
      <c r="K51" s="397">
        <v>0.3</v>
      </c>
      <c r="L51" s="421"/>
      <c r="M51" s="402">
        <f>VLOOKUP(A51,MATERIALES!A6:D398,4,FALSE)</f>
        <v>8271.4350835420664</v>
      </c>
      <c r="N51" s="272">
        <f>K51*M51</f>
        <v>2481.4305250626198</v>
      </c>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391189.10899079795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14">
        <f>VLOOKUP(A58,TRANSPORTE!A1:D117,4,FALSE)</f>
        <v>1147.8761273174055</v>
      </c>
      <c r="M58" s="915"/>
      <c r="N58" s="287">
        <f>K58*L58</f>
        <v>1159.3548885905795</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14">
        <f>VLOOKUP(A59,TRANSPORTE!A1:D117,4,FALSE)</f>
        <v>1147.8761273174055</v>
      </c>
      <c r="M59" s="915"/>
      <c r="N59" s="287">
        <f>K59*L59</f>
        <v>573.93806365870273</v>
      </c>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1733.2929522492823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127"/>
    </row>
    <row r="75" spans="1:15" ht="15.75" thickBot="1">
      <c r="B75" s="916" t="s">
        <v>953</v>
      </c>
      <c r="C75" s="870"/>
      <c r="D75" s="870"/>
      <c r="E75" s="870"/>
      <c r="F75" s="870"/>
      <c r="G75" s="870"/>
      <c r="H75" s="870"/>
      <c r="I75" s="870"/>
      <c r="J75" s="870"/>
      <c r="K75" s="870"/>
      <c r="L75" s="870"/>
      <c r="M75" s="871"/>
      <c r="N75" s="460">
        <f>SUM(N69:N74)</f>
        <v>37734.124361440801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439387.81445820525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87877.56289164105</v>
      </c>
      <c r="M82" s="863"/>
      <c r="N82" s="51"/>
    </row>
    <row r="83" spans="1:14">
      <c r="B83" s="89" t="s">
        <v>973</v>
      </c>
      <c r="C83" s="90"/>
      <c r="D83" s="90"/>
      <c r="E83" s="90"/>
      <c r="F83" s="90"/>
      <c r="G83" s="90"/>
      <c r="H83" s="90"/>
      <c r="I83" s="87"/>
      <c r="J83" s="88"/>
      <c r="K83" s="304">
        <v>0.05</v>
      </c>
      <c r="L83" s="862">
        <f>N77*K83</f>
        <v>21969.390722910262</v>
      </c>
      <c r="M83" s="863"/>
      <c r="N83" s="51"/>
    </row>
    <row r="84" spans="1:14" ht="15.75" thickBot="1">
      <c r="B84" s="91" t="s">
        <v>974</v>
      </c>
      <c r="C84" s="92"/>
      <c r="D84" s="92"/>
      <c r="E84" s="92"/>
      <c r="F84" s="92"/>
      <c r="G84" s="92"/>
      <c r="H84" s="92"/>
      <c r="I84" s="93"/>
      <c r="J84" s="94"/>
      <c r="K84" s="305">
        <v>0.05</v>
      </c>
      <c r="L84" s="864">
        <f>N77*K84</f>
        <v>21969.390722910262</v>
      </c>
      <c r="M84" s="865"/>
      <c r="N84" s="51"/>
    </row>
    <row r="85" spans="1:14" ht="15.75" thickBot="1">
      <c r="B85" s="827" t="s">
        <v>953</v>
      </c>
      <c r="C85" s="828"/>
      <c r="D85" s="828"/>
      <c r="E85" s="828"/>
      <c r="F85" s="828"/>
      <c r="G85" s="828"/>
      <c r="H85" s="828"/>
      <c r="I85" s="828"/>
      <c r="J85" s="828"/>
      <c r="K85" s="828"/>
      <c r="L85" s="828"/>
      <c r="M85" s="829"/>
      <c r="N85" s="52">
        <f>L82+L83+L84</f>
        <v>131816.34433746157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571204.15879566688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1" t="s">
        <v>2218</v>
      </c>
      <c r="C104" s="972"/>
      <c r="D104" s="972"/>
      <c r="E104" s="972"/>
      <c r="F104" s="972"/>
      <c r="G104" s="972"/>
      <c r="H104" s="972"/>
      <c r="I104" s="972"/>
      <c r="J104" s="972"/>
      <c r="K104" s="972"/>
      <c r="L104" s="972"/>
      <c r="M104" s="972"/>
      <c r="N104" s="973"/>
    </row>
    <row r="105" spans="2:14" ht="15" customHeight="1">
      <c r="B105" s="971"/>
      <c r="C105" s="972"/>
      <c r="D105" s="972"/>
      <c r="E105" s="972"/>
      <c r="F105" s="972"/>
      <c r="G105" s="972"/>
      <c r="H105" s="972"/>
      <c r="I105" s="972"/>
      <c r="J105" s="972"/>
      <c r="K105" s="972"/>
      <c r="L105" s="972"/>
      <c r="M105" s="972"/>
      <c r="N105" s="973"/>
    </row>
    <row r="106" spans="2:14" ht="30" customHeight="1">
      <c r="B106" s="974" t="s">
        <v>2219</v>
      </c>
      <c r="C106" s="975"/>
      <c r="D106" s="975"/>
      <c r="E106" s="975"/>
      <c r="F106" s="975"/>
      <c r="G106" s="975"/>
      <c r="H106" s="975"/>
      <c r="I106" s="975"/>
      <c r="J106" s="975"/>
      <c r="K106" s="975"/>
      <c r="L106" s="975"/>
      <c r="M106" s="975"/>
      <c r="N106" s="976"/>
    </row>
    <row r="107" spans="2:14">
      <c r="B107" s="974"/>
      <c r="C107" s="975"/>
      <c r="D107" s="975"/>
      <c r="E107" s="975"/>
      <c r="F107" s="975"/>
      <c r="G107" s="975"/>
      <c r="H107" s="975"/>
      <c r="I107" s="975"/>
      <c r="J107" s="975"/>
      <c r="K107" s="975"/>
      <c r="L107" s="975"/>
      <c r="M107" s="975"/>
      <c r="N107" s="97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7"/>
      <c r="K117" s="977"/>
      <c r="L117" s="977"/>
      <c r="M117" s="977"/>
      <c r="N117" s="978"/>
    </row>
    <row r="118" spans="2:14" ht="15.75" thickBot="1">
      <c r="B118" s="419" t="s">
        <v>2221</v>
      </c>
      <c r="C118" s="420"/>
      <c r="D118" s="420"/>
      <c r="E118" s="259"/>
      <c r="F118" s="259"/>
      <c r="G118" s="259"/>
      <c r="H118" s="259"/>
      <c r="I118" s="259"/>
      <c r="J118" s="979"/>
      <c r="K118" s="979"/>
      <c r="L118" s="979"/>
      <c r="M118" s="979"/>
      <c r="N118" s="980"/>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31.5" customHeight="1" thickBot="1">
      <c r="A31" t="s">
        <v>1845</v>
      </c>
      <c r="B31" s="80" t="s">
        <v>1684</v>
      </c>
      <c r="C31" s="969" t="s">
        <v>2145</v>
      </c>
      <c r="D31" s="970"/>
      <c r="E31" s="970"/>
      <c r="F31" s="970"/>
      <c r="G31" s="970"/>
      <c r="H31" s="970"/>
      <c r="I31" s="970"/>
      <c r="J31" s="996"/>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160</v>
      </c>
      <c r="B36" s="876" t="str">
        <f>VLOOKUP(A36,EQUIPOS!A6:D154,3,FALSE)</f>
        <v>COMPACTADOR MANUAL VIBRATORIO (RANA) con motor de 6 HP</v>
      </c>
      <c r="C36" s="877"/>
      <c r="D36" s="877"/>
      <c r="E36" s="877"/>
      <c r="F36" s="877"/>
      <c r="G36" s="877"/>
      <c r="H36" s="878"/>
      <c r="I36" s="267"/>
      <c r="J36" s="268"/>
      <c r="K36" s="269">
        <f>VLOOKUP(A36,EQUIPOS!A6:D163,4,FALSE)</f>
        <v>8555.7274195564405</v>
      </c>
      <c r="L36" s="270"/>
      <c r="M36" s="336">
        <v>18.75</v>
      </c>
      <c r="N36" s="272">
        <f>K36/M36</f>
        <v>456.30546237634348</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N75*M41</f>
        <v>107.73674787146933</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564.04221024781282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550</v>
      </c>
      <c r="B48" s="43" t="str">
        <f>VLOOKUP(A48,MATERIALES!A5:D372,3,FALSE)</f>
        <v>Material seleccionado para Relleno</v>
      </c>
      <c r="C48" s="281"/>
      <c r="D48" s="281"/>
      <c r="E48" s="281"/>
      <c r="F48" s="281"/>
      <c r="G48" s="281"/>
      <c r="H48" s="281"/>
      <c r="I48" s="281"/>
      <c r="J48" s="311" t="str">
        <f>VLOOKUP(A48,MATERIALES!A4:D639,2,FALSE)</f>
        <v>m3</v>
      </c>
      <c r="K48" s="282">
        <v>0.05</v>
      </c>
      <c r="L48" s="267"/>
      <c r="M48" s="402">
        <f>VLOOKUP(A48,MATERIALES!A5:D395,4,FALSE)</f>
        <v>21294.784438316929</v>
      </c>
      <c r="N48" s="272">
        <f>K48*M48</f>
        <v>1064.7392219158464</v>
      </c>
    </row>
    <row r="49" spans="1:14">
      <c r="A49" s="163" t="s">
        <v>805</v>
      </c>
      <c r="B49" s="43" t="str">
        <f>VLOOKUP(A49,MATERIALES!A6:D372,3,FALSE)</f>
        <v>Cemento Asfaltico 60-70</v>
      </c>
      <c r="C49" s="425"/>
      <c r="D49" s="425"/>
      <c r="E49" s="425"/>
      <c r="F49" s="425"/>
      <c r="G49" s="425"/>
      <c r="H49" s="425"/>
      <c r="I49" s="425"/>
      <c r="J49" s="312" t="str">
        <f>VLOOKUP(A49,MATERIALES!A5:D640,2,FALSE)</f>
        <v>kg</v>
      </c>
      <c r="K49" s="397">
        <v>0.05</v>
      </c>
      <c r="L49" s="421"/>
      <c r="M49" s="402">
        <f>VLOOKUP(A49,MATERIALES!A6:D396,4,FALSE)</f>
        <v>1589.034704818853</v>
      </c>
      <c r="N49" s="272">
        <f>K49*M49</f>
        <v>79.451735240942654</v>
      </c>
    </row>
    <row r="50" spans="1:14">
      <c r="A50" s="163" t="s">
        <v>429</v>
      </c>
      <c r="B50" s="43" t="str">
        <f>VLOOKUP(A50,MATERIALES!A6:D372,3,FALSE)</f>
        <v>Cuneta prefabricada de concreto tipo V de (0,8*0,3*0,22)</v>
      </c>
      <c r="C50" s="425"/>
      <c r="D50" s="425"/>
      <c r="E50" s="425"/>
      <c r="F50" s="425"/>
      <c r="G50" s="425"/>
      <c r="H50" s="425"/>
      <c r="I50" s="425"/>
      <c r="J50" s="312" t="str">
        <f>VLOOKUP(A50,MATERIALES!A6:D641,2,FALSE)</f>
        <v>m</v>
      </c>
      <c r="K50" s="397">
        <v>1</v>
      </c>
      <c r="L50" s="421"/>
      <c r="M50" s="402">
        <f>VLOOKUP(A50,MATERIALES!A6:D397,4,FALSE)</f>
        <v>37521.163261943671</v>
      </c>
      <c r="N50" s="272">
        <f>K50*M50</f>
        <v>37521.163261943671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38665.35421910046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14">
        <f>VLOOKUP(A58,TRANSPORTE!A1:D117,4,FALSE)</f>
        <v>1147.8761273174055</v>
      </c>
      <c r="M58" s="915"/>
      <c r="N58" s="287">
        <f>K58*L58</f>
        <v>57.393806365870276</v>
      </c>
    </row>
    <row r="59" spans="1:14">
      <c r="B59" s="46"/>
      <c r="C59" s="47"/>
      <c r="D59" s="47"/>
      <c r="E59" s="47"/>
      <c r="F59" s="47"/>
      <c r="G59" s="47"/>
      <c r="H59" s="311"/>
      <c r="I59" s="279"/>
      <c r="J59" s="286"/>
      <c r="K59" s="279"/>
      <c r="L59" s="914"/>
      <c r="M59" s="915"/>
      <c r="N59" s="287"/>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57.393806365870276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127"/>
    </row>
    <row r="75" spans="1:15" ht="15.75" thickBot="1">
      <c r="B75" s="916" t="s">
        <v>953</v>
      </c>
      <c r="C75" s="870"/>
      <c r="D75" s="870"/>
      <c r="E75" s="870"/>
      <c r="F75" s="870"/>
      <c r="G75" s="870"/>
      <c r="H75" s="870"/>
      <c r="I75" s="870"/>
      <c r="J75" s="870"/>
      <c r="K75" s="870"/>
      <c r="L75" s="870"/>
      <c r="M75" s="871"/>
      <c r="N75" s="460">
        <f>SUM(N69:N74)</f>
        <v>2154.7349574293867</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41441.525193143527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8288.305038628705</v>
      </c>
      <c r="M82" s="863"/>
      <c r="N82" s="51"/>
    </row>
    <row r="83" spans="1:14">
      <c r="B83" s="89" t="s">
        <v>973</v>
      </c>
      <c r="C83" s="90"/>
      <c r="D83" s="90"/>
      <c r="E83" s="90"/>
      <c r="F83" s="90"/>
      <c r="G83" s="90"/>
      <c r="H83" s="90"/>
      <c r="I83" s="87"/>
      <c r="J83" s="88"/>
      <c r="K83" s="304">
        <v>0.05</v>
      </c>
      <c r="L83" s="862">
        <f>N77*K83</f>
        <v>2072.0762596571763</v>
      </c>
      <c r="M83" s="863"/>
      <c r="N83" s="51"/>
    </row>
    <row r="84" spans="1:14" ht="15.75" thickBot="1">
      <c r="B84" s="91" t="s">
        <v>974</v>
      </c>
      <c r="C84" s="92"/>
      <c r="D84" s="92"/>
      <c r="E84" s="92"/>
      <c r="F84" s="92"/>
      <c r="G84" s="92"/>
      <c r="H84" s="92"/>
      <c r="I84" s="93"/>
      <c r="J84" s="94"/>
      <c r="K84" s="305">
        <v>0.05</v>
      </c>
      <c r="L84" s="864">
        <f>N77*K84</f>
        <v>2072.0762596571763</v>
      </c>
      <c r="M84" s="865"/>
      <c r="N84" s="51"/>
    </row>
    <row r="85" spans="1:14" ht="15.75" thickBot="1">
      <c r="B85" s="827" t="s">
        <v>953</v>
      </c>
      <c r="C85" s="828"/>
      <c r="D85" s="828"/>
      <c r="E85" s="828"/>
      <c r="F85" s="828"/>
      <c r="G85" s="828"/>
      <c r="H85" s="828"/>
      <c r="I85" s="828"/>
      <c r="J85" s="828"/>
      <c r="K85" s="828"/>
      <c r="L85" s="828"/>
      <c r="M85" s="829"/>
      <c r="N85" s="52">
        <f>L82+L83+L84</f>
        <v>12432.457557943058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53873.982751086587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1" t="s">
        <v>2218</v>
      </c>
      <c r="C104" s="972"/>
      <c r="D104" s="972"/>
      <c r="E104" s="972"/>
      <c r="F104" s="972"/>
      <c r="G104" s="972"/>
      <c r="H104" s="972"/>
      <c r="I104" s="972"/>
      <c r="J104" s="972"/>
      <c r="K104" s="972"/>
      <c r="L104" s="972"/>
      <c r="M104" s="972"/>
      <c r="N104" s="973"/>
    </row>
    <row r="105" spans="2:14" ht="15" customHeight="1">
      <c r="B105" s="971"/>
      <c r="C105" s="972"/>
      <c r="D105" s="972"/>
      <c r="E105" s="972"/>
      <c r="F105" s="972"/>
      <c r="G105" s="972"/>
      <c r="H105" s="972"/>
      <c r="I105" s="972"/>
      <c r="J105" s="972"/>
      <c r="K105" s="972"/>
      <c r="L105" s="972"/>
      <c r="M105" s="972"/>
      <c r="N105" s="973"/>
    </row>
    <row r="106" spans="2:14" ht="30" customHeight="1">
      <c r="B106" s="974" t="s">
        <v>2219</v>
      </c>
      <c r="C106" s="975"/>
      <c r="D106" s="975"/>
      <c r="E106" s="975"/>
      <c r="F106" s="975"/>
      <c r="G106" s="975"/>
      <c r="H106" s="975"/>
      <c r="I106" s="975"/>
      <c r="J106" s="975"/>
      <c r="K106" s="975"/>
      <c r="L106" s="975"/>
      <c r="M106" s="975"/>
      <c r="N106" s="976"/>
    </row>
    <row r="107" spans="2:14">
      <c r="B107" s="974"/>
      <c r="C107" s="975"/>
      <c r="D107" s="975"/>
      <c r="E107" s="975"/>
      <c r="F107" s="975"/>
      <c r="G107" s="975"/>
      <c r="H107" s="975"/>
      <c r="I107" s="975"/>
      <c r="J107" s="975"/>
      <c r="K107" s="975"/>
      <c r="L107" s="975"/>
      <c r="M107" s="975"/>
      <c r="N107" s="97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7"/>
      <c r="K117" s="977"/>
      <c r="L117" s="977"/>
      <c r="M117" s="977"/>
      <c r="N117" s="978"/>
    </row>
    <row r="118" spans="2:14" ht="15.75" thickBot="1">
      <c r="B118" s="419" t="s">
        <v>2221</v>
      </c>
      <c r="C118" s="420"/>
      <c r="D118" s="420"/>
      <c r="E118" s="259"/>
      <c r="F118" s="259"/>
      <c r="G118" s="259"/>
      <c r="H118" s="259"/>
      <c r="I118" s="259"/>
      <c r="J118" s="979"/>
      <c r="K118" s="979"/>
      <c r="L118" s="979"/>
      <c r="M118" s="979"/>
      <c r="N118" s="980"/>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N75*M41</f>
        <v>134.53962180720401</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833</v>
      </c>
      <c r="B48" s="43" t="str">
        <f>VLOOKUP(A48,MATERIALES!A5:D372,3,FALSE)</f>
        <v>Concreto Resistencia  14 (Mpa)</v>
      </c>
      <c r="C48" s="281"/>
      <c r="D48" s="281"/>
      <c r="E48" s="281"/>
      <c r="F48" s="281"/>
      <c r="G48" s="281"/>
      <c r="H48" s="281"/>
      <c r="I48" s="268"/>
      <c r="J48" s="224" t="str">
        <f>VLOOKUP(A48,MATERIALES!A4:D639,2,FALSE)</f>
        <v>m3</v>
      </c>
      <c r="K48" s="282">
        <v>7.0000000000000007E-2</v>
      </c>
      <c r="L48" s="267"/>
      <c r="M48" s="402">
        <f>VLOOKUP(A48,MATERIALES!A5:D395,4,FALSE)</f>
        <v>373530.4642516509</v>
      </c>
      <c r="N48" s="272">
        <f>K48*M48</f>
        <v>26147.132497615567</v>
      </c>
    </row>
    <row r="49" spans="1:14">
      <c r="A49" s="163" t="s">
        <v>867</v>
      </c>
      <c r="B49" s="43" t="str">
        <f>VLOOKUP(A49,MATERIALES!A6:D372,3,FALSE)</f>
        <v>Formaleta (gaviones, juntas de bordillos, juntas de cunetas, muros, concretos clase D,E, F y G)</v>
      </c>
      <c r="C49" s="425"/>
      <c r="D49" s="425"/>
      <c r="E49" s="425"/>
      <c r="F49" s="425"/>
      <c r="G49" s="425"/>
      <c r="H49" s="425"/>
      <c r="I49" s="425"/>
      <c r="J49" s="311" t="str">
        <f>VLOOKUP(A49,MATERIALES!A5:D640,2,FALSE)</f>
        <v>m2</v>
      </c>
      <c r="K49" s="397">
        <v>0.3</v>
      </c>
      <c r="L49" s="421"/>
      <c r="M49" s="402">
        <f>VLOOKUP(A49,MATERIALES!A6:D396,4,FALSE)</f>
        <v>8271.4350835420664</v>
      </c>
      <c r="N49" s="272">
        <f>K49*M49</f>
        <v>2481.4305250626198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28628.563022678187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14">
        <f>VLOOKUP(A58,TRANSPORTE!A1:D117,4,FALSE)</f>
        <v>1147.8761273174055</v>
      </c>
      <c r="M58" s="915"/>
      <c r="N58" s="287">
        <f>K58*L58</f>
        <v>80.351328912218392</v>
      </c>
    </row>
    <row r="59" spans="1:14">
      <c r="B59" s="46"/>
      <c r="C59" s="47"/>
      <c r="D59" s="47"/>
      <c r="E59" s="47"/>
      <c r="F59" s="47"/>
      <c r="G59" s="47"/>
      <c r="H59" s="311"/>
      <c r="I59" s="279"/>
      <c r="J59" s="286"/>
      <c r="K59" s="279"/>
      <c r="L59" s="914"/>
      <c r="M59" s="915"/>
      <c r="N59" s="287"/>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80.351328912218392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981"/>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127"/>
    </row>
    <row r="75" spans="1:15" ht="15.75" thickBot="1">
      <c r="B75" s="916" t="s">
        <v>953</v>
      </c>
      <c r="C75" s="870"/>
      <c r="D75" s="870"/>
      <c r="E75" s="870"/>
      <c r="F75" s="870"/>
      <c r="G75" s="870"/>
      <c r="H75" s="870"/>
      <c r="I75" s="870"/>
      <c r="J75" s="870"/>
      <c r="K75" s="870"/>
      <c r="L75" s="870"/>
      <c r="M75" s="871"/>
      <c r="N75" s="460">
        <f>SUM(N69:N74)</f>
        <v>2690.7924361440801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31534.246409541694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6306.8492819083394</v>
      </c>
      <c r="M82" s="863"/>
      <c r="N82" s="51"/>
    </row>
    <row r="83" spans="1:14">
      <c r="B83" s="89" t="s">
        <v>973</v>
      </c>
      <c r="C83" s="90"/>
      <c r="D83" s="90"/>
      <c r="E83" s="90"/>
      <c r="F83" s="90"/>
      <c r="G83" s="90"/>
      <c r="H83" s="90"/>
      <c r="I83" s="87"/>
      <c r="J83" s="88"/>
      <c r="K83" s="304">
        <v>0.05</v>
      </c>
      <c r="L83" s="862">
        <f>N77*K83</f>
        <v>1576.7123204770849</v>
      </c>
      <c r="M83" s="863"/>
      <c r="N83" s="51"/>
    </row>
    <row r="84" spans="1:14" ht="15.75" thickBot="1">
      <c r="B84" s="91" t="s">
        <v>974</v>
      </c>
      <c r="C84" s="92"/>
      <c r="D84" s="92"/>
      <c r="E84" s="92"/>
      <c r="F84" s="92"/>
      <c r="G84" s="92"/>
      <c r="H84" s="92"/>
      <c r="I84" s="93"/>
      <c r="J84" s="94"/>
      <c r="K84" s="305">
        <v>0.05</v>
      </c>
      <c r="L84" s="864">
        <f>N77*K84</f>
        <v>1576.7123204770849</v>
      </c>
      <c r="M84" s="865"/>
      <c r="N84" s="51"/>
    </row>
    <row r="85" spans="1:14" ht="15.75" thickBot="1">
      <c r="B85" s="827" t="s">
        <v>953</v>
      </c>
      <c r="C85" s="828"/>
      <c r="D85" s="828"/>
      <c r="E85" s="828"/>
      <c r="F85" s="828"/>
      <c r="G85" s="828"/>
      <c r="H85" s="828"/>
      <c r="I85" s="828"/>
      <c r="J85" s="828"/>
      <c r="K85" s="828"/>
      <c r="L85" s="828"/>
      <c r="M85" s="829"/>
      <c r="N85" s="52">
        <f>L82+L83+L84</f>
        <v>9460.2739228625087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40994.520332404201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1" t="s">
        <v>2218</v>
      </c>
      <c r="C104" s="972"/>
      <c r="D104" s="972"/>
      <c r="E104" s="972"/>
      <c r="F104" s="972"/>
      <c r="G104" s="972"/>
      <c r="H104" s="972"/>
      <c r="I104" s="972"/>
      <c r="J104" s="972"/>
      <c r="K104" s="972"/>
      <c r="L104" s="972"/>
      <c r="M104" s="972"/>
      <c r="N104" s="973"/>
    </row>
    <row r="105" spans="2:14" ht="15" customHeight="1">
      <c r="B105" s="971"/>
      <c r="C105" s="972"/>
      <c r="D105" s="972"/>
      <c r="E105" s="972"/>
      <c r="F105" s="972"/>
      <c r="G105" s="972"/>
      <c r="H105" s="972"/>
      <c r="I105" s="972"/>
      <c r="J105" s="972"/>
      <c r="K105" s="972"/>
      <c r="L105" s="972"/>
      <c r="M105" s="972"/>
      <c r="N105" s="973"/>
    </row>
    <row r="106" spans="2:14" ht="30" customHeight="1">
      <c r="B106" s="974" t="s">
        <v>2219</v>
      </c>
      <c r="C106" s="975"/>
      <c r="D106" s="975"/>
      <c r="E106" s="975"/>
      <c r="F106" s="975"/>
      <c r="G106" s="975"/>
      <c r="H106" s="975"/>
      <c r="I106" s="975"/>
      <c r="J106" s="975"/>
      <c r="K106" s="975"/>
      <c r="L106" s="975"/>
      <c r="M106" s="975"/>
      <c r="N106" s="976"/>
    </row>
    <row r="107" spans="2:14">
      <c r="B107" s="974"/>
      <c r="C107" s="975"/>
      <c r="D107" s="975"/>
      <c r="E107" s="975"/>
      <c r="F107" s="975"/>
      <c r="G107" s="975"/>
      <c r="H107" s="975"/>
      <c r="I107" s="975"/>
      <c r="J107" s="975"/>
      <c r="K107" s="975"/>
      <c r="L107" s="975"/>
      <c r="M107" s="975"/>
      <c r="N107" s="97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7"/>
      <c r="K117" s="977"/>
      <c r="L117" s="977"/>
      <c r="M117" s="977"/>
      <c r="N117" s="978"/>
    </row>
    <row r="118" spans="2:14" ht="15.75" thickBot="1">
      <c r="B118" s="419" t="s">
        <v>2221</v>
      </c>
      <c r="C118" s="420"/>
      <c r="D118" s="420"/>
      <c r="E118" s="259"/>
      <c r="F118" s="259"/>
      <c r="G118" s="259"/>
      <c r="H118" s="259"/>
      <c r="I118" s="259"/>
      <c r="J118" s="979"/>
      <c r="K118" s="979"/>
      <c r="L118" s="979"/>
      <c r="M118" s="979"/>
      <c r="N118" s="98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N75*M41</f>
        <v>71.649414538135986</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400</v>
      </c>
      <c r="B48" s="43" t="str">
        <f>VLOOKUP(A48,MATERIALES!A5:D372,3,FALSE)</f>
        <v>Bordillo Prefabricado En Concreto Ref.A85 Ntc-4109, 0,20 X 0,35 X 0.80 M</v>
      </c>
      <c r="C48" s="281"/>
      <c r="D48" s="281"/>
      <c r="E48" s="281"/>
      <c r="F48" s="281"/>
      <c r="G48" s="281"/>
      <c r="H48" s="281"/>
      <c r="I48" s="268"/>
      <c r="J48" s="224" t="str">
        <f>VLOOKUP(A48,MATERIALES!A4:D639,2,FALSE)</f>
        <v>u</v>
      </c>
      <c r="K48" s="282">
        <v>1.25</v>
      </c>
      <c r="L48" s="267"/>
      <c r="M48" s="402">
        <f>VLOOKUP(A48,MATERIALES!A5:D395,4,FALSE)</f>
        <v>28835.668657773498</v>
      </c>
      <c r="N48" s="272">
        <f>K48*M48</f>
        <v>36044.585822216875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36044.585822216875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B58" s="46"/>
      <c r="C58" s="317"/>
      <c r="D58" s="317"/>
      <c r="E58" s="317"/>
      <c r="F58" s="317"/>
      <c r="G58" s="317"/>
      <c r="H58" s="311"/>
      <c r="I58" s="279"/>
      <c r="J58" s="286"/>
      <c r="K58" s="279"/>
      <c r="L58" s="914"/>
      <c r="M58" s="915"/>
      <c r="N58" s="287"/>
    </row>
    <row r="59" spans="1:14">
      <c r="B59" s="46"/>
      <c r="C59" s="47"/>
      <c r="D59" s="47"/>
      <c r="E59" s="47"/>
      <c r="F59" s="47"/>
      <c r="G59" s="47"/>
      <c r="H59" s="311"/>
      <c r="I59" s="279"/>
      <c r="J59" s="286"/>
      <c r="K59" s="279"/>
      <c r="L59" s="914"/>
      <c r="M59" s="915"/>
      <c r="N59" s="287"/>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981"/>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45"/>
    </row>
    <row r="75" spans="1:15" ht="15.75" thickBot="1">
      <c r="B75" s="916" t="s">
        <v>953</v>
      </c>
      <c r="C75" s="870"/>
      <c r="D75" s="870"/>
      <c r="E75" s="870"/>
      <c r="F75" s="870"/>
      <c r="G75" s="870"/>
      <c r="H75" s="870"/>
      <c r="I75" s="870"/>
      <c r="J75" s="870"/>
      <c r="K75" s="870"/>
      <c r="L75" s="870"/>
      <c r="M75" s="871"/>
      <c r="N75" s="301">
        <f>SUM(N69:N74)</f>
        <v>1432.9882907627198</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37549.22352751773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7509.8447055035467</v>
      </c>
      <c r="M82" s="863"/>
      <c r="N82" s="51"/>
    </row>
    <row r="83" spans="1:14">
      <c r="B83" s="89" t="s">
        <v>973</v>
      </c>
      <c r="C83" s="90"/>
      <c r="D83" s="90"/>
      <c r="E83" s="90"/>
      <c r="F83" s="90"/>
      <c r="G83" s="90"/>
      <c r="H83" s="90"/>
      <c r="I83" s="87"/>
      <c r="J83" s="88"/>
      <c r="K83" s="304">
        <v>0.05</v>
      </c>
      <c r="L83" s="862">
        <f>N77*K83</f>
        <v>1877.4611763758867</v>
      </c>
      <c r="M83" s="863"/>
      <c r="N83" s="51"/>
    </row>
    <row r="84" spans="1:14" ht="15.75" thickBot="1">
      <c r="B84" s="91" t="s">
        <v>974</v>
      </c>
      <c r="C84" s="92"/>
      <c r="D84" s="92"/>
      <c r="E84" s="92"/>
      <c r="F84" s="92"/>
      <c r="G84" s="92"/>
      <c r="H84" s="92"/>
      <c r="I84" s="93"/>
      <c r="J84" s="94"/>
      <c r="K84" s="305">
        <v>0.05</v>
      </c>
      <c r="L84" s="864">
        <f>N77*K84</f>
        <v>1877.4611763758867</v>
      </c>
      <c r="M84" s="865"/>
      <c r="N84" s="51"/>
    </row>
    <row r="85" spans="1:14" ht="15.75" thickBot="1">
      <c r="B85" s="827" t="s">
        <v>953</v>
      </c>
      <c r="C85" s="828"/>
      <c r="D85" s="828"/>
      <c r="E85" s="828"/>
      <c r="F85" s="828"/>
      <c r="G85" s="828"/>
      <c r="H85" s="828"/>
      <c r="I85" s="828"/>
      <c r="J85" s="828"/>
      <c r="K85" s="828"/>
      <c r="L85" s="828"/>
      <c r="M85" s="829"/>
      <c r="N85" s="52">
        <f>L82+L83+L84</f>
        <v>11264.767058255322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48813.990585773048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1" t="s">
        <v>2218</v>
      </c>
      <c r="C104" s="972"/>
      <c r="D104" s="972"/>
      <c r="E104" s="972"/>
      <c r="F104" s="972"/>
      <c r="G104" s="972"/>
      <c r="H104" s="972"/>
      <c r="I104" s="972"/>
      <c r="J104" s="972"/>
      <c r="K104" s="972"/>
      <c r="L104" s="972"/>
      <c r="M104" s="972"/>
      <c r="N104" s="973"/>
    </row>
    <row r="105" spans="2:14" ht="15" customHeight="1">
      <c r="B105" s="971"/>
      <c r="C105" s="972"/>
      <c r="D105" s="972"/>
      <c r="E105" s="972"/>
      <c r="F105" s="972"/>
      <c r="G105" s="972"/>
      <c r="H105" s="972"/>
      <c r="I105" s="972"/>
      <c r="J105" s="972"/>
      <c r="K105" s="972"/>
      <c r="L105" s="972"/>
      <c r="M105" s="972"/>
      <c r="N105" s="973"/>
    </row>
    <row r="106" spans="2:14" ht="30" customHeight="1">
      <c r="B106" s="974" t="s">
        <v>2219</v>
      </c>
      <c r="C106" s="975"/>
      <c r="D106" s="975"/>
      <c r="E106" s="975"/>
      <c r="F106" s="975"/>
      <c r="G106" s="975"/>
      <c r="H106" s="975"/>
      <c r="I106" s="975"/>
      <c r="J106" s="975"/>
      <c r="K106" s="975"/>
      <c r="L106" s="975"/>
      <c r="M106" s="975"/>
      <c r="N106" s="976"/>
    </row>
    <row r="107" spans="2:14">
      <c r="B107" s="974"/>
      <c r="C107" s="975"/>
      <c r="D107" s="975"/>
      <c r="E107" s="975"/>
      <c r="F107" s="975"/>
      <c r="G107" s="975"/>
      <c r="H107" s="975"/>
      <c r="I107" s="975"/>
      <c r="J107" s="975"/>
      <c r="K107" s="975"/>
      <c r="L107" s="975"/>
      <c r="M107" s="975"/>
      <c r="N107" s="97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7"/>
      <c r="K117" s="977"/>
      <c r="L117" s="977"/>
      <c r="M117" s="977"/>
      <c r="N117" s="978"/>
    </row>
    <row r="118" spans="2:14" ht="15.75" thickBot="1">
      <c r="B118" s="419" t="s">
        <v>2221</v>
      </c>
      <c r="C118" s="420"/>
      <c r="D118" s="420"/>
      <c r="E118" s="259"/>
      <c r="F118" s="259"/>
      <c r="G118" s="259"/>
      <c r="H118" s="259"/>
      <c r="I118" s="259"/>
      <c r="J118" s="979"/>
      <c r="K118" s="979"/>
      <c r="L118" s="979"/>
      <c r="M118" s="979"/>
      <c r="N118" s="98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N75*M41</f>
        <v>161.605121807204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497</v>
      </c>
      <c r="B48" s="43" t="str">
        <f>VLOOKUP(A48,MATERIALES!A5:D372,3,FALSE)</f>
        <v>Mortero 1:3 Para Anillos</v>
      </c>
      <c r="C48" s="281"/>
      <c r="D48" s="281"/>
      <c r="E48" s="281"/>
      <c r="F48" s="281"/>
      <c r="G48" s="281"/>
      <c r="H48" s="281"/>
      <c r="I48" s="281"/>
      <c r="J48" s="311" t="str">
        <f>VLOOKUP(A48,MATERIALES!A4:D639,2,FALSE)</f>
        <v>m3</v>
      </c>
      <c r="K48" s="282">
        <v>2E-3</v>
      </c>
      <c r="L48" s="267"/>
      <c r="M48" s="402">
        <f>VLOOKUP(A48,MATERIALES!A5:D395,4,FALSE)</f>
        <v>420309.43475360674</v>
      </c>
      <c r="N48" s="272">
        <f>K48*M48</f>
        <v>840.6188695072135</v>
      </c>
    </row>
    <row r="49" spans="1:14">
      <c r="A49" s="163" t="s">
        <v>833</v>
      </c>
      <c r="B49" s="43" t="str">
        <f>VLOOKUP(A49,MATERIALES!A6:D372,3,FALSE)</f>
        <v>Concreto Resistencia  14 (Mpa)</v>
      </c>
      <c r="C49" s="425"/>
      <c r="D49" s="425"/>
      <c r="E49" s="425"/>
      <c r="F49" s="425"/>
      <c r="G49" s="425"/>
      <c r="H49" s="425"/>
      <c r="I49" s="425"/>
      <c r="J49" s="312" t="str">
        <f>VLOOKUP(A49,MATERIALES!A5:D640,2,FALSE)</f>
        <v>m3</v>
      </c>
      <c r="K49" s="397">
        <v>7.0000000000000007E-2</v>
      </c>
      <c r="L49" s="421"/>
      <c r="M49" s="402">
        <f>VLOOKUP(A49,MATERIALES!A6:D396,4,FALSE)</f>
        <v>373530.4642516509</v>
      </c>
      <c r="N49" s="272">
        <f>K49*M49</f>
        <v>26147.132497615567</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0.3</v>
      </c>
      <c r="L50" s="421"/>
      <c r="M50" s="402">
        <f>VLOOKUP(A50,MATERIALES!A6:D397,4,FALSE)</f>
        <v>8271.4350835420664</v>
      </c>
      <c r="N50" s="272">
        <f>K50*M50</f>
        <v>2481.4305250626198</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29469.181892185399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14">
        <f>VLOOKUP(A58,TRANSPORTE!A1:D117,4,FALSE)</f>
        <v>1147.8761273174055</v>
      </c>
      <c r="M58" s="915"/>
      <c r="N58" s="287">
        <f>K58*L58</f>
        <v>82.647081166853198</v>
      </c>
    </row>
    <row r="59" spans="1:14">
      <c r="B59" s="46"/>
      <c r="C59" s="47"/>
      <c r="D59" s="47"/>
      <c r="E59" s="47"/>
      <c r="F59" s="47"/>
      <c r="G59" s="47"/>
      <c r="H59" s="311"/>
      <c r="I59" s="279"/>
      <c r="J59" s="286"/>
      <c r="K59" s="279"/>
      <c r="L59" s="914"/>
      <c r="M59" s="915"/>
      <c r="N59" s="287"/>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82.647081166853198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127"/>
    </row>
    <row r="75" spans="1:15" ht="15.75" thickBot="1">
      <c r="B75" s="916" t="s">
        <v>953</v>
      </c>
      <c r="C75" s="870"/>
      <c r="D75" s="870"/>
      <c r="E75" s="870"/>
      <c r="F75" s="870"/>
      <c r="G75" s="870"/>
      <c r="H75" s="870"/>
      <c r="I75" s="870"/>
      <c r="J75" s="870"/>
      <c r="K75" s="870"/>
      <c r="L75" s="870"/>
      <c r="M75" s="871"/>
      <c r="N75" s="460">
        <f>SUM(N69:N74)</f>
        <v>3232.1024361440795</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32945.536531303529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6589.1073062607065</v>
      </c>
      <c r="M82" s="863"/>
      <c r="N82" s="51"/>
    </row>
    <row r="83" spans="1:14">
      <c r="B83" s="89" t="s">
        <v>973</v>
      </c>
      <c r="C83" s="90"/>
      <c r="D83" s="90"/>
      <c r="E83" s="90"/>
      <c r="F83" s="90"/>
      <c r="G83" s="90"/>
      <c r="H83" s="90"/>
      <c r="I83" s="87"/>
      <c r="J83" s="88"/>
      <c r="K83" s="304">
        <v>0.05</v>
      </c>
      <c r="L83" s="862">
        <f>N77*K83</f>
        <v>1647.2768265651766</v>
      </c>
      <c r="M83" s="863"/>
      <c r="N83" s="51"/>
    </row>
    <row r="84" spans="1:14" ht="15.75" thickBot="1">
      <c r="B84" s="91" t="s">
        <v>974</v>
      </c>
      <c r="C84" s="92"/>
      <c r="D84" s="92"/>
      <c r="E84" s="92"/>
      <c r="F84" s="92"/>
      <c r="G84" s="92"/>
      <c r="H84" s="92"/>
      <c r="I84" s="93"/>
      <c r="J84" s="94"/>
      <c r="K84" s="305">
        <v>0.05</v>
      </c>
      <c r="L84" s="864">
        <f>N77*K84</f>
        <v>1647.2768265651766</v>
      </c>
      <c r="M84" s="865"/>
      <c r="N84" s="51"/>
    </row>
    <row r="85" spans="1:14" ht="15.75" thickBot="1">
      <c r="B85" s="827" t="s">
        <v>953</v>
      </c>
      <c r="C85" s="828"/>
      <c r="D85" s="828"/>
      <c r="E85" s="828"/>
      <c r="F85" s="828"/>
      <c r="G85" s="828"/>
      <c r="H85" s="828"/>
      <c r="I85" s="828"/>
      <c r="J85" s="828"/>
      <c r="K85" s="828"/>
      <c r="L85" s="828"/>
      <c r="M85" s="829"/>
      <c r="N85" s="52">
        <f>L82+L83+L84</f>
        <v>9883.660959391058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42829.197490694583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1" t="s">
        <v>2218</v>
      </c>
      <c r="C104" s="972"/>
      <c r="D104" s="972"/>
      <c r="E104" s="972"/>
      <c r="F104" s="972"/>
      <c r="G104" s="972"/>
      <c r="H104" s="972"/>
      <c r="I104" s="972"/>
      <c r="J104" s="972"/>
      <c r="K104" s="972"/>
      <c r="L104" s="972"/>
      <c r="M104" s="972"/>
      <c r="N104" s="973"/>
    </row>
    <row r="105" spans="2:14" ht="15" customHeight="1">
      <c r="B105" s="971"/>
      <c r="C105" s="972"/>
      <c r="D105" s="972"/>
      <c r="E105" s="972"/>
      <c r="F105" s="972"/>
      <c r="G105" s="972"/>
      <c r="H105" s="972"/>
      <c r="I105" s="972"/>
      <c r="J105" s="972"/>
      <c r="K105" s="972"/>
      <c r="L105" s="972"/>
      <c r="M105" s="972"/>
      <c r="N105" s="973"/>
    </row>
    <row r="106" spans="2:14" ht="30" customHeight="1">
      <c r="B106" s="974" t="s">
        <v>2219</v>
      </c>
      <c r="C106" s="975"/>
      <c r="D106" s="975"/>
      <c r="E106" s="975"/>
      <c r="F106" s="975"/>
      <c r="G106" s="975"/>
      <c r="H106" s="975"/>
      <c r="I106" s="975"/>
      <c r="J106" s="975"/>
      <c r="K106" s="975"/>
      <c r="L106" s="975"/>
      <c r="M106" s="975"/>
      <c r="N106" s="976"/>
    </row>
    <row r="107" spans="2:14">
      <c r="B107" s="974"/>
      <c r="C107" s="975"/>
      <c r="D107" s="975"/>
      <c r="E107" s="975"/>
      <c r="F107" s="975"/>
      <c r="G107" s="975"/>
      <c r="H107" s="975"/>
      <c r="I107" s="975"/>
      <c r="J107" s="975"/>
      <c r="K107" s="975"/>
      <c r="L107" s="975"/>
      <c r="M107" s="975"/>
      <c r="N107" s="97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7"/>
      <c r="K117" s="977"/>
      <c r="L117" s="977"/>
      <c r="M117" s="977"/>
      <c r="N117" s="978"/>
    </row>
    <row r="118" spans="2:14" ht="15.75" thickBot="1">
      <c r="B118" s="419" t="s">
        <v>2221</v>
      </c>
      <c r="C118" s="420"/>
      <c r="D118" s="420"/>
      <c r="E118" s="259"/>
      <c r="F118" s="259"/>
      <c r="G118" s="259"/>
      <c r="H118" s="259"/>
      <c r="I118" s="259"/>
      <c r="J118" s="979"/>
      <c r="K118" s="979"/>
      <c r="L118" s="979"/>
      <c r="M118" s="979"/>
      <c r="N118" s="98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N75*M41</f>
        <v>89.693081204802667</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497</v>
      </c>
      <c r="B48" s="43" t="str">
        <f>VLOOKUP(A48,MATERIALES!A5:D372,3,FALSE)</f>
        <v>Mortero 1:3 Para Anillos</v>
      </c>
      <c r="C48" s="281"/>
      <c r="D48" s="281"/>
      <c r="E48" s="281"/>
      <c r="F48" s="281"/>
      <c r="G48" s="281"/>
      <c r="H48" s="281"/>
      <c r="I48" s="281"/>
      <c r="J48" s="311" t="str">
        <f>VLOOKUP(A48,MATERIALES!A4:D639,2,FALSE)</f>
        <v>m3</v>
      </c>
      <c r="K48" s="282">
        <v>2E-3</v>
      </c>
      <c r="L48" s="267"/>
      <c r="M48" s="402">
        <f>VLOOKUP(A48,MATERIALES!A5:D395,4,FALSE)</f>
        <v>420309.43475360674</v>
      </c>
      <c r="N48" s="272">
        <f>K48*M48</f>
        <v>840.6188695072135</v>
      </c>
    </row>
    <row r="49" spans="1:14">
      <c r="A49" s="163" t="s">
        <v>400</v>
      </c>
      <c r="B49" s="43" t="str">
        <f>VLOOKUP(A49,MATERIALES!A6:D372,3,FALSE)</f>
        <v>Bordillo Prefabricado En Concreto Ref.A85 Ntc-4109, 0,20 X 0,35 X 0.80 M</v>
      </c>
      <c r="C49" s="425"/>
      <c r="D49" s="425"/>
      <c r="E49" s="425"/>
      <c r="F49" s="425"/>
      <c r="G49" s="425"/>
      <c r="H49" s="425"/>
      <c r="I49" s="425"/>
      <c r="J49" s="312" t="str">
        <f>VLOOKUP(A49,MATERIALES!A5:D640,2,FALSE)</f>
        <v>u</v>
      </c>
      <c r="K49" s="397">
        <v>1.25</v>
      </c>
      <c r="L49" s="421"/>
      <c r="M49" s="402">
        <f>VLOOKUP(A49,MATERIALES!A6:D396,4,FALSE)</f>
        <v>28835.668657773498</v>
      </c>
      <c r="N49" s="272">
        <f>K49*M49</f>
        <v>36044.585822216875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36885.204691724088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14">
        <f>VLOOKUP(A58,TRANSPORTE!A1:D117,4,FALSE)</f>
        <v>1147.8761273174055</v>
      </c>
      <c r="M58" s="915"/>
      <c r="N58" s="287">
        <f>K58*L58</f>
        <v>2.2957522546348108</v>
      </c>
    </row>
    <row r="59" spans="1:14">
      <c r="B59" s="46"/>
      <c r="C59" s="47"/>
      <c r="D59" s="47"/>
      <c r="E59" s="47"/>
      <c r="F59" s="47"/>
      <c r="G59" s="47"/>
      <c r="H59" s="311"/>
      <c r="I59" s="279"/>
      <c r="J59" s="286"/>
      <c r="K59" s="279"/>
      <c r="L59" s="914"/>
      <c r="M59" s="915"/>
      <c r="N59" s="287"/>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2.2957522546348108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869"/>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45"/>
    </row>
    <row r="75" spans="1:15" ht="15.75" thickBot="1">
      <c r="B75" s="916" t="s">
        <v>953</v>
      </c>
      <c r="C75" s="870"/>
      <c r="D75" s="870"/>
      <c r="E75" s="870"/>
      <c r="F75" s="870"/>
      <c r="G75" s="870"/>
      <c r="H75" s="870"/>
      <c r="I75" s="870"/>
      <c r="J75" s="870"/>
      <c r="K75" s="870"/>
      <c r="L75" s="870"/>
      <c r="M75" s="871"/>
      <c r="N75" s="301">
        <f>SUM(N69:N74)</f>
        <v>1793.8616240960532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38771.055149279578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7754.2110298559164</v>
      </c>
      <c r="M82" s="863"/>
      <c r="N82" s="51"/>
    </row>
    <row r="83" spans="1:14">
      <c r="B83" s="89" t="s">
        <v>973</v>
      </c>
      <c r="C83" s="90"/>
      <c r="D83" s="90"/>
      <c r="E83" s="90"/>
      <c r="F83" s="90"/>
      <c r="G83" s="90"/>
      <c r="H83" s="90"/>
      <c r="I83" s="87"/>
      <c r="J83" s="88"/>
      <c r="K83" s="304">
        <v>0.05</v>
      </c>
      <c r="L83" s="862">
        <f>N77*K83</f>
        <v>1938.5527574639791</v>
      </c>
      <c r="M83" s="863"/>
      <c r="N83" s="51"/>
    </row>
    <row r="84" spans="1:14" ht="15.75" thickBot="1">
      <c r="B84" s="91" t="s">
        <v>974</v>
      </c>
      <c r="C84" s="92"/>
      <c r="D84" s="92"/>
      <c r="E84" s="92"/>
      <c r="F84" s="92"/>
      <c r="G84" s="92"/>
      <c r="H84" s="92"/>
      <c r="I84" s="93"/>
      <c r="J84" s="94"/>
      <c r="K84" s="305">
        <v>0.05</v>
      </c>
      <c r="L84" s="864">
        <f>N77*K84</f>
        <v>1938.5527574639791</v>
      </c>
      <c r="M84" s="865"/>
      <c r="N84" s="51"/>
    </row>
    <row r="85" spans="1:14" ht="15.75" thickBot="1">
      <c r="B85" s="827" t="s">
        <v>953</v>
      </c>
      <c r="C85" s="828"/>
      <c r="D85" s="828"/>
      <c r="E85" s="828"/>
      <c r="F85" s="828"/>
      <c r="G85" s="828"/>
      <c r="H85" s="828"/>
      <c r="I85" s="828"/>
      <c r="J85" s="828"/>
      <c r="K85" s="828"/>
      <c r="L85" s="828"/>
      <c r="M85" s="829"/>
      <c r="N85" s="52">
        <f>L82+L83+L84</f>
        <v>11631.316544783873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50402.371694063448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1" t="s">
        <v>2218</v>
      </c>
      <c r="C104" s="972"/>
      <c r="D104" s="972"/>
      <c r="E104" s="972"/>
      <c r="F104" s="972"/>
      <c r="G104" s="972"/>
      <c r="H104" s="972"/>
      <c r="I104" s="972"/>
      <c r="J104" s="972"/>
      <c r="K104" s="972"/>
      <c r="L104" s="972"/>
      <c r="M104" s="972"/>
      <c r="N104" s="973"/>
    </row>
    <row r="105" spans="2:14" ht="15" customHeight="1">
      <c r="B105" s="971"/>
      <c r="C105" s="972"/>
      <c r="D105" s="972"/>
      <c r="E105" s="972"/>
      <c r="F105" s="972"/>
      <c r="G105" s="972"/>
      <c r="H105" s="972"/>
      <c r="I105" s="972"/>
      <c r="J105" s="972"/>
      <c r="K105" s="972"/>
      <c r="L105" s="972"/>
      <c r="M105" s="972"/>
      <c r="N105" s="973"/>
    </row>
    <row r="106" spans="2:14" ht="30" customHeight="1">
      <c r="B106" s="974" t="s">
        <v>2219</v>
      </c>
      <c r="C106" s="975"/>
      <c r="D106" s="975"/>
      <c r="E106" s="975"/>
      <c r="F106" s="975"/>
      <c r="G106" s="975"/>
      <c r="H106" s="975"/>
      <c r="I106" s="975"/>
      <c r="J106" s="975"/>
      <c r="K106" s="975"/>
      <c r="L106" s="975"/>
      <c r="M106" s="975"/>
      <c r="N106" s="976"/>
    </row>
    <row r="107" spans="2:14">
      <c r="B107" s="974"/>
      <c r="C107" s="975"/>
      <c r="D107" s="975"/>
      <c r="E107" s="975"/>
      <c r="F107" s="975"/>
      <c r="G107" s="975"/>
      <c r="H107" s="975"/>
      <c r="I107" s="975"/>
      <c r="J107" s="975"/>
      <c r="K107" s="975"/>
      <c r="L107" s="975"/>
      <c r="M107" s="975"/>
      <c r="N107" s="97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7"/>
      <c r="K117" s="977"/>
      <c r="L117" s="977"/>
      <c r="M117" s="977"/>
      <c r="N117" s="978"/>
    </row>
    <row r="118" spans="2:14" ht="15.75" thickBot="1">
      <c r="B118" s="419" t="s">
        <v>2221</v>
      </c>
      <c r="C118" s="420"/>
      <c r="D118" s="420"/>
      <c r="E118" s="259"/>
      <c r="F118" s="259"/>
      <c r="G118" s="259"/>
      <c r="H118" s="259"/>
      <c r="I118" s="259"/>
      <c r="J118" s="979"/>
      <c r="K118" s="979"/>
      <c r="L118" s="979"/>
      <c r="M118" s="979"/>
      <c r="N118" s="98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N75*M41</f>
        <v>22.554583333333333</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883</v>
      </c>
      <c r="B48" s="43" t="str">
        <f>VLOOKUP(A48,MATERIALES!A5:D372,3,FALSE)</f>
        <v>Geotextil Nt-2500 O Similar (Proveedores, Pavco, Geomatrix, Tensar, Omnes U Otros)</v>
      </c>
      <c r="C48" s="281"/>
      <c r="D48" s="281"/>
      <c r="E48" s="281"/>
      <c r="F48" s="281"/>
      <c r="G48" s="281"/>
      <c r="H48" s="281"/>
      <c r="I48" s="268"/>
      <c r="J48" s="224" t="str">
        <f>VLOOKUP(A48,MATERIALES!A4:D639,2,FALSE)</f>
        <v>m2</v>
      </c>
      <c r="K48" s="282">
        <v>1.1000000000000001</v>
      </c>
      <c r="L48" s="267"/>
      <c r="M48" s="402">
        <f>VLOOKUP(A48,MATERIALES!A5:D395,4,FALSE)</f>
        <v>4654.375868002835</v>
      </c>
      <c r="N48" s="272">
        <f>K48*M48</f>
        <v>5119.8134548031185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5119.8134548031185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B58" s="46"/>
      <c r="C58" s="317"/>
      <c r="D58" s="317"/>
      <c r="E58" s="317"/>
      <c r="F58" s="317"/>
      <c r="G58" s="317"/>
      <c r="H58" s="311"/>
      <c r="I58" s="279"/>
      <c r="J58" s="286"/>
      <c r="K58" s="279"/>
      <c r="L58" s="914"/>
      <c r="M58" s="915"/>
      <c r="N58" s="287"/>
    </row>
    <row r="59" spans="1:14">
      <c r="B59" s="46"/>
      <c r="C59" s="47"/>
      <c r="D59" s="47"/>
      <c r="E59" s="47"/>
      <c r="F59" s="47"/>
      <c r="G59" s="47"/>
      <c r="H59" s="311"/>
      <c r="I59" s="279"/>
      <c r="J59" s="286"/>
      <c r="K59" s="279"/>
      <c r="L59" s="914"/>
      <c r="M59" s="915"/>
      <c r="N59" s="287"/>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981"/>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45"/>
    </row>
    <row r="75" spans="1:15" ht="15.75" thickBot="1">
      <c r="B75" s="916" t="s">
        <v>953</v>
      </c>
      <c r="C75" s="870"/>
      <c r="D75" s="870"/>
      <c r="E75" s="870"/>
      <c r="F75" s="870"/>
      <c r="G75" s="870"/>
      <c r="H75" s="870"/>
      <c r="I75" s="870"/>
      <c r="J75" s="870"/>
      <c r="K75" s="870"/>
      <c r="L75" s="870"/>
      <c r="M75" s="871"/>
      <c r="N75" s="301">
        <f>SUM(N69:N74)</f>
        <v>451.09166666666664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5593.4597048031183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1118.6919409606237</v>
      </c>
      <c r="M82" s="863"/>
      <c r="N82" s="51"/>
    </row>
    <row r="83" spans="1:14">
      <c r="B83" s="89" t="s">
        <v>973</v>
      </c>
      <c r="C83" s="90"/>
      <c r="D83" s="90"/>
      <c r="E83" s="90"/>
      <c r="F83" s="90"/>
      <c r="G83" s="90"/>
      <c r="H83" s="90"/>
      <c r="I83" s="87"/>
      <c r="J83" s="88"/>
      <c r="K83" s="304">
        <v>0.05</v>
      </c>
      <c r="L83" s="862">
        <f>N77*K83</f>
        <v>279.67298524015592</v>
      </c>
      <c r="M83" s="863"/>
      <c r="N83" s="51"/>
    </row>
    <row r="84" spans="1:14" ht="15.75" thickBot="1">
      <c r="B84" s="91" t="s">
        <v>974</v>
      </c>
      <c r="C84" s="92"/>
      <c r="D84" s="92"/>
      <c r="E84" s="92"/>
      <c r="F84" s="92"/>
      <c r="G84" s="92"/>
      <c r="H84" s="92"/>
      <c r="I84" s="93"/>
      <c r="J84" s="94"/>
      <c r="K84" s="305">
        <v>0.05</v>
      </c>
      <c r="L84" s="864">
        <f>N77*K84</f>
        <v>279.67298524015592</v>
      </c>
      <c r="M84" s="865"/>
      <c r="N84" s="51"/>
    </row>
    <row r="85" spans="1:14" ht="15.75" thickBot="1">
      <c r="B85" s="827" t="s">
        <v>953</v>
      </c>
      <c r="C85" s="828"/>
      <c r="D85" s="828"/>
      <c r="E85" s="828"/>
      <c r="F85" s="828"/>
      <c r="G85" s="828"/>
      <c r="H85" s="828"/>
      <c r="I85" s="828"/>
      <c r="J85" s="828"/>
      <c r="K85" s="828"/>
      <c r="L85" s="828"/>
      <c r="M85" s="829"/>
      <c r="N85" s="52">
        <f>L82+L83+L84</f>
        <v>1678.0379114409354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7271.4976162440535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1" t="s">
        <v>2218</v>
      </c>
      <c r="C104" s="972"/>
      <c r="D104" s="972"/>
      <c r="E104" s="972"/>
      <c r="F104" s="972"/>
      <c r="G104" s="972"/>
      <c r="H104" s="972"/>
      <c r="I104" s="972"/>
      <c r="J104" s="972"/>
      <c r="K104" s="972"/>
      <c r="L104" s="972"/>
      <c r="M104" s="972"/>
      <c r="N104" s="973"/>
    </row>
    <row r="105" spans="2:14" ht="15" customHeight="1">
      <c r="B105" s="971"/>
      <c r="C105" s="972"/>
      <c r="D105" s="972"/>
      <c r="E105" s="972"/>
      <c r="F105" s="972"/>
      <c r="G105" s="972"/>
      <c r="H105" s="972"/>
      <c r="I105" s="972"/>
      <c r="J105" s="972"/>
      <c r="K105" s="972"/>
      <c r="L105" s="972"/>
      <c r="M105" s="972"/>
      <c r="N105" s="973"/>
    </row>
    <row r="106" spans="2:14" ht="30" customHeight="1">
      <c r="B106" s="974" t="s">
        <v>2219</v>
      </c>
      <c r="C106" s="975"/>
      <c r="D106" s="975"/>
      <c r="E106" s="975"/>
      <c r="F106" s="975"/>
      <c r="G106" s="975"/>
      <c r="H106" s="975"/>
      <c r="I106" s="975"/>
      <c r="J106" s="975"/>
      <c r="K106" s="975"/>
      <c r="L106" s="975"/>
      <c r="M106" s="975"/>
      <c r="N106" s="976"/>
    </row>
    <row r="107" spans="2:14">
      <c r="B107" s="974"/>
      <c r="C107" s="975"/>
      <c r="D107" s="975"/>
      <c r="E107" s="975"/>
      <c r="F107" s="975"/>
      <c r="G107" s="975"/>
      <c r="H107" s="975"/>
      <c r="I107" s="975"/>
      <c r="J107" s="975"/>
      <c r="K107" s="975"/>
      <c r="L107" s="975"/>
      <c r="M107" s="975"/>
      <c r="N107" s="97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7"/>
      <c r="K117" s="977"/>
      <c r="L117" s="977"/>
      <c r="M117" s="977"/>
      <c r="N117" s="978"/>
    </row>
    <row r="118" spans="2:14" ht="15.75" thickBot="1">
      <c r="B118" s="419" t="s">
        <v>2221</v>
      </c>
      <c r="C118" s="420"/>
      <c r="D118" s="420"/>
      <c r="E118" s="259"/>
      <c r="F118" s="259"/>
      <c r="G118" s="259"/>
      <c r="H118" s="259"/>
      <c r="I118" s="259"/>
      <c r="J118" s="979"/>
      <c r="K118" s="979"/>
      <c r="L118" s="979"/>
      <c r="M118" s="979"/>
      <c r="N118" s="98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N75*M41</f>
        <v>22.554583333333333</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876</v>
      </c>
      <c r="B48" s="43" t="str">
        <f>VLOOKUP(A48,MATERIALES!A5:D372,3,FALSE)</f>
        <v>Geotextil T-2400 O Similar (Proveedores Lafayet, Pavco, Geomatrix, Tensar, Omnes U Otros)</v>
      </c>
      <c r="C48" s="281"/>
      <c r="D48" s="281"/>
      <c r="E48" s="281"/>
      <c r="F48" s="281"/>
      <c r="G48" s="281"/>
      <c r="H48" s="281"/>
      <c r="I48" s="268"/>
      <c r="J48" s="224" t="str">
        <f>VLOOKUP(A48,MATERIALES!A4:D639,2,FALSE)</f>
        <v>m2</v>
      </c>
      <c r="K48" s="282">
        <v>1.1000000000000001</v>
      </c>
      <c r="L48" s="267"/>
      <c r="M48" s="402">
        <f>VLOOKUP(A48,MATERIALES!A5:D395,4,FALSE)</f>
        <v>5272.2133726049806</v>
      </c>
      <c r="N48" s="272">
        <f>K48*M48</f>
        <v>5799.4347098654789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5799.4347098654789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B58" s="46"/>
      <c r="C58" s="317"/>
      <c r="D58" s="317"/>
      <c r="E58" s="317"/>
      <c r="F58" s="317"/>
      <c r="G58" s="317"/>
      <c r="H58" s="311"/>
      <c r="I58" s="279"/>
      <c r="J58" s="286"/>
      <c r="K58" s="279"/>
      <c r="L58" s="914"/>
      <c r="M58" s="915"/>
      <c r="N58" s="287"/>
    </row>
    <row r="59" spans="1:14">
      <c r="B59" s="46"/>
      <c r="C59" s="47"/>
      <c r="D59" s="47"/>
      <c r="E59" s="47"/>
      <c r="F59" s="47"/>
      <c r="G59" s="47"/>
      <c r="H59" s="311"/>
      <c r="I59" s="279"/>
      <c r="J59" s="286"/>
      <c r="K59" s="279"/>
      <c r="L59" s="914"/>
      <c r="M59" s="915"/>
      <c r="N59" s="287"/>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981"/>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45"/>
    </row>
    <row r="75" spans="1:15" ht="15.75" thickBot="1">
      <c r="B75" s="916" t="s">
        <v>953</v>
      </c>
      <c r="C75" s="870"/>
      <c r="D75" s="870"/>
      <c r="E75" s="870"/>
      <c r="F75" s="870"/>
      <c r="G75" s="870"/>
      <c r="H75" s="870"/>
      <c r="I75" s="870"/>
      <c r="J75" s="870"/>
      <c r="K75" s="870"/>
      <c r="L75" s="870"/>
      <c r="M75" s="871"/>
      <c r="N75" s="301">
        <f>SUM(N69:N74)</f>
        <v>451.09166666666664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6273.0809598654787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1254.6161919730957</v>
      </c>
      <c r="M82" s="863"/>
      <c r="N82" s="51"/>
    </row>
    <row r="83" spans="1:14">
      <c r="B83" s="89" t="s">
        <v>973</v>
      </c>
      <c r="C83" s="90"/>
      <c r="D83" s="90"/>
      <c r="E83" s="90"/>
      <c r="F83" s="90"/>
      <c r="G83" s="90"/>
      <c r="H83" s="90"/>
      <c r="I83" s="87"/>
      <c r="J83" s="88"/>
      <c r="K83" s="304">
        <v>0.05</v>
      </c>
      <c r="L83" s="862">
        <f>N77*K83</f>
        <v>313.65404799327393</v>
      </c>
      <c r="M83" s="863"/>
      <c r="N83" s="51"/>
    </row>
    <row r="84" spans="1:14" ht="15.75" thickBot="1">
      <c r="B84" s="91" t="s">
        <v>974</v>
      </c>
      <c r="C84" s="92"/>
      <c r="D84" s="92"/>
      <c r="E84" s="92"/>
      <c r="F84" s="92"/>
      <c r="G84" s="92"/>
      <c r="H84" s="92"/>
      <c r="I84" s="93"/>
      <c r="J84" s="94"/>
      <c r="K84" s="305">
        <v>0.05</v>
      </c>
      <c r="L84" s="864">
        <f>N77*K84</f>
        <v>313.65404799327393</v>
      </c>
      <c r="M84" s="865"/>
      <c r="N84" s="51"/>
    </row>
    <row r="85" spans="1:14" ht="15.75" thickBot="1">
      <c r="B85" s="827" t="s">
        <v>953</v>
      </c>
      <c r="C85" s="828"/>
      <c r="D85" s="828"/>
      <c r="E85" s="828"/>
      <c r="F85" s="828"/>
      <c r="G85" s="828"/>
      <c r="H85" s="828"/>
      <c r="I85" s="828"/>
      <c r="J85" s="828"/>
      <c r="K85" s="828"/>
      <c r="L85" s="828"/>
      <c r="M85" s="829"/>
      <c r="N85" s="52">
        <f>L82+L83+L84</f>
        <v>1881.9242879596436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8155.0052478251218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1" t="s">
        <v>2218</v>
      </c>
      <c r="C104" s="972"/>
      <c r="D104" s="972"/>
      <c r="E104" s="972"/>
      <c r="F104" s="972"/>
      <c r="G104" s="972"/>
      <c r="H104" s="972"/>
      <c r="I104" s="972"/>
      <c r="J104" s="972"/>
      <c r="K104" s="972"/>
      <c r="L104" s="972"/>
      <c r="M104" s="972"/>
      <c r="N104" s="973"/>
    </row>
    <row r="105" spans="2:14" ht="15" customHeight="1">
      <c r="B105" s="971"/>
      <c r="C105" s="972"/>
      <c r="D105" s="972"/>
      <c r="E105" s="972"/>
      <c r="F105" s="972"/>
      <c r="G105" s="972"/>
      <c r="H105" s="972"/>
      <c r="I105" s="972"/>
      <c r="J105" s="972"/>
      <c r="K105" s="972"/>
      <c r="L105" s="972"/>
      <c r="M105" s="972"/>
      <c r="N105" s="973"/>
    </row>
    <row r="106" spans="2:14" ht="30" customHeight="1">
      <c r="B106" s="974" t="s">
        <v>2219</v>
      </c>
      <c r="C106" s="975"/>
      <c r="D106" s="975"/>
      <c r="E106" s="975"/>
      <c r="F106" s="975"/>
      <c r="G106" s="975"/>
      <c r="H106" s="975"/>
      <c r="I106" s="975"/>
      <c r="J106" s="975"/>
      <c r="K106" s="975"/>
      <c r="L106" s="975"/>
      <c r="M106" s="975"/>
      <c r="N106" s="976"/>
    </row>
    <row r="107" spans="2:14">
      <c r="B107" s="974"/>
      <c r="C107" s="975"/>
      <c r="D107" s="975"/>
      <c r="E107" s="975"/>
      <c r="F107" s="975"/>
      <c r="G107" s="975"/>
      <c r="H107" s="975"/>
      <c r="I107" s="975"/>
      <c r="J107" s="975"/>
      <c r="K107" s="975"/>
      <c r="L107" s="975"/>
      <c r="M107" s="975"/>
      <c r="N107" s="97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7"/>
      <c r="K117" s="977"/>
      <c r="L117" s="977"/>
      <c r="M117" s="977"/>
      <c r="N117" s="978"/>
    </row>
    <row r="118" spans="2:14" ht="15.75" thickBot="1">
      <c r="B118" s="419" t="s">
        <v>2221</v>
      </c>
      <c r="C118" s="420"/>
      <c r="D118" s="420"/>
      <c r="E118" s="259"/>
      <c r="F118" s="259"/>
      <c r="G118" s="259"/>
      <c r="H118" s="259"/>
      <c r="I118" s="259"/>
      <c r="J118" s="979"/>
      <c r="K118" s="979"/>
      <c r="L118" s="979"/>
      <c r="M118" s="979"/>
      <c r="N118" s="98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N75*M41</f>
        <v>324.78600000000006</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542</v>
      </c>
      <c r="B48" s="43" t="str">
        <f>VLOOKUP(A48,MATERIALES!A5:D372,3,FALSE)</f>
        <v>Material drenante (3´´)</v>
      </c>
      <c r="C48" s="281"/>
      <c r="D48" s="281"/>
      <c r="E48" s="281"/>
      <c r="F48" s="281"/>
      <c r="G48" s="281"/>
      <c r="H48" s="281"/>
      <c r="I48" s="268"/>
      <c r="J48" s="224" t="str">
        <f>VLOOKUP(A48,MATERIALES!A4:D639,2,FALSE)</f>
        <v>m3</v>
      </c>
      <c r="K48" s="282">
        <v>1.1000000000000001</v>
      </c>
      <c r="L48" s="267"/>
      <c r="M48" s="402">
        <f>VLOOKUP(A48,MATERIALES!A5:D395,4,FALSE)</f>
        <v>44341.222172394017</v>
      </c>
      <c r="N48" s="272">
        <f>K48*M48</f>
        <v>48775.344389633421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48775.344389633421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14">
        <f>VLOOKUP(A58,TRANSPORTE!A1:D117,4,FALSE)</f>
        <v>1147.8761273174055</v>
      </c>
      <c r="M58" s="915"/>
      <c r="N58" s="287">
        <f>K58*L58</f>
        <v>1262.6637400491461</v>
      </c>
    </row>
    <row r="59" spans="1:14">
      <c r="B59" s="46"/>
      <c r="C59" s="47"/>
      <c r="D59" s="47"/>
      <c r="E59" s="47"/>
      <c r="F59" s="47"/>
      <c r="G59" s="47"/>
      <c r="H59" s="311"/>
      <c r="I59" s="279"/>
      <c r="J59" s="286"/>
      <c r="K59" s="279"/>
      <c r="L59" s="914"/>
      <c r="M59" s="915"/>
      <c r="N59" s="287"/>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1262.6637400491461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981"/>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45"/>
    </row>
    <row r="75" spans="1:15" ht="15.75" thickBot="1">
      <c r="B75" s="916" t="s">
        <v>953</v>
      </c>
      <c r="C75" s="870"/>
      <c r="D75" s="870"/>
      <c r="E75" s="870"/>
      <c r="F75" s="870"/>
      <c r="G75" s="870"/>
      <c r="H75" s="870"/>
      <c r="I75" s="870"/>
      <c r="J75" s="870"/>
      <c r="K75" s="870"/>
      <c r="L75" s="870"/>
      <c r="M75" s="871"/>
      <c r="N75" s="301">
        <f>SUM(N69:N74)</f>
        <v>6495.72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56858.514129682568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11371.702825936514</v>
      </c>
      <c r="M82" s="863"/>
      <c r="N82" s="51"/>
    </row>
    <row r="83" spans="1:14">
      <c r="B83" s="89" t="s">
        <v>973</v>
      </c>
      <c r="C83" s="90"/>
      <c r="D83" s="90"/>
      <c r="E83" s="90"/>
      <c r="F83" s="90"/>
      <c r="G83" s="90"/>
      <c r="H83" s="90"/>
      <c r="I83" s="87"/>
      <c r="J83" s="88"/>
      <c r="K83" s="304">
        <v>0.05</v>
      </c>
      <c r="L83" s="862">
        <f>N77*K83</f>
        <v>2842.9257064841286</v>
      </c>
      <c r="M83" s="863"/>
      <c r="N83" s="51"/>
    </row>
    <row r="84" spans="1:14" ht="15.75" thickBot="1">
      <c r="B84" s="91" t="s">
        <v>974</v>
      </c>
      <c r="C84" s="92"/>
      <c r="D84" s="92"/>
      <c r="E84" s="92"/>
      <c r="F84" s="92"/>
      <c r="G84" s="92"/>
      <c r="H84" s="92"/>
      <c r="I84" s="93"/>
      <c r="J84" s="94"/>
      <c r="K84" s="305">
        <v>0.05</v>
      </c>
      <c r="L84" s="864">
        <f>N77*K84</f>
        <v>2842.9257064841286</v>
      </c>
      <c r="M84" s="865"/>
      <c r="N84" s="51"/>
    </row>
    <row r="85" spans="1:14" ht="15.75" thickBot="1">
      <c r="B85" s="827" t="s">
        <v>953</v>
      </c>
      <c r="C85" s="828"/>
      <c r="D85" s="828"/>
      <c r="E85" s="828"/>
      <c r="F85" s="828"/>
      <c r="G85" s="828"/>
      <c r="H85" s="828"/>
      <c r="I85" s="828"/>
      <c r="J85" s="828"/>
      <c r="K85" s="828"/>
      <c r="L85" s="828"/>
      <c r="M85" s="829"/>
      <c r="N85" s="52">
        <f>L82+L83+L84</f>
        <v>17057.554238904773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73916.068368587337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1" t="s">
        <v>2218</v>
      </c>
      <c r="C104" s="972"/>
      <c r="D104" s="972"/>
      <c r="E104" s="972"/>
      <c r="F104" s="972"/>
      <c r="G104" s="972"/>
      <c r="H104" s="972"/>
      <c r="I104" s="972"/>
      <c r="J104" s="972"/>
      <c r="K104" s="972"/>
      <c r="L104" s="972"/>
      <c r="M104" s="972"/>
      <c r="N104" s="973"/>
    </row>
    <row r="105" spans="2:14" ht="15" customHeight="1">
      <c r="B105" s="971"/>
      <c r="C105" s="972"/>
      <c r="D105" s="972"/>
      <c r="E105" s="972"/>
      <c r="F105" s="972"/>
      <c r="G105" s="972"/>
      <c r="H105" s="972"/>
      <c r="I105" s="972"/>
      <c r="J105" s="972"/>
      <c r="K105" s="972"/>
      <c r="L105" s="972"/>
      <c r="M105" s="972"/>
      <c r="N105" s="973"/>
    </row>
    <row r="106" spans="2:14" ht="30" customHeight="1">
      <c r="B106" s="974" t="s">
        <v>2219</v>
      </c>
      <c r="C106" s="975"/>
      <c r="D106" s="975"/>
      <c r="E106" s="975"/>
      <c r="F106" s="975"/>
      <c r="G106" s="975"/>
      <c r="H106" s="975"/>
      <c r="I106" s="975"/>
      <c r="J106" s="975"/>
      <c r="K106" s="975"/>
      <c r="L106" s="975"/>
      <c r="M106" s="975"/>
      <c r="N106" s="976"/>
    </row>
    <row r="107" spans="2:14">
      <c r="B107" s="974"/>
      <c r="C107" s="975"/>
      <c r="D107" s="975"/>
      <c r="E107" s="975"/>
      <c r="F107" s="975"/>
      <c r="G107" s="975"/>
      <c r="H107" s="975"/>
      <c r="I107" s="975"/>
      <c r="J107" s="975"/>
      <c r="K107" s="975"/>
      <c r="L107" s="975"/>
      <c r="M107" s="975"/>
      <c r="N107" s="97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7"/>
      <c r="K117" s="977"/>
      <c r="L117" s="977"/>
      <c r="M117" s="977"/>
      <c r="N117" s="978"/>
    </row>
    <row r="118" spans="2:14" ht="15.75" thickBot="1">
      <c r="B118" s="419" t="s">
        <v>2221</v>
      </c>
      <c r="C118" s="420"/>
      <c r="D118" s="420"/>
      <c r="E118" s="259"/>
      <c r="F118" s="259"/>
      <c r="G118" s="259"/>
      <c r="H118" s="259"/>
      <c r="I118" s="259"/>
      <c r="J118" s="979"/>
      <c r="K118" s="979"/>
      <c r="L118" s="979"/>
      <c r="M118" s="979"/>
      <c r="N118" s="98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160</v>
      </c>
      <c r="B36" s="876" t="str">
        <f>VLOOKUP(A36,EQUIPOS!A6:D154,3,FALSE)</f>
        <v>COMPACTADOR MANUAL VIBRATORIO (RANA) con motor de 6 HP</v>
      </c>
      <c r="C36" s="877"/>
      <c r="D36" s="877"/>
      <c r="E36" s="877"/>
      <c r="F36" s="877"/>
      <c r="G36" s="877"/>
      <c r="H36" s="878"/>
      <c r="I36" s="267"/>
      <c r="J36" s="268"/>
      <c r="K36" s="269">
        <f>VLOOKUP(A36,EQUIPOS!A6:D163,4,FALSE)</f>
        <v>8555.7274195564405</v>
      </c>
      <c r="L36" s="270"/>
      <c r="M36" s="336">
        <v>3</v>
      </c>
      <c r="N36" s="272">
        <f>K36/M36</f>
        <v>2851.9091398521468</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v>
      </c>
      <c r="N41" s="344">
        <f>N77*M41</f>
        <v>451.0916666666667</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3303.0008065188135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535</v>
      </c>
      <c r="B48" s="43" t="str">
        <f>VLOOKUP(A48,MATERIALES!A5:D372,3,FALSE)</f>
        <v>Material de Sub- Base CBR=20%</v>
      </c>
      <c r="C48" s="281"/>
      <c r="D48" s="281"/>
      <c r="E48" s="281"/>
      <c r="F48" s="281"/>
      <c r="G48" s="281"/>
      <c r="H48" s="281"/>
      <c r="I48" s="268"/>
      <c r="J48" s="224" t="str">
        <f>VLOOKUP(A48,MATERIALES!A4:D639,2,FALSE)</f>
        <v>m3</v>
      </c>
      <c r="K48" s="282">
        <v>1.25</v>
      </c>
      <c r="L48" s="267"/>
      <c r="M48" s="402">
        <f>VLOOKUP(A48,MATERIALES!A5:D395,4,FALSE)</f>
        <v>27683.219769812007</v>
      </c>
      <c r="N48" s="272">
        <f>K48*M48</f>
        <v>34604.024712265011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6" t="s">
        <v>953</v>
      </c>
      <c r="C55" s="870"/>
      <c r="D55" s="870"/>
      <c r="E55" s="870"/>
      <c r="F55" s="870"/>
      <c r="G55" s="870"/>
      <c r="H55" s="870"/>
      <c r="I55" s="870"/>
      <c r="J55" s="870"/>
      <c r="K55" s="870"/>
      <c r="L55" s="870"/>
      <c r="M55" s="871"/>
      <c r="N55" s="104">
        <f>SUM(N48:N54)</f>
        <v>34604.024712265011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14">
        <f>VLOOKUP(A60,TRANSPORTE!A1:D117,4,FALSE)</f>
        <v>1147.8761273174055</v>
      </c>
      <c r="M60" s="915"/>
      <c r="N60" s="287">
        <f>K60*L60</f>
        <v>1434.8451591467569</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1434.8451591467569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4510.916666666667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43852.787344597251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8770.5574689194509</v>
      </c>
      <c r="M84" s="863"/>
      <c r="N84" s="51"/>
    </row>
    <row r="85" spans="1:14">
      <c r="B85" s="89" t="s">
        <v>973</v>
      </c>
      <c r="C85" s="90"/>
      <c r="D85" s="90"/>
      <c r="E85" s="90"/>
      <c r="F85" s="90"/>
      <c r="G85" s="90"/>
      <c r="H85" s="90"/>
      <c r="I85" s="87"/>
      <c r="J85" s="88"/>
      <c r="K85" s="304">
        <v>0.05</v>
      </c>
      <c r="L85" s="862">
        <f>N79*K85</f>
        <v>2192.6393672298627</v>
      </c>
      <c r="M85" s="863"/>
      <c r="N85" s="51"/>
    </row>
    <row r="86" spans="1:14" ht="15.75" thickBot="1">
      <c r="B86" s="91" t="s">
        <v>974</v>
      </c>
      <c r="C86" s="92"/>
      <c r="D86" s="92"/>
      <c r="E86" s="92"/>
      <c r="F86" s="92"/>
      <c r="G86" s="92"/>
      <c r="H86" s="92"/>
      <c r="I86" s="93"/>
      <c r="J86" s="94"/>
      <c r="K86" s="305">
        <v>0.05</v>
      </c>
      <c r="L86" s="864">
        <f>N79*K86</f>
        <v>2192.6393672298627</v>
      </c>
      <c r="M86" s="865"/>
      <c r="N86" s="51"/>
    </row>
    <row r="87" spans="1:14" ht="15.75" thickBot="1">
      <c r="B87" s="827" t="s">
        <v>953</v>
      </c>
      <c r="C87" s="828"/>
      <c r="D87" s="828"/>
      <c r="E87" s="828"/>
      <c r="F87" s="828"/>
      <c r="G87" s="828"/>
      <c r="H87" s="828"/>
      <c r="I87" s="828"/>
      <c r="J87" s="828"/>
      <c r="K87" s="828"/>
      <c r="L87" s="828"/>
      <c r="M87" s="829"/>
      <c r="N87" s="52">
        <f>L84+L85+L86</f>
        <v>13155.836203379175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57008.623547976429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197</v>
      </c>
      <c r="B36" s="876" t="str">
        <f>VLOOKUP(A36,EQUIPOS!A6:D154,3,FALSE)</f>
        <v>Equipo de perforación (TRACKDRILL), potencia 40 HP, 2100 golpes / minuto</v>
      </c>
      <c r="C36" s="877"/>
      <c r="D36" s="877"/>
      <c r="E36" s="877"/>
      <c r="F36" s="877"/>
      <c r="G36" s="877"/>
      <c r="H36" s="878"/>
      <c r="I36" s="267"/>
      <c r="J36" s="268"/>
      <c r="K36" s="269">
        <f>VLOOKUP(A36,EQUIPOS!A6:D163,4,FALSE)</f>
        <v>128280.2743375836</v>
      </c>
      <c r="L36" s="270"/>
      <c r="M36" s="336">
        <v>2.5</v>
      </c>
      <c r="N36" s="272">
        <f>K36/M36</f>
        <v>51312.109735033438</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402.04310903601998</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51714.15284406946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705</v>
      </c>
      <c r="B48" s="43" t="str">
        <f>VLOOKUP(A48,MATERIALES!A5:D372,3,FALSE)</f>
        <v>Tubería Perforada en PVC de 2´´</v>
      </c>
      <c r="C48" s="281"/>
      <c r="D48" s="281"/>
      <c r="E48" s="281"/>
      <c r="F48" s="281"/>
      <c r="G48" s="281"/>
      <c r="H48" s="281"/>
      <c r="I48" s="268"/>
      <c r="J48" s="224" t="str">
        <f>VLOOKUP(A48,MATERIALES!A4:D639,2,FALSE)</f>
        <v>m</v>
      </c>
      <c r="K48" s="282">
        <v>1.01</v>
      </c>
      <c r="L48" s="267"/>
      <c r="M48" s="402">
        <f>VLOOKUP(A48,MATERIALES!A5:D395,4,FALSE)</f>
        <v>16610.073544777697</v>
      </c>
      <c r="N48" s="272">
        <f>K48*M48</f>
        <v>16776.174280225474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6" t="s">
        <v>953</v>
      </c>
      <c r="C55" s="870"/>
      <c r="D55" s="870"/>
      <c r="E55" s="870"/>
      <c r="F55" s="870"/>
      <c r="G55" s="870"/>
      <c r="H55" s="870"/>
      <c r="I55" s="870"/>
      <c r="J55" s="870"/>
      <c r="K55" s="870"/>
      <c r="L55" s="870"/>
      <c r="M55" s="871"/>
      <c r="N55" s="104">
        <f>SUM(N48:N54)</f>
        <v>16776.174280225474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8040.862180720399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76531.189305015345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15306.23786100307</v>
      </c>
      <c r="M84" s="863"/>
      <c r="N84" s="51"/>
    </row>
    <row r="85" spans="1:14">
      <c r="B85" s="89" t="s">
        <v>973</v>
      </c>
      <c r="C85" s="90"/>
      <c r="D85" s="90"/>
      <c r="E85" s="90"/>
      <c r="F85" s="90"/>
      <c r="G85" s="90"/>
      <c r="H85" s="90"/>
      <c r="I85" s="87"/>
      <c r="J85" s="88"/>
      <c r="K85" s="304">
        <v>0.05</v>
      </c>
      <c r="L85" s="862">
        <f>N79*K85</f>
        <v>3826.5594652507675</v>
      </c>
      <c r="M85" s="863"/>
      <c r="N85" s="51"/>
    </row>
    <row r="86" spans="1:14" ht="15.75" thickBot="1">
      <c r="B86" s="91" t="s">
        <v>974</v>
      </c>
      <c r="C86" s="92"/>
      <c r="D86" s="92"/>
      <c r="E86" s="92"/>
      <c r="F86" s="92"/>
      <c r="G86" s="92"/>
      <c r="H86" s="92"/>
      <c r="I86" s="93"/>
      <c r="J86" s="94"/>
      <c r="K86" s="305">
        <v>0.05</v>
      </c>
      <c r="L86" s="864">
        <f>N79*K86</f>
        <v>3826.5594652507675</v>
      </c>
      <c r="M86" s="865"/>
      <c r="N86" s="51"/>
    </row>
    <row r="87" spans="1:14" ht="15.75" thickBot="1">
      <c r="B87" s="827" t="s">
        <v>953</v>
      </c>
      <c r="C87" s="828"/>
      <c r="D87" s="828"/>
      <c r="E87" s="828"/>
      <c r="F87" s="828"/>
      <c r="G87" s="828"/>
      <c r="H87" s="828"/>
      <c r="I87" s="828"/>
      <c r="J87" s="828"/>
      <c r="K87" s="828"/>
      <c r="L87" s="828"/>
      <c r="M87" s="829"/>
      <c r="N87" s="52">
        <f>L84+L85+L86</f>
        <v>22959.356791504604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99490.546096519945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197</v>
      </c>
      <c r="B36" s="876" t="str">
        <f>VLOOKUP(A36,EQUIPOS!A6:D154,3,FALSE)</f>
        <v>Equipo de perforación (TRACKDRILL), potencia 40 HP, 2100 golpes / minuto</v>
      </c>
      <c r="C36" s="877"/>
      <c r="D36" s="877"/>
      <c r="E36" s="877"/>
      <c r="F36" s="877"/>
      <c r="G36" s="877"/>
      <c r="H36" s="878"/>
      <c r="I36" s="267"/>
      <c r="J36" s="268"/>
      <c r="K36" s="269">
        <f>VLOOKUP(A36,EQUIPOS!A6:D163,4,FALSE)</f>
        <v>128280.2743375836</v>
      </c>
      <c r="L36" s="270"/>
      <c r="M36" s="336">
        <v>1.25</v>
      </c>
      <c r="N36" s="272">
        <f>K36/M36</f>
        <v>102624.21947006688</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1074.7412180720401</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103698.96068813892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705</v>
      </c>
      <c r="B48" s="43" t="str">
        <f>VLOOKUP(A48,MATERIALES!A5:D372,3,FALSE)</f>
        <v>Tubería Perforada en PVC de 2´´</v>
      </c>
      <c r="C48" s="281"/>
      <c r="D48" s="281"/>
      <c r="E48" s="281"/>
      <c r="F48" s="281"/>
      <c r="G48" s="281"/>
      <c r="H48" s="281"/>
      <c r="I48" s="268"/>
      <c r="J48" s="224" t="str">
        <f>VLOOKUP(A48,MATERIALES!A4:D639,2,FALSE)</f>
        <v>m</v>
      </c>
      <c r="K48" s="282">
        <v>1.01</v>
      </c>
      <c r="L48" s="267"/>
      <c r="M48" s="402">
        <f>VLOOKUP(A48,MATERIALES!A5:D395,4,FALSE)</f>
        <v>16610.073544777697</v>
      </c>
      <c r="N48" s="272">
        <f>K48*M48</f>
        <v>16776.174280225474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6" t="s">
        <v>953</v>
      </c>
      <c r="C55" s="870"/>
      <c r="D55" s="870"/>
      <c r="E55" s="870"/>
      <c r="F55" s="870"/>
      <c r="G55" s="870"/>
      <c r="H55" s="870"/>
      <c r="I55" s="870"/>
      <c r="J55" s="870"/>
      <c r="K55" s="870"/>
      <c r="L55" s="870"/>
      <c r="M55" s="871"/>
      <c r="N55" s="104">
        <f>SUM(N48:N54)</f>
        <v>16776.174280225474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127"/>
    </row>
    <row r="77" spans="1:15" ht="15.75" thickBot="1">
      <c r="B77" s="916" t="s">
        <v>953</v>
      </c>
      <c r="C77" s="870"/>
      <c r="D77" s="870"/>
      <c r="E77" s="870"/>
      <c r="F77" s="870"/>
      <c r="G77" s="870"/>
      <c r="H77" s="870"/>
      <c r="I77" s="870"/>
      <c r="J77" s="870"/>
      <c r="K77" s="870"/>
      <c r="L77" s="870"/>
      <c r="M77" s="871"/>
      <c r="N77" s="460">
        <f>SUM(N71:N76)</f>
        <v>21494.824361440798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141969.95932980519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28393.991865961041</v>
      </c>
      <c r="M84" s="863"/>
      <c r="N84" s="51"/>
    </row>
    <row r="85" spans="1:14">
      <c r="B85" s="89" t="s">
        <v>973</v>
      </c>
      <c r="C85" s="90"/>
      <c r="D85" s="90"/>
      <c r="E85" s="90"/>
      <c r="F85" s="90"/>
      <c r="G85" s="90"/>
      <c r="H85" s="90"/>
      <c r="I85" s="87"/>
      <c r="J85" s="88"/>
      <c r="K85" s="304">
        <v>0.05</v>
      </c>
      <c r="L85" s="862">
        <f>N79*K85</f>
        <v>7098.4979664902603</v>
      </c>
      <c r="M85" s="863"/>
      <c r="N85" s="51"/>
    </row>
    <row r="86" spans="1:14" ht="15.75" thickBot="1">
      <c r="B86" s="91" t="s">
        <v>974</v>
      </c>
      <c r="C86" s="92"/>
      <c r="D86" s="92"/>
      <c r="E86" s="92"/>
      <c r="F86" s="92"/>
      <c r="G86" s="92"/>
      <c r="H86" s="92"/>
      <c r="I86" s="93"/>
      <c r="J86" s="94"/>
      <c r="K86" s="305">
        <v>0.05</v>
      </c>
      <c r="L86" s="864">
        <f>N79*K86</f>
        <v>7098.4979664902603</v>
      </c>
      <c r="M86" s="865"/>
      <c r="N86" s="51"/>
    </row>
    <row r="87" spans="1:14" ht="15.75" thickBot="1">
      <c r="B87" s="827" t="s">
        <v>953</v>
      </c>
      <c r="C87" s="828"/>
      <c r="D87" s="828"/>
      <c r="E87" s="828"/>
      <c r="F87" s="828"/>
      <c r="G87" s="828"/>
      <c r="H87" s="828"/>
      <c r="I87" s="828"/>
      <c r="J87" s="828"/>
      <c r="K87" s="828"/>
      <c r="L87" s="828"/>
      <c r="M87" s="829"/>
      <c r="N87" s="52">
        <f>L84+L85+L86</f>
        <v>42590.987798941569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184560.94712874677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314</v>
      </c>
      <c r="B36" s="876" t="str">
        <f>VLOOKUP(A36,EQUIPOS!A6:D154,3,FALSE)</f>
        <v xml:space="preserve">Retroexcavadora E-200 sobre orugas
</v>
      </c>
      <c r="C36" s="877"/>
      <c r="D36" s="877"/>
      <c r="E36" s="877"/>
      <c r="F36" s="877"/>
      <c r="G36" s="877"/>
      <c r="H36" s="878"/>
      <c r="I36" s="267"/>
      <c r="J36" s="268"/>
      <c r="K36" s="269">
        <f>VLOOKUP(A36,EQUIPOS!A6:D163,4,FALSE)</f>
        <v>183481.40728045156</v>
      </c>
      <c r="L36" s="270"/>
      <c r="M36" s="336">
        <v>23</v>
      </c>
      <c r="N36" s="272">
        <f>K36/M36</f>
        <v>7977.452490454416</v>
      </c>
    </row>
    <row r="37" spans="1:14">
      <c r="A37" s="113" t="s">
        <v>328</v>
      </c>
      <c r="B37" s="876" t="str">
        <f>VLOOKUP(A37,EQUIPOS!A7:D154,3,FALSE)</f>
        <v xml:space="preserve">Taco metálico o puntal (escamas en concreto)
</v>
      </c>
      <c r="C37" s="877"/>
      <c r="D37" s="877"/>
      <c r="E37" s="877"/>
      <c r="F37" s="877"/>
      <c r="G37" s="877"/>
      <c r="H37" s="878"/>
      <c r="I37" s="421"/>
      <c r="J37" s="422"/>
      <c r="K37" s="269">
        <f>VLOOKUP(A37,EQUIPOS!A7:D164,4,FALSE)</f>
        <v>83.455433644517299</v>
      </c>
      <c r="L37" s="335"/>
      <c r="M37" s="336">
        <v>1</v>
      </c>
      <c r="N37" s="272">
        <f>K37/M37</f>
        <v>83.455433644517299</v>
      </c>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N75*M41</f>
        <v>1074.7412180720401</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9135.6491421709725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706</v>
      </c>
      <c r="B48" s="43" t="str">
        <f>VLOOKUP(A48,MATERIALES!A5:D372,3,FALSE)</f>
        <v>Tubería PVC RD21 de 1´´ (para anclajes)</v>
      </c>
      <c r="C48" s="281"/>
      <c r="D48" s="281"/>
      <c r="E48" s="281"/>
      <c r="F48" s="281"/>
      <c r="G48" s="281"/>
      <c r="H48" s="281"/>
      <c r="I48" s="281"/>
      <c r="J48" s="311" t="str">
        <f>VLOOKUP(A48,MATERIALES!A4:D639,2,FALSE)</f>
        <v>m</v>
      </c>
      <c r="K48" s="282">
        <v>0.35</v>
      </c>
      <c r="L48" s="267"/>
      <c r="M48" s="402">
        <f>VLOOKUP(A48,MATERIALES!A5:D395,4,FALSE)</f>
        <v>8211.8191839751926</v>
      </c>
      <c r="N48" s="272">
        <f>K48*M48</f>
        <v>2874.1367143913171</v>
      </c>
    </row>
    <row r="49" spans="1:14">
      <c r="A49" s="163" t="s">
        <v>1691</v>
      </c>
      <c r="B49" s="43" t="str">
        <f>VLOOKUP(A49,MATERIALES!A6:D372,3,FALSE)</f>
        <v>Formaleta Metálica</v>
      </c>
      <c r="C49" s="425"/>
      <c r="D49" s="425"/>
      <c r="E49" s="425"/>
      <c r="F49" s="425"/>
      <c r="G49" s="425"/>
      <c r="H49" s="425"/>
      <c r="I49" s="425"/>
      <c r="J49" s="312" t="str">
        <f>VLOOKUP(A49,MATERIALES!A5:D640,2,FALSE)</f>
        <v>m2</v>
      </c>
      <c r="K49" s="397">
        <v>1</v>
      </c>
      <c r="L49" s="421"/>
      <c r="M49" s="402">
        <f>VLOOKUP(A49,MATERIALES!A6:D396,4,FALSE)</f>
        <v>14783.659167138021</v>
      </c>
      <c r="N49" s="272">
        <f>K49*M49</f>
        <v>14783.659167138021</v>
      </c>
    </row>
    <row r="50" spans="1:14">
      <c r="A50" s="163" t="s">
        <v>745</v>
      </c>
      <c r="B50" s="43" t="str">
        <f>VLOOKUP(A50,MATERIALES!A6:D372,3,FALSE)</f>
        <v>Acero PDR-60</v>
      </c>
      <c r="C50" s="425"/>
      <c r="D50" s="425"/>
      <c r="E50" s="425"/>
      <c r="F50" s="425"/>
      <c r="G50" s="425"/>
      <c r="H50" s="425"/>
      <c r="I50" s="425"/>
      <c r="J50" s="312" t="str">
        <f>VLOOKUP(A50,MATERIALES!A6:D641,2,FALSE)</f>
        <v>kg</v>
      </c>
      <c r="K50" s="397">
        <v>3.8</v>
      </c>
      <c r="L50" s="421"/>
      <c r="M50" s="402">
        <f>VLOOKUP(A50,MATERIALES!A6:D397,4,FALSE)</f>
        <v>3320.0636431515327</v>
      </c>
      <c r="N50" s="272">
        <f>K50*M50</f>
        <v>12616.241843975824</v>
      </c>
    </row>
    <row r="51" spans="1:14">
      <c r="A51" s="163" t="s">
        <v>832</v>
      </c>
      <c r="B51" s="43" t="str">
        <f>VLOOKUP(A51,MATERIALES!A6:D372,3,FALSE)</f>
        <v>Concreto Resistencia  21 (Mpa)</v>
      </c>
      <c r="C51" s="425"/>
      <c r="D51" s="425"/>
      <c r="E51" s="425"/>
      <c r="F51" s="425"/>
      <c r="G51" s="425"/>
      <c r="H51" s="425"/>
      <c r="I51" s="425"/>
      <c r="J51" s="312" t="str">
        <f>VLOOKUP(A51,MATERIALES!A6:D642,2,FALSE)</f>
        <v>m3</v>
      </c>
      <c r="K51" s="397">
        <v>0.18</v>
      </c>
      <c r="L51" s="421"/>
      <c r="M51" s="402">
        <f>VLOOKUP(A51,MATERIALES!A6:D398,4,FALSE)</f>
        <v>406305.11798262474</v>
      </c>
      <c r="N51" s="272">
        <f>K51*M51</f>
        <v>73134.921236872455</v>
      </c>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103408.95896237763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14">
        <f>VLOOKUP(A58,TRANSPORTE!A1:D117,4,FALSE)</f>
        <v>1147.8761273174055</v>
      </c>
      <c r="M58" s="915"/>
      <c r="N58" s="287">
        <f>K58*L58</f>
        <v>206.61770291713299</v>
      </c>
    </row>
    <row r="59" spans="1:14">
      <c r="B59" s="46"/>
      <c r="C59" s="47"/>
      <c r="D59" s="47"/>
      <c r="E59" s="47"/>
      <c r="F59" s="47"/>
      <c r="G59" s="47"/>
      <c r="H59" s="311"/>
      <c r="I59" s="279"/>
      <c r="J59" s="286"/>
      <c r="K59" s="279"/>
      <c r="L59" s="914"/>
      <c r="M59" s="915"/>
      <c r="N59" s="287"/>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206.61770291713299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981"/>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127"/>
    </row>
    <row r="75" spans="1:15" ht="15.75" thickBot="1">
      <c r="B75" s="916" t="s">
        <v>953</v>
      </c>
      <c r="C75" s="870"/>
      <c r="D75" s="870"/>
      <c r="E75" s="870"/>
      <c r="F75" s="870"/>
      <c r="G75" s="870"/>
      <c r="H75" s="870"/>
      <c r="I75" s="870"/>
      <c r="J75" s="870"/>
      <c r="K75" s="870"/>
      <c r="L75" s="870"/>
      <c r="M75" s="871"/>
      <c r="N75" s="460">
        <f>SUM(N69:N74)</f>
        <v>21494.824361440798</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134246.05016890651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26849.210033781303</v>
      </c>
      <c r="M82" s="863"/>
      <c r="N82" s="51"/>
    </row>
    <row r="83" spans="1:14">
      <c r="B83" s="89" t="s">
        <v>973</v>
      </c>
      <c r="C83" s="90"/>
      <c r="D83" s="90"/>
      <c r="E83" s="90"/>
      <c r="F83" s="90"/>
      <c r="G83" s="90"/>
      <c r="H83" s="90"/>
      <c r="I83" s="87"/>
      <c r="J83" s="88"/>
      <c r="K83" s="304">
        <v>0.05</v>
      </c>
      <c r="L83" s="862">
        <f>N77*K83</f>
        <v>6712.3025084453257</v>
      </c>
      <c r="M83" s="863"/>
      <c r="N83" s="51"/>
    </row>
    <row r="84" spans="1:14" ht="15.75" thickBot="1">
      <c r="B84" s="91" t="s">
        <v>974</v>
      </c>
      <c r="C84" s="92"/>
      <c r="D84" s="92"/>
      <c r="E84" s="92"/>
      <c r="F84" s="92"/>
      <c r="G84" s="92"/>
      <c r="H84" s="92"/>
      <c r="I84" s="93"/>
      <c r="J84" s="94"/>
      <c r="K84" s="305">
        <v>0.05</v>
      </c>
      <c r="L84" s="864">
        <f>N77*K84</f>
        <v>6712.3025084453257</v>
      </c>
      <c r="M84" s="865"/>
      <c r="N84" s="51"/>
    </row>
    <row r="85" spans="1:14" ht="15.75" thickBot="1">
      <c r="B85" s="827" t="s">
        <v>953</v>
      </c>
      <c r="C85" s="828"/>
      <c r="D85" s="828"/>
      <c r="E85" s="828"/>
      <c r="F85" s="828"/>
      <c r="G85" s="828"/>
      <c r="H85" s="828"/>
      <c r="I85" s="828"/>
      <c r="J85" s="828"/>
      <c r="K85" s="828"/>
      <c r="L85" s="828"/>
      <c r="M85" s="829"/>
      <c r="N85" s="52">
        <f>L82+L83+L84</f>
        <v>40273.815050671954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174519.86521957847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1" t="s">
        <v>2218</v>
      </c>
      <c r="C104" s="972"/>
      <c r="D104" s="972"/>
      <c r="E104" s="972"/>
      <c r="F104" s="972"/>
      <c r="G104" s="972"/>
      <c r="H104" s="972"/>
      <c r="I104" s="972"/>
      <c r="J104" s="972"/>
      <c r="K104" s="972"/>
      <c r="L104" s="972"/>
      <c r="M104" s="972"/>
      <c r="N104" s="973"/>
    </row>
    <row r="105" spans="2:14" ht="15" customHeight="1">
      <c r="B105" s="971"/>
      <c r="C105" s="972"/>
      <c r="D105" s="972"/>
      <c r="E105" s="972"/>
      <c r="F105" s="972"/>
      <c r="G105" s="972"/>
      <c r="H105" s="972"/>
      <c r="I105" s="972"/>
      <c r="J105" s="972"/>
      <c r="K105" s="972"/>
      <c r="L105" s="972"/>
      <c r="M105" s="972"/>
      <c r="N105" s="973"/>
    </row>
    <row r="106" spans="2:14" ht="30" customHeight="1">
      <c r="B106" s="974" t="s">
        <v>2219</v>
      </c>
      <c r="C106" s="975"/>
      <c r="D106" s="975"/>
      <c r="E106" s="975"/>
      <c r="F106" s="975"/>
      <c r="G106" s="975"/>
      <c r="H106" s="975"/>
      <c r="I106" s="975"/>
      <c r="J106" s="975"/>
      <c r="K106" s="975"/>
      <c r="L106" s="975"/>
      <c r="M106" s="975"/>
      <c r="N106" s="976"/>
    </row>
    <row r="107" spans="2:14">
      <c r="B107" s="974"/>
      <c r="C107" s="975"/>
      <c r="D107" s="975"/>
      <c r="E107" s="975"/>
      <c r="F107" s="975"/>
      <c r="G107" s="975"/>
      <c r="H107" s="975"/>
      <c r="I107" s="975"/>
      <c r="J107" s="975"/>
      <c r="K107" s="975"/>
      <c r="L107" s="975"/>
      <c r="M107" s="975"/>
      <c r="N107" s="97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7"/>
      <c r="K117" s="977"/>
      <c r="L117" s="977"/>
      <c r="M117" s="977"/>
      <c r="N117" s="978"/>
    </row>
    <row r="118" spans="2:14" ht="15.75" thickBot="1">
      <c r="B118" s="419" t="s">
        <v>2221</v>
      </c>
      <c r="C118" s="420"/>
      <c r="D118" s="420"/>
      <c r="E118" s="259"/>
      <c r="F118" s="259"/>
      <c r="G118" s="259"/>
      <c r="H118" s="259"/>
      <c r="I118" s="259"/>
      <c r="J118" s="979"/>
      <c r="K118" s="979"/>
      <c r="L118" s="979"/>
      <c r="M118" s="979"/>
      <c r="N118" s="98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v>
      </c>
      <c r="N41" s="344">
        <f>N75*M41</f>
        <v>53.737060903601993</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380</v>
      </c>
      <c r="B48" s="43" t="str">
        <f>VLOOKUP(A48,MATERIALES!A5:D372,3,FALSE)</f>
        <v>Armadura de Acero</v>
      </c>
      <c r="C48" s="281"/>
      <c r="D48" s="281"/>
      <c r="E48" s="281"/>
      <c r="F48" s="281"/>
      <c r="G48" s="281"/>
      <c r="H48" s="281"/>
      <c r="I48" s="281"/>
      <c r="J48" s="311" t="str">
        <f>VLOOKUP(A48,MATERIALES!A4:D639,2,FALSE)</f>
        <v>m</v>
      </c>
      <c r="K48" s="282">
        <v>1</v>
      </c>
      <c r="L48" s="267"/>
      <c r="M48" s="402">
        <f>VLOOKUP(A48,MATERIALES!A5:D395,4,FALSE)</f>
        <v>5457.5646239856251</v>
      </c>
      <c r="N48" s="272">
        <f>K48*M48</f>
        <v>5457.5646239856251</v>
      </c>
    </row>
    <row r="49" spans="1:14">
      <c r="A49" s="163" t="s">
        <v>690</v>
      </c>
      <c r="B49" s="43" t="str">
        <f>VLOOKUP(A49,MATERIALES!A6:D372,3,FALSE)</f>
        <v>Tornillos de Unión de D= 12 mm</v>
      </c>
      <c r="C49" s="425"/>
      <c r="D49" s="425"/>
      <c r="E49" s="425"/>
      <c r="F49" s="425"/>
      <c r="G49" s="425"/>
      <c r="H49" s="425"/>
      <c r="I49" s="425"/>
      <c r="J49" s="312" t="str">
        <f>VLOOKUP(A49,MATERIALES!A5:D640,2,FALSE)</f>
        <v>u</v>
      </c>
      <c r="K49" s="397">
        <v>4</v>
      </c>
      <c r="L49" s="421"/>
      <c r="M49" s="402">
        <f>VLOOKUP(A49,MATERIALES!A6:D396,4,FALSE)</f>
        <v>1119.6949864105561</v>
      </c>
      <c r="N49" s="272">
        <f>K49*M49</f>
        <v>4478.7799456422244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9936.3445696278504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B58" s="46"/>
      <c r="C58" s="317"/>
      <c r="D58" s="317"/>
      <c r="E58" s="317"/>
      <c r="F58" s="317"/>
      <c r="G58" s="317"/>
      <c r="H58" s="311"/>
      <c r="I58" s="279"/>
      <c r="J58" s="286"/>
      <c r="K58" s="279"/>
      <c r="L58" s="914"/>
      <c r="M58" s="915"/>
      <c r="N58" s="287"/>
    </row>
    <row r="59" spans="1:14">
      <c r="B59" s="46"/>
      <c r="C59" s="47"/>
      <c r="D59" s="47"/>
      <c r="E59" s="47"/>
      <c r="F59" s="47"/>
      <c r="G59" s="47"/>
      <c r="H59" s="311"/>
      <c r="I59" s="279"/>
      <c r="J59" s="286"/>
      <c r="K59" s="279"/>
      <c r="L59" s="914"/>
      <c r="M59" s="915"/>
      <c r="N59" s="287"/>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981"/>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127"/>
    </row>
    <row r="75" spans="1:15" ht="15.75" thickBot="1">
      <c r="B75" s="916" t="s">
        <v>953</v>
      </c>
      <c r="C75" s="870"/>
      <c r="D75" s="870"/>
      <c r="E75" s="870"/>
      <c r="F75" s="870"/>
      <c r="G75" s="870"/>
      <c r="H75" s="870"/>
      <c r="I75" s="870"/>
      <c r="J75" s="870"/>
      <c r="K75" s="870"/>
      <c r="L75" s="870"/>
      <c r="M75" s="871"/>
      <c r="N75" s="460">
        <f>SUM(N69:N74)</f>
        <v>537.37060903601991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10527.452239567472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2105.4904479134943</v>
      </c>
      <c r="M82" s="863"/>
      <c r="N82" s="51"/>
    </row>
    <row r="83" spans="1:14">
      <c r="B83" s="89" t="s">
        <v>973</v>
      </c>
      <c r="C83" s="90"/>
      <c r="D83" s="90"/>
      <c r="E83" s="90"/>
      <c r="F83" s="90"/>
      <c r="G83" s="90"/>
      <c r="H83" s="90"/>
      <c r="I83" s="87"/>
      <c r="J83" s="88"/>
      <c r="K83" s="304">
        <v>0.05</v>
      </c>
      <c r="L83" s="862">
        <f>N77*K83</f>
        <v>526.37261197837358</v>
      </c>
      <c r="M83" s="863"/>
      <c r="N83" s="51"/>
    </row>
    <row r="84" spans="1:14" ht="15.75" thickBot="1">
      <c r="B84" s="91" t="s">
        <v>974</v>
      </c>
      <c r="C84" s="92"/>
      <c r="D84" s="92"/>
      <c r="E84" s="92"/>
      <c r="F84" s="92"/>
      <c r="G84" s="92"/>
      <c r="H84" s="92"/>
      <c r="I84" s="93"/>
      <c r="J84" s="94"/>
      <c r="K84" s="305">
        <v>0.05</v>
      </c>
      <c r="L84" s="864">
        <f>N77*K84</f>
        <v>526.37261197837358</v>
      </c>
      <c r="M84" s="865"/>
      <c r="N84" s="51"/>
    </row>
    <row r="85" spans="1:14" ht="15.75" thickBot="1">
      <c r="B85" s="827" t="s">
        <v>953</v>
      </c>
      <c r="C85" s="828"/>
      <c r="D85" s="828"/>
      <c r="E85" s="828"/>
      <c r="F85" s="828"/>
      <c r="G85" s="828"/>
      <c r="H85" s="828"/>
      <c r="I85" s="828"/>
      <c r="J85" s="828"/>
      <c r="K85" s="828"/>
      <c r="L85" s="828"/>
      <c r="M85" s="829"/>
      <c r="N85" s="52">
        <f>L82+L83+L84</f>
        <v>3158.2356718702417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13685.687911437713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1" t="s">
        <v>2218</v>
      </c>
      <c r="C104" s="972"/>
      <c r="D104" s="972"/>
      <c r="E104" s="972"/>
      <c r="F104" s="972"/>
      <c r="G104" s="972"/>
      <c r="H104" s="972"/>
      <c r="I104" s="972"/>
      <c r="J104" s="972"/>
      <c r="K104" s="972"/>
      <c r="L104" s="972"/>
      <c r="M104" s="972"/>
      <c r="N104" s="973"/>
    </row>
    <row r="105" spans="2:14" ht="15" customHeight="1">
      <c r="B105" s="971"/>
      <c r="C105" s="972"/>
      <c r="D105" s="972"/>
      <c r="E105" s="972"/>
      <c r="F105" s="972"/>
      <c r="G105" s="972"/>
      <c r="H105" s="972"/>
      <c r="I105" s="972"/>
      <c r="J105" s="972"/>
      <c r="K105" s="972"/>
      <c r="L105" s="972"/>
      <c r="M105" s="972"/>
      <c r="N105" s="973"/>
    </row>
    <row r="106" spans="2:14" ht="30" customHeight="1">
      <c r="B106" s="974" t="s">
        <v>2219</v>
      </c>
      <c r="C106" s="975"/>
      <c r="D106" s="975"/>
      <c r="E106" s="975"/>
      <c r="F106" s="975"/>
      <c r="G106" s="975"/>
      <c r="H106" s="975"/>
      <c r="I106" s="975"/>
      <c r="J106" s="975"/>
      <c r="K106" s="975"/>
      <c r="L106" s="975"/>
      <c r="M106" s="975"/>
      <c r="N106" s="976"/>
    </row>
    <row r="107" spans="2:14">
      <c r="B107" s="974"/>
      <c r="C107" s="975"/>
      <c r="D107" s="975"/>
      <c r="E107" s="975"/>
      <c r="F107" s="975"/>
      <c r="G107" s="975"/>
      <c r="H107" s="975"/>
      <c r="I107" s="975"/>
      <c r="J107" s="975"/>
      <c r="K107" s="975"/>
      <c r="L107" s="975"/>
      <c r="M107" s="975"/>
      <c r="N107" s="97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7"/>
      <c r="K117" s="977"/>
      <c r="L117" s="977"/>
      <c r="M117" s="977"/>
      <c r="N117" s="978"/>
    </row>
    <row r="118" spans="2:14" ht="15.75" thickBot="1">
      <c r="B118" s="419" t="s">
        <v>2221</v>
      </c>
      <c r="C118" s="420"/>
      <c r="D118" s="420"/>
      <c r="E118" s="259"/>
      <c r="F118" s="259"/>
      <c r="G118" s="259"/>
      <c r="H118" s="259"/>
      <c r="I118" s="259"/>
      <c r="J118" s="979"/>
      <c r="K118" s="979"/>
      <c r="L118" s="979"/>
      <c r="M118" s="979"/>
      <c r="N118" s="98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269</v>
      </c>
      <c r="B36" s="876" t="str">
        <f>VLOOKUP(A36,EQUIPOS!A6:D154,3,FALSE)</f>
        <v>Motoniveladora  potencia 215 HP, ancho de cuchilla 4,27 m, peso 18 ton.</v>
      </c>
      <c r="C36" s="877"/>
      <c r="D36" s="877"/>
      <c r="E36" s="877"/>
      <c r="F36" s="877"/>
      <c r="G36" s="877"/>
      <c r="H36" s="878"/>
      <c r="I36" s="267"/>
      <c r="J36" s="268"/>
      <c r="K36" s="269">
        <f>VLOOKUP(A36,EQUIPOS!A6:D163,4,FALSE)</f>
        <v>194288.37078041871</v>
      </c>
      <c r="L36" s="270"/>
      <c r="M36" s="336">
        <v>15</v>
      </c>
      <c r="N36" s="272">
        <f>K36/M36</f>
        <v>12952.558052027915</v>
      </c>
    </row>
    <row r="37" spans="1:14">
      <c r="A37" s="113" t="s">
        <v>365</v>
      </c>
      <c r="B37" s="876" t="str">
        <f>VLOOKUP(A37,EQUIPOS!A7:D154,3,FALSE)</f>
        <v xml:space="preserve">Vibrocompatador, potencia 153 HP, peso 10 Ton. </v>
      </c>
      <c r="C37" s="877"/>
      <c r="D37" s="877"/>
      <c r="E37" s="877"/>
      <c r="F37" s="877"/>
      <c r="G37" s="877"/>
      <c r="H37" s="878"/>
      <c r="I37" s="421"/>
      <c r="J37" s="422"/>
      <c r="K37" s="269">
        <f>VLOOKUP(A37,EQUIPOS!A7:D164,4,FALSE)</f>
        <v>126033.1595131553</v>
      </c>
      <c r="L37" s="335"/>
      <c r="M37" s="336">
        <v>15</v>
      </c>
      <c r="N37" s="272">
        <f>K37/M37</f>
        <v>8402.2106342103543</v>
      </c>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112.11635150600333</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21466.885037744272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550</v>
      </c>
      <c r="B48" s="43" t="str">
        <f>VLOOKUP(A48,MATERIALES!A5:D372,3,FALSE)</f>
        <v>Material seleccionado para Relleno</v>
      </c>
      <c r="C48" s="281"/>
      <c r="D48" s="281"/>
      <c r="E48" s="281"/>
      <c r="F48" s="281"/>
      <c r="G48" s="281"/>
      <c r="H48" s="281"/>
      <c r="I48" s="268"/>
      <c r="J48" s="224" t="str">
        <f>VLOOKUP(A48,MATERIALES!A4:D639,2,FALSE)</f>
        <v>m3</v>
      </c>
      <c r="K48" s="282">
        <v>1.05</v>
      </c>
      <c r="L48" s="267"/>
      <c r="M48" s="402">
        <f>VLOOKUP(A48,MATERIALES!A5:D395,4,FALSE)</f>
        <v>21294.784438316929</v>
      </c>
      <c r="N48" s="272">
        <f>K48*M48</f>
        <v>22359.523660232775</v>
      </c>
    </row>
    <row r="49" spans="1:14">
      <c r="A49" s="163" t="s">
        <v>774</v>
      </c>
      <c r="B49" s="43" t="str">
        <f>VLOOKUP(A49,MATERIALES!A6:D372,3,FALSE)</f>
        <v>Agua</v>
      </c>
      <c r="C49" s="425"/>
      <c r="D49" s="425"/>
      <c r="E49" s="425"/>
      <c r="F49" s="425"/>
      <c r="G49" s="425"/>
      <c r="H49" s="425"/>
      <c r="I49" s="425"/>
      <c r="J49" s="311" t="str">
        <f>VLOOKUP(A49,MATERIALES!A5:D640,2,FALSE)</f>
        <v>lt</v>
      </c>
      <c r="K49" s="397">
        <v>30</v>
      </c>
      <c r="L49" s="421"/>
      <c r="M49" s="402">
        <f>VLOOKUP(A49,MATERIALES!A6:D396,4,FALSE)</f>
        <v>70.455154033578054</v>
      </c>
      <c r="N49" s="272">
        <f>K49*M49</f>
        <v>2113.6546210073416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6" t="s">
        <v>953</v>
      </c>
      <c r="C55" s="870"/>
      <c r="D55" s="870"/>
      <c r="E55" s="870"/>
      <c r="F55" s="870"/>
      <c r="G55" s="870"/>
      <c r="H55" s="870"/>
      <c r="I55" s="870"/>
      <c r="J55" s="870"/>
      <c r="K55" s="870"/>
      <c r="L55" s="870"/>
      <c r="M55" s="871"/>
      <c r="N55" s="104">
        <f>SUM(N48:N54)</f>
        <v>24473.178281240118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14">
        <f>VLOOKUP(A60,TRANSPORTE!A1:D117,4,FALSE)</f>
        <v>1147.8761273174055</v>
      </c>
      <c r="M60" s="915"/>
      <c r="N60" s="287">
        <f>K60*L60</f>
        <v>1205.2699336832759</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1205.2699336832759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127"/>
    </row>
    <row r="77" spans="1:15" ht="15.75" thickBot="1">
      <c r="B77" s="916" t="s">
        <v>953</v>
      </c>
      <c r="C77" s="870"/>
      <c r="D77" s="870"/>
      <c r="E77" s="870"/>
      <c r="F77" s="870"/>
      <c r="G77" s="870"/>
      <c r="H77" s="870"/>
      <c r="I77" s="870"/>
      <c r="J77" s="870"/>
      <c r="K77" s="870"/>
      <c r="L77" s="870"/>
      <c r="M77" s="871"/>
      <c r="N77" s="460">
        <f>SUM(N71:N76)</f>
        <v>2242.3270301200664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49387.660282787736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9877.5320565575475</v>
      </c>
      <c r="M84" s="863"/>
      <c r="N84" s="51"/>
    </row>
    <row r="85" spans="1:14">
      <c r="B85" s="89" t="s">
        <v>973</v>
      </c>
      <c r="C85" s="90"/>
      <c r="D85" s="90"/>
      <c r="E85" s="90"/>
      <c r="F85" s="90"/>
      <c r="G85" s="90"/>
      <c r="H85" s="90"/>
      <c r="I85" s="87"/>
      <c r="J85" s="88"/>
      <c r="K85" s="304">
        <v>0.05</v>
      </c>
      <c r="L85" s="862">
        <f>N79*K85</f>
        <v>2469.3830141393869</v>
      </c>
      <c r="M85" s="863"/>
      <c r="N85" s="51"/>
    </row>
    <row r="86" spans="1:14" ht="15.75" thickBot="1">
      <c r="B86" s="91" t="s">
        <v>974</v>
      </c>
      <c r="C86" s="92"/>
      <c r="D86" s="92"/>
      <c r="E86" s="92"/>
      <c r="F86" s="92"/>
      <c r="G86" s="92"/>
      <c r="H86" s="92"/>
      <c r="I86" s="93"/>
      <c r="J86" s="94"/>
      <c r="K86" s="305">
        <v>0.05</v>
      </c>
      <c r="L86" s="864">
        <f>N79*K86</f>
        <v>2469.3830141393869</v>
      </c>
      <c r="M86" s="865"/>
      <c r="N86" s="51"/>
    </row>
    <row r="87" spans="1:14" ht="15.75" thickBot="1">
      <c r="B87" s="827" t="s">
        <v>953</v>
      </c>
      <c r="C87" s="828"/>
      <c r="D87" s="828"/>
      <c r="E87" s="828"/>
      <c r="F87" s="828"/>
      <c r="G87" s="828"/>
      <c r="H87" s="828"/>
      <c r="I87" s="828"/>
      <c r="J87" s="828"/>
      <c r="K87" s="828"/>
      <c r="L87" s="828"/>
      <c r="M87" s="829"/>
      <c r="N87" s="52">
        <f>L84+L85+L86</f>
        <v>14816.29808483632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64203.958367624058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32.25" customHeight="1" thickBot="1">
      <c r="A31" t="s">
        <v>1845</v>
      </c>
      <c r="B31" s="80" t="s">
        <v>1144</v>
      </c>
      <c r="C31" s="969" t="s">
        <v>2155</v>
      </c>
      <c r="D31" s="970"/>
      <c r="E31" s="970"/>
      <c r="F31" s="970"/>
      <c r="G31" s="970"/>
      <c r="H31" s="970"/>
      <c r="I31" s="970"/>
      <c r="J31" s="996"/>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808.02560903602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41714.870815111572</v>
      </c>
      <c r="N48" s="272">
        <f>K48*M48</f>
        <v>45886.357896622736</v>
      </c>
    </row>
    <row r="49" spans="1:14">
      <c r="A49" s="163"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6184.8785987014844</v>
      </c>
      <c r="N49" s="272">
        <f>K49*M49</f>
        <v>7112.6103885067068</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2</v>
      </c>
      <c r="L50" s="421"/>
      <c r="M50" s="402">
        <f>VLOOKUP(A50,MATERIALES!A6:D397,4,FALSE)</f>
        <v>8271.4350835420664</v>
      </c>
      <c r="N50" s="272">
        <f>K50*M50</f>
        <v>16542.870167084133</v>
      </c>
    </row>
    <row r="51" spans="1:14">
      <c r="A51" s="163" t="s">
        <v>921</v>
      </c>
      <c r="B51" s="43" t="str">
        <f>VLOOKUP(A51,MATERIALES!A6:D372,3,FALSE)</f>
        <v>Malla para gaviones (2M3)</v>
      </c>
      <c r="C51" s="425"/>
      <c r="D51" s="425"/>
      <c r="E51" s="425"/>
      <c r="F51" s="425"/>
      <c r="G51" s="425"/>
      <c r="H51" s="425"/>
      <c r="I51" s="425"/>
      <c r="J51" s="312" t="str">
        <f>VLOOKUP(A51,MATERIALES!A6:D642,2,FALSE)</f>
        <v>u</v>
      </c>
      <c r="K51" s="397">
        <v>0.5</v>
      </c>
      <c r="L51" s="421"/>
      <c r="M51" s="402">
        <f>VLOOKUP(A51,MATERIALES!A6:D398,4,FALSE)</f>
        <v>100063.6615348276</v>
      </c>
      <c r="N51" s="272">
        <f>K51*M51</f>
        <v>50031.830767413798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6" t="s">
        <v>953</v>
      </c>
      <c r="C55" s="870"/>
      <c r="D55" s="870"/>
      <c r="E55" s="870"/>
      <c r="F55" s="870"/>
      <c r="G55" s="870"/>
      <c r="H55" s="870"/>
      <c r="I55" s="870"/>
      <c r="J55" s="870"/>
      <c r="K55" s="870"/>
      <c r="L55" s="870"/>
      <c r="M55" s="871"/>
      <c r="N55" s="104">
        <f>SUM(N48:N54)</f>
        <v>119573.66921962737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4">
        <f>VLOOKUP(A60,TRANSPORTE!A1:D117,4,FALSE)</f>
        <v>1147.8761273174055</v>
      </c>
      <c r="M60" s="915"/>
      <c r="N60" s="287">
        <f>K60*L60</f>
        <v>1262.6637400491461</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1262.6637400491461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137804.87074943294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27560.974149886591</v>
      </c>
      <c r="M84" s="863"/>
      <c r="N84" s="51"/>
    </row>
    <row r="85" spans="1:14">
      <c r="B85" s="89" t="s">
        <v>973</v>
      </c>
      <c r="C85" s="90"/>
      <c r="D85" s="90"/>
      <c r="E85" s="90"/>
      <c r="F85" s="90"/>
      <c r="G85" s="90"/>
      <c r="H85" s="90"/>
      <c r="I85" s="87"/>
      <c r="J85" s="88"/>
      <c r="K85" s="304">
        <v>0.05</v>
      </c>
      <c r="L85" s="862">
        <f>N79*K85</f>
        <v>6890.2435374716479</v>
      </c>
      <c r="M85" s="863"/>
      <c r="N85" s="51"/>
    </row>
    <row r="86" spans="1:14" ht="15.75" thickBot="1">
      <c r="B86" s="91" t="s">
        <v>974</v>
      </c>
      <c r="C86" s="92"/>
      <c r="D86" s="92"/>
      <c r="E86" s="92"/>
      <c r="F86" s="92"/>
      <c r="G86" s="92"/>
      <c r="H86" s="92"/>
      <c r="I86" s="93"/>
      <c r="J86" s="94"/>
      <c r="K86" s="305">
        <v>0.05</v>
      </c>
      <c r="L86" s="864">
        <f>N79*K86</f>
        <v>6890.2435374716479</v>
      </c>
      <c r="M86" s="865"/>
      <c r="N86" s="51"/>
    </row>
    <row r="87" spans="1:14" ht="15.75" thickBot="1">
      <c r="B87" s="827" t="s">
        <v>953</v>
      </c>
      <c r="C87" s="828"/>
      <c r="D87" s="828"/>
      <c r="E87" s="828"/>
      <c r="F87" s="828"/>
      <c r="G87" s="828"/>
      <c r="H87" s="828"/>
      <c r="I87" s="828"/>
      <c r="J87" s="828"/>
      <c r="K87" s="828"/>
      <c r="L87" s="828"/>
      <c r="M87" s="829"/>
      <c r="N87" s="52">
        <f>L84+L85+L86</f>
        <v>41341.46122482988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179146.33197426284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P120"/>
  <sheetViews>
    <sheetView topLeftCell="A31" zoomScale="75" zoomScaleNormal="75" workbookViewId="0">
      <selection activeCell="P49" sqref="P49:P51"/>
    </sheetView>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31.5" customHeight="1" thickBot="1">
      <c r="A31" t="s">
        <v>1845</v>
      </c>
      <c r="B31" s="80" t="s">
        <v>1692</v>
      </c>
      <c r="C31" s="969" t="s">
        <v>2156</v>
      </c>
      <c r="D31" s="970"/>
      <c r="E31" s="970"/>
      <c r="F31" s="970"/>
      <c r="G31" s="970"/>
      <c r="H31" s="970"/>
      <c r="I31" s="970"/>
      <c r="J31" s="996"/>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7" t="s">
        <v>944</v>
      </c>
      <c r="C35" s="898"/>
      <c r="D35" s="898"/>
      <c r="E35" s="898"/>
      <c r="F35" s="898"/>
      <c r="G35" s="898"/>
      <c r="H35" s="899"/>
      <c r="I35" s="900" t="s">
        <v>948</v>
      </c>
      <c r="J35" s="901"/>
      <c r="K35" s="69" t="s">
        <v>949</v>
      </c>
      <c r="L35" s="902" t="s">
        <v>950</v>
      </c>
      <c r="M35" s="899"/>
      <c r="N35" s="70" t="s">
        <v>951</v>
      </c>
    </row>
    <row r="36" spans="1:16">
      <c r="A36" s="113"/>
      <c r="B36" s="876"/>
      <c r="C36" s="877"/>
      <c r="D36" s="877"/>
      <c r="E36" s="877"/>
      <c r="F36" s="877"/>
      <c r="G36" s="877"/>
      <c r="H36" s="878"/>
      <c r="I36" s="267"/>
      <c r="J36" s="268"/>
      <c r="K36" s="269"/>
      <c r="L36" s="270"/>
      <c r="M36" s="336"/>
      <c r="N36" s="272"/>
    </row>
    <row r="37" spans="1:16">
      <c r="A37" s="113"/>
      <c r="B37" s="876"/>
      <c r="C37" s="877"/>
      <c r="D37" s="877"/>
      <c r="E37" s="877"/>
      <c r="F37" s="877"/>
      <c r="G37" s="877"/>
      <c r="H37" s="878"/>
      <c r="I37" s="421"/>
      <c r="J37" s="422"/>
      <c r="K37" s="269"/>
      <c r="L37" s="335"/>
      <c r="M37" s="336"/>
      <c r="N37" s="272"/>
    </row>
    <row r="38" spans="1:16">
      <c r="A38" s="113"/>
      <c r="B38" s="876"/>
      <c r="C38" s="877"/>
      <c r="D38" s="877"/>
      <c r="E38" s="877"/>
      <c r="F38" s="877"/>
      <c r="G38" s="877"/>
      <c r="H38" s="878"/>
      <c r="I38" s="328"/>
      <c r="J38" s="330"/>
      <c r="K38" s="269"/>
      <c r="L38" s="423"/>
      <c r="M38" s="424"/>
      <c r="N38" s="272"/>
    </row>
    <row r="39" spans="1:16">
      <c r="B39" s="876"/>
      <c r="C39" s="877"/>
      <c r="D39" s="877"/>
      <c r="E39" s="877"/>
      <c r="F39" s="877"/>
      <c r="G39" s="877"/>
      <c r="H39" s="878"/>
      <c r="I39" s="36"/>
      <c r="J39" s="37"/>
      <c r="K39" s="269"/>
      <c r="L39" s="276"/>
      <c r="M39" s="336"/>
      <c r="N39" s="272"/>
    </row>
    <row r="40" spans="1:16">
      <c r="B40" s="320"/>
      <c r="C40" s="321"/>
      <c r="D40" s="321"/>
      <c r="E40" s="321"/>
      <c r="F40" s="323"/>
      <c r="G40" s="323"/>
      <c r="H40" s="125"/>
      <c r="I40" s="36"/>
      <c r="J40" s="37"/>
      <c r="K40" s="269"/>
      <c r="L40" s="276"/>
      <c r="M40" s="277"/>
      <c r="N40" s="273"/>
    </row>
    <row r="41" spans="1:16">
      <c r="B41" s="884" t="s">
        <v>952</v>
      </c>
      <c r="C41" s="885"/>
      <c r="D41" s="885"/>
      <c r="E41" s="38"/>
      <c r="F41" s="39"/>
      <c r="G41" s="39"/>
      <c r="H41" s="40"/>
      <c r="I41" s="36"/>
      <c r="J41" s="37"/>
      <c r="K41" s="279"/>
      <c r="L41" s="276"/>
      <c r="M41" s="401">
        <v>0.05</v>
      </c>
      <c r="N41" s="344">
        <f>N77*M41</f>
        <v>808.02560903602</v>
      </c>
    </row>
    <row r="42" spans="1:16" ht="15.75" thickBot="1">
      <c r="B42" s="876"/>
      <c r="C42" s="877"/>
      <c r="D42" s="877"/>
      <c r="E42" s="877"/>
      <c r="F42" s="877"/>
      <c r="G42" s="877"/>
      <c r="H42" s="878"/>
      <c r="I42" s="886"/>
      <c r="J42" s="887"/>
      <c r="K42" s="41"/>
      <c r="L42" s="888"/>
      <c r="M42" s="889"/>
      <c r="N42" s="105"/>
    </row>
    <row r="43" spans="1:16" ht="15.75" thickBot="1">
      <c r="B43" s="827" t="s">
        <v>953</v>
      </c>
      <c r="C43" s="828"/>
      <c r="D43" s="828"/>
      <c r="E43" s="828"/>
      <c r="F43" s="828"/>
      <c r="G43" s="828"/>
      <c r="H43" s="828"/>
      <c r="I43" s="828"/>
      <c r="J43" s="828"/>
      <c r="K43" s="828"/>
      <c r="L43" s="828"/>
      <c r="M43" s="829"/>
      <c r="N43" s="394">
        <f>SUM(N36:N41)</f>
        <v>808.02560903602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2" t="s">
        <v>944</v>
      </c>
      <c r="C47" s="873"/>
      <c r="D47" s="873"/>
      <c r="E47" s="873"/>
      <c r="F47" s="873"/>
      <c r="G47" s="873"/>
      <c r="H47" s="873"/>
      <c r="I47" s="907"/>
      <c r="J47" s="315" t="s">
        <v>945</v>
      </c>
      <c r="K47" s="85" t="s">
        <v>946</v>
      </c>
      <c r="L47" s="908" t="s">
        <v>955</v>
      </c>
      <c r="M47" s="907"/>
      <c r="N47" s="86" t="s">
        <v>951</v>
      </c>
    </row>
    <row r="48" spans="1:16">
      <c r="A48" s="163"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41714.870815111572</v>
      </c>
      <c r="N48" s="272">
        <f>K48*M48</f>
        <v>45886.357896622736</v>
      </c>
      <c r="O48">
        <v>35673</v>
      </c>
      <c r="P48">
        <f>+M48/O48</f>
        <v>1.1693681724304537</v>
      </c>
    </row>
    <row r="49" spans="1:16">
      <c r="A49" s="163"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6184.8785987014844</v>
      </c>
      <c r="N49" s="272">
        <f>K49*M49</f>
        <v>7112.6103885067068</v>
      </c>
      <c r="O49">
        <v>4631.1819999999998</v>
      </c>
      <c r="P49">
        <f t="shared" ref="P49:P51" si="0">+M49/O49</f>
        <v>1.3354859728469934</v>
      </c>
    </row>
    <row r="50" spans="1:16">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2</v>
      </c>
      <c r="L50" s="421"/>
      <c r="M50" s="402">
        <f>VLOOKUP(A50,MATERIALES!A6:D397,4,FALSE)</f>
        <v>8271.4350835420664</v>
      </c>
      <c r="N50" s="272">
        <f>K50*M50</f>
        <v>16542.870167084133</v>
      </c>
      <c r="O50">
        <v>7850</v>
      </c>
      <c r="P50">
        <f t="shared" si="0"/>
        <v>1.0536859979034479</v>
      </c>
    </row>
    <row r="51" spans="1:16">
      <c r="A51" s="163" t="s">
        <v>925</v>
      </c>
      <c r="B51" s="43" t="str">
        <f>VLOOKUP(A51,MATERIALES!A6:D372,3,FALSE)</f>
        <v>Malla Ciclónica Para Gaviones Galvanizada Aleación Zn-5A1-Mm Cal 12 (2M3)</v>
      </c>
      <c r="C51" s="425"/>
      <c r="D51" s="425"/>
      <c r="E51" s="425"/>
      <c r="F51" s="425"/>
      <c r="G51" s="425"/>
      <c r="H51" s="425"/>
      <c r="I51" s="425"/>
      <c r="J51" s="312" t="str">
        <f>VLOOKUP(A51,MATERIALES!A6:D642,2,FALSE)</f>
        <v>u</v>
      </c>
      <c r="K51" s="397">
        <v>0.5</v>
      </c>
      <c r="L51" s="421"/>
      <c r="M51" s="402">
        <f>VLOOKUP(A51,MATERIALES!A6:D398,4,FALSE)</f>
        <v>157861.81812763505</v>
      </c>
      <c r="N51" s="272">
        <f>K51*M51</f>
        <v>78930.909063817526</v>
      </c>
      <c r="O51">
        <v>120151.17723610339</v>
      </c>
      <c r="P51">
        <f t="shared" si="0"/>
        <v>1.3138599367813788</v>
      </c>
    </row>
    <row r="52" spans="1:16">
      <c r="B52" s="320"/>
      <c r="C52" s="47"/>
      <c r="D52" s="47"/>
      <c r="E52" s="47"/>
      <c r="F52" s="47"/>
      <c r="G52" s="47"/>
      <c r="H52" s="47"/>
      <c r="I52" s="47"/>
      <c r="J52" s="288"/>
      <c r="K52" s="169"/>
      <c r="L52" s="318"/>
      <c r="M52" s="426"/>
      <c r="N52" s="273"/>
    </row>
    <row r="53" spans="1:16">
      <c r="B53" s="168"/>
      <c r="C53" s="317"/>
      <c r="D53" s="317"/>
      <c r="E53" s="317"/>
      <c r="F53" s="317"/>
      <c r="G53" s="317"/>
      <c r="H53" s="317"/>
      <c r="I53" s="317"/>
      <c r="J53" s="311"/>
      <c r="K53" s="44"/>
      <c r="L53" s="318"/>
      <c r="M53" s="426"/>
      <c r="N53" s="273"/>
    </row>
    <row r="54" spans="1:16" ht="15.75" thickBot="1">
      <c r="B54" s="450"/>
      <c r="C54" s="448"/>
      <c r="D54" s="448"/>
      <c r="E54" s="448"/>
      <c r="F54" s="448"/>
      <c r="G54" s="448"/>
      <c r="H54" s="448"/>
      <c r="I54" s="448"/>
      <c r="J54" s="449"/>
      <c r="K54" s="126"/>
      <c r="L54" s="446"/>
      <c r="M54" s="482"/>
      <c r="N54" s="483"/>
    </row>
    <row r="55" spans="1:16" ht="15.75" thickBot="1">
      <c r="B55" s="916" t="s">
        <v>953</v>
      </c>
      <c r="C55" s="870"/>
      <c r="D55" s="870"/>
      <c r="E55" s="870"/>
      <c r="F55" s="870"/>
      <c r="G55" s="870"/>
      <c r="H55" s="870"/>
      <c r="I55" s="870"/>
      <c r="J55" s="870"/>
      <c r="K55" s="870"/>
      <c r="L55" s="870"/>
      <c r="M55" s="871"/>
      <c r="N55" s="104">
        <f>SUM(N48:N54)</f>
        <v>148472.74751603109</v>
      </c>
    </row>
    <row r="56" spans="1:16">
      <c r="B56" s="33"/>
      <c r="C56" s="34"/>
      <c r="D56" s="34"/>
      <c r="E56" s="34"/>
      <c r="F56" s="34"/>
      <c r="G56" s="34"/>
      <c r="H56" s="34"/>
      <c r="I56" s="34"/>
      <c r="J56" s="34"/>
      <c r="K56" s="34"/>
      <c r="L56" s="34"/>
      <c r="M56" s="34"/>
      <c r="N56" s="35"/>
    </row>
    <row r="57" spans="1:16">
      <c r="B57" s="64" t="s">
        <v>956</v>
      </c>
      <c r="C57" s="65"/>
      <c r="D57" s="65"/>
      <c r="E57" s="65"/>
      <c r="F57" s="65"/>
      <c r="G57" s="65"/>
      <c r="H57" s="65"/>
      <c r="I57" s="65"/>
      <c r="J57" s="65"/>
      <c r="K57" s="65"/>
      <c r="L57" s="65"/>
      <c r="M57" s="65"/>
      <c r="N57" s="66"/>
    </row>
    <row r="58" spans="1:16" ht="15.75" thickBot="1">
      <c r="B58" s="68"/>
      <c r="C58" s="61"/>
      <c r="D58" s="61"/>
      <c r="E58" s="61"/>
      <c r="F58" s="61"/>
      <c r="G58" s="61"/>
      <c r="H58" s="61"/>
      <c r="I58" s="61"/>
      <c r="J58" s="61"/>
      <c r="K58" s="61"/>
      <c r="L58" s="61"/>
      <c r="M58" s="61"/>
      <c r="N58" s="63"/>
    </row>
    <row r="59" spans="1:16" ht="25.5">
      <c r="B59" s="313" t="s">
        <v>957</v>
      </c>
      <c r="C59" s="314"/>
      <c r="D59" s="314"/>
      <c r="E59" s="314"/>
      <c r="F59" s="314"/>
      <c r="G59" s="314"/>
      <c r="H59" s="73" t="s">
        <v>945</v>
      </c>
      <c r="I59" s="74" t="s">
        <v>958</v>
      </c>
      <c r="J59" s="75" t="s">
        <v>959</v>
      </c>
      <c r="K59" s="73" t="s">
        <v>960</v>
      </c>
      <c r="L59" s="913" t="s">
        <v>961</v>
      </c>
      <c r="M59" s="892"/>
      <c r="N59" s="76" t="s">
        <v>951</v>
      </c>
    </row>
    <row r="60" spans="1:16">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4">
        <f>VLOOKUP(A60,TRANSPORTE!A1:D117,4,FALSE)</f>
        <v>1147.8761273174055</v>
      </c>
      <c r="M60" s="915"/>
      <c r="N60" s="287">
        <f>K60*L60</f>
        <v>1262.6637400491461</v>
      </c>
    </row>
    <row r="61" spans="1:16">
      <c r="B61" s="46"/>
      <c r="C61" s="47"/>
      <c r="D61" s="47"/>
      <c r="E61" s="47"/>
      <c r="F61" s="47"/>
      <c r="G61" s="47"/>
      <c r="H61" s="311"/>
      <c r="I61" s="279"/>
      <c r="J61" s="286"/>
      <c r="K61" s="279"/>
      <c r="L61" s="914"/>
      <c r="M61" s="915"/>
      <c r="N61" s="287"/>
    </row>
    <row r="62" spans="1:16">
      <c r="B62" s="46"/>
      <c r="C62" s="47"/>
      <c r="D62" s="47"/>
      <c r="E62" s="47"/>
      <c r="F62" s="47"/>
      <c r="G62" s="47"/>
      <c r="H62" s="311"/>
      <c r="I62" s="279"/>
      <c r="J62" s="286"/>
      <c r="K62" s="279"/>
      <c r="L62" s="914"/>
      <c r="M62" s="915"/>
      <c r="N62" s="287"/>
    </row>
    <row r="63" spans="1:16">
      <c r="B63" s="46"/>
      <c r="C63" s="47"/>
      <c r="D63" s="47"/>
      <c r="E63" s="47"/>
      <c r="F63" s="47"/>
      <c r="G63" s="47"/>
      <c r="H63" s="311"/>
      <c r="I63" s="279"/>
      <c r="J63" s="286"/>
      <c r="K63" s="279"/>
      <c r="L63" s="914"/>
      <c r="M63" s="915"/>
      <c r="N63" s="287"/>
    </row>
    <row r="64" spans="1:16">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1262.6637400491461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127"/>
    </row>
    <row r="77" spans="1:15" ht="15.75" thickBot="1">
      <c r="B77" s="916" t="s">
        <v>953</v>
      </c>
      <c r="C77" s="870"/>
      <c r="D77" s="870"/>
      <c r="E77" s="870"/>
      <c r="F77" s="870"/>
      <c r="G77" s="870"/>
      <c r="H77" s="870"/>
      <c r="I77" s="870"/>
      <c r="J77" s="870"/>
      <c r="K77" s="870"/>
      <c r="L77" s="870"/>
      <c r="M77" s="871"/>
      <c r="N77" s="460">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166703.94904583666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33340.789809167334</v>
      </c>
      <c r="M84" s="863"/>
      <c r="N84" s="51"/>
    </row>
    <row r="85" spans="1:14">
      <c r="B85" s="89" t="s">
        <v>973</v>
      </c>
      <c r="C85" s="90"/>
      <c r="D85" s="90"/>
      <c r="E85" s="90"/>
      <c r="F85" s="90"/>
      <c r="G85" s="90"/>
      <c r="H85" s="90"/>
      <c r="I85" s="87"/>
      <c r="J85" s="88"/>
      <c r="K85" s="304">
        <v>0.05</v>
      </c>
      <c r="L85" s="862">
        <f>N79*K85</f>
        <v>8335.1974522918335</v>
      </c>
      <c r="M85" s="863"/>
      <c r="N85" s="51"/>
    </row>
    <row r="86" spans="1:14" ht="15.75" thickBot="1">
      <c r="B86" s="91" t="s">
        <v>974</v>
      </c>
      <c r="C86" s="92"/>
      <c r="D86" s="92"/>
      <c r="E86" s="92"/>
      <c r="F86" s="92"/>
      <c r="G86" s="92"/>
      <c r="H86" s="92"/>
      <c r="I86" s="93"/>
      <c r="J86" s="94"/>
      <c r="K86" s="305">
        <v>0.05</v>
      </c>
      <c r="L86" s="864">
        <f>N79*K86</f>
        <v>8335.1974522918335</v>
      </c>
      <c r="M86" s="865"/>
      <c r="N86" s="51"/>
    </row>
    <row r="87" spans="1:14" ht="15.75" thickBot="1">
      <c r="B87" s="827" t="s">
        <v>953</v>
      </c>
      <c r="C87" s="828"/>
      <c r="D87" s="828"/>
      <c r="E87" s="828"/>
      <c r="F87" s="828"/>
      <c r="G87" s="828"/>
      <c r="H87" s="828"/>
      <c r="I87" s="828"/>
      <c r="J87" s="828"/>
      <c r="K87" s="828"/>
      <c r="L87" s="828"/>
      <c r="M87" s="829"/>
      <c r="N87" s="52">
        <f>L84+L85+L86</f>
        <v>50011.184713750998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216715.13375958765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topLeftCell="A49"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9.2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30.75" customHeight="1" thickBot="1">
      <c r="A31" t="s">
        <v>1845</v>
      </c>
      <c r="B31" s="80" t="s">
        <v>1693</v>
      </c>
      <c r="C31" s="969" t="s">
        <v>2157</v>
      </c>
      <c r="D31" s="970"/>
      <c r="E31" s="970"/>
      <c r="F31" s="970"/>
      <c r="G31" s="970"/>
      <c r="H31" s="970"/>
      <c r="I31" s="970"/>
      <c r="J31" s="996"/>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808.02560903602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3"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41714.870815111572</v>
      </c>
      <c r="N48" s="272">
        <f>K48*M48</f>
        <v>45886.357896622736</v>
      </c>
    </row>
    <row r="49" spans="1:14">
      <c r="A49" s="163"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6184.8785987014844</v>
      </c>
      <c r="N49" s="272">
        <f>K49*M49</f>
        <v>7112.6103885067068</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2</v>
      </c>
      <c r="L50" s="421"/>
      <c r="M50" s="402">
        <f>VLOOKUP(A50,MATERIALES!A6:D397,4,FALSE)</f>
        <v>8271.4350835420664</v>
      </c>
      <c r="N50" s="272">
        <f>K50*M50</f>
        <v>16542.870167084133</v>
      </c>
    </row>
    <row r="51" spans="1:14">
      <c r="A51" s="163" t="s">
        <v>927</v>
      </c>
      <c r="B51" s="43" t="str">
        <f>VLOOKUP(A51,MATERIALES!A6:D372,3,FALSE)</f>
        <v>Malla Ciclónica Para Gaviones Galvanizada Y Plastificada Con Pvc Cal 12 (2M3)</v>
      </c>
      <c r="C51" s="425"/>
      <c r="D51" s="425"/>
      <c r="E51" s="425"/>
      <c r="F51" s="425"/>
      <c r="G51" s="425"/>
      <c r="H51" s="425"/>
      <c r="I51" s="425"/>
      <c r="J51" s="312" t="str">
        <f>VLOOKUP(A51,MATERIALES!A6:D642,2,FALSE)</f>
        <v>u</v>
      </c>
      <c r="K51" s="397">
        <v>0.5</v>
      </c>
      <c r="L51" s="421"/>
      <c r="M51" s="402">
        <f>VLOOKUP(A51,MATERIALES!A6:D398,4,FALSE)</f>
        <v>172560.93110993272</v>
      </c>
      <c r="N51" s="272">
        <f>K51*M51</f>
        <v>86280.465554966358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6" t="s">
        <v>953</v>
      </c>
      <c r="C55" s="870"/>
      <c r="D55" s="870"/>
      <c r="E55" s="870"/>
      <c r="F55" s="870"/>
      <c r="G55" s="870"/>
      <c r="H55" s="870"/>
      <c r="I55" s="870"/>
      <c r="J55" s="870"/>
      <c r="K55" s="870"/>
      <c r="L55" s="870"/>
      <c r="M55" s="871"/>
      <c r="N55" s="104">
        <f>SUM(N48:N54)</f>
        <v>155822.30400717992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4">
        <f>VLOOKUP(A60,TRANSPORTE!A1:D117,4,FALSE)</f>
        <v>1147.8761273174055</v>
      </c>
      <c r="M60" s="915"/>
      <c r="N60" s="287">
        <f>K60*L60</f>
        <v>1262.6637400491461</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1262.6637400491461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174053.5055369855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34810.701107397101</v>
      </c>
      <c r="M84" s="863"/>
      <c r="N84" s="51"/>
    </row>
    <row r="85" spans="1:14">
      <c r="B85" s="89" t="s">
        <v>973</v>
      </c>
      <c r="C85" s="90"/>
      <c r="D85" s="90"/>
      <c r="E85" s="90"/>
      <c r="F85" s="90"/>
      <c r="G85" s="90"/>
      <c r="H85" s="90"/>
      <c r="I85" s="87"/>
      <c r="J85" s="88"/>
      <c r="K85" s="304">
        <v>0.05</v>
      </c>
      <c r="L85" s="862">
        <f>N79*K85</f>
        <v>8702.6752768492752</v>
      </c>
      <c r="M85" s="863"/>
      <c r="N85" s="51"/>
    </row>
    <row r="86" spans="1:14" ht="15.75" thickBot="1">
      <c r="B86" s="91" t="s">
        <v>974</v>
      </c>
      <c r="C86" s="92"/>
      <c r="D86" s="92"/>
      <c r="E86" s="92"/>
      <c r="F86" s="92"/>
      <c r="G86" s="92"/>
      <c r="H86" s="92"/>
      <c r="I86" s="93"/>
      <c r="J86" s="94"/>
      <c r="K86" s="305">
        <v>0.05</v>
      </c>
      <c r="L86" s="864">
        <f>N79*K86</f>
        <v>8702.6752768492752</v>
      </c>
      <c r="M86" s="865"/>
      <c r="N86" s="51"/>
    </row>
    <row r="87" spans="1:14" ht="15.75" thickBot="1">
      <c r="B87" s="827" t="s">
        <v>953</v>
      </c>
      <c r="C87" s="828"/>
      <c r="D87" s="828"/>
      <c r="E87" s="828"/>
      <c r="F87" s="828"/>
      <c r="G87" s="828"/>
      <c r="H87" s="828"/>
      <c r="I87" s="828"/>
      <c r="J87" s="828"/>
      <c r="K87" s="828"/>
      <c r="L87" s="828"/>
      <c r="M87" s="829"/>
      <c r="N87" s="52">
        <f>L84+L85+L86</f>
        <v>52216.051661095647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226269.55719808114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7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9.2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29.25" customHeight="1" thickBot="1">
      <c r="A31" t="s">
        <v>1845</v>
      </c>
      <c r="B31" s="80" t="s">
        <v>1694</v>
      </c>
      <c r="C31" s="969" t="s">
        <v>2158</v>
      </c>
      <c r="D31" s="970"/>
      <c r="E31" s="970"/>
      <c r="F31" s="970"/>
      <c r="G31" s="970"/>
      <c r="H31" s="970"/>
      <c r="I31" s="970"/>
      <c r="J31" s="996"/>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808.02560903602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41714.870815111572</v>
      </c>
      <c r="N48" s="272">
        <f>K48*M48</f>
        <v>45886.357896622736</v>
      </c>
    </row>
    <row r="49" spans="1:14">
      <c r="A49" s="166"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6184.8785987014844</v>
      </c>
      <c r="N49" s="272">
        <f>K49*M49</f>
        <v>7112.6103885067068</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2</v>
      </c>
      <c r="L50" s="421"/>
      <c r="M50" s="402">
        <f>VLOOKUP(A50,MATERIALES!A6:D397,4,FALSE)</f>
        <v>8271.4350835420664</v>
      </c>
      <c r="N50" s="272">
        <f>K50*M50</f>
        <v>16542.870167084133</v>
      </c>
    </row>
    <row r="51" spans="1:14">
      <c r="A51" s="166" t="s">
        <v>929</v>
      </c>
      <c r="B51" s="43" t="str">
        <f>VLOOKUP(A51,MATERIALES!A6:D372,3,FALSE)</f>
        <v>Malla Ciclónica Para Gaviones Galvanizada Aleación Zn-5A1-Mm Y Plastificada Pvc Cal 12 (2M3)</v>
      </c>
      <c r="C51" s="425"/>
      <c r="D51" s="425"/>
      <c r="E51" s="425"/>
      <c r="F51" s="425"/>
      <c r="G51" s="425"/>
      <c r="H51" s="425"/>
      <c r="I51" s="425"/>
      <c r="J51" s="312" t="str">
        <f>VLOOKUP(A51,MATERIALES!A6:D642,2,FALSE)</f>
        <v>u</v>
      </c>
      <c r="K51" s="397">
        <v>0.5</v>
      </c>
      <c r="L51" s="421"/>
      <c r="M51" s="402">
        <f>VLOOKUP(A51,MATERIALES!A6:D398,4,FALSE)</f>
        <v>174685.4249854068</v>
      </c>
      <c r="N51" s="272">
        <f>K51*M51</f>
        <v>87342.712492703402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6" t="s">
        <v>953</v>
      </c>
      <c r="C55" s="870"/>
      <c r="D55" s="870"/>
      <c r="E55" s="870"/>
      <c r="F55" s="870"/>
      <c r="G55" s="870"/>
      <c r="H55" s="870"/>
      <c r="I55" s="870"/>
      <c r="J55" s="870"/>
      <c r="K55" s="870"/>
      <c r="L55" s="870"/>
      <c r="M55" s="871"/>
      <c r="N55" s="104">
        <f>SUM(N48:N54)</f>
        <v>156884.55094491696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4">
        <f>VLOOKUP(A60,TRANSPORTE!A1:D117,4,FALSE)</f>
        <v>1147.8761273174055</v>
      </c>
      <c r="M60" s="915"/>
      <c r="N60" s="287">
        <f>K60*L60</f>
        <v>1262.6637400491461</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1262.6637400491461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175115.75247472254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35023.150494944508</v>
      </c>
      <c r="M84" s="863"/>
      <c r="N84" s="51"/>
    </row>
    <row r="85" spans="1:14">
      <c r="B85" s="89" t="s">
        <v>973</v>
      </c>
      <c r="C85" s="90"/>
      <c r="D85" s="90"/>
      <c r="E85" s="90"/>
      <c r="F85" s="90"/>
      <c r="G85" s="90"/>
      <c r="H85" s="90"/>
      <c r="I85" s="87"/>
      <c r="J85" s="88"/>
      <c r="K85" s="304">
        <v>0.05</v>
      </c>
      <c r="L85" s="862">
        <f>N79*K85</f>
        <v>8755.787623736127</v>
      </c>
      <c r="M85" s="863"/>
      <c r="N85" s="51"/>
    </row>
    <row r="86" spans="1:14" ht="15.75" thickBot="1">
      <c r="B86" s="91" t="s">
        <v>974</v>
      </c>
      <c r="C86" s="92"/>
      <c r="D86" s="92"/>
      <c r="E86" s="92"/>
      <c r="F86" s="92"/>
      <c r="G86" s="92"/>
      <c r="H86" s="92"/>
      <c r="I86" s="93"/>
      <c r="J86" s="94"/>
      <c r="K86" s="305">
        <v>0.05</v>
      </c>
      <c r="L86" s="864">
        <f>N79*K86</f>
        <v>8755.787623736127</v>
      </c>
      <c r="M86" s="865"/>
      <c r="N86" s="51"/>
    </row>
    <row r="87" spans="1:14" ht="15.75" thickBot="1">
      <c r="B87" s="827" t="s">
        <v>953</v>
      </c>
      <c r="C87" s="828"/>
      <c r="D87" s="828"/>
      <c r="E87" s="828"/>
      <c r="F87" s="828"/>
      <c r="G87" s="828"/>
      <c r="H87" s="828"/>
      <c r="I87" s="828"/>
      <c r="J87" s="828"/>
      <c r="K87" s="828"/>
      <c r="L87" s="828"/>
      <c r="M87" s="829"/>
      <c r="N87" s="52">
        <f>L84+L85+L86</f>
        <v>52534.725742416762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227650.47821713932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29.2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30.75" customHeight="1" thickBot="1">
      <c r="A31" t="s">
        <v>1845</v>
      </c>
      <c r="B31" s="80" t="s">
        <v>1145</v>
      </c>
      <c r="C31" s="969" t="s">
        <v>1734</v>
      </c>
      <c r="D31" s="970"/>
      <c r="E31" s="970"/>
      <c r="F31" s="970"/>
      <c r="G31" s="970"/>
      <c r="H31" s="970"/>
      <c r="I31" s="970"/>
      <c r="J31" s="996"/>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808.02560903602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41714.870815111572</v>
      </c>
      <c r="N48" s="272">
        <f>K48*M48</f>
        <v>45886.357896622736</v>
      </c>
    </row>
    <row r="49" spans="1:14">
      <c r="A49" s="166" t="s">
        <v>782</v>
      </c>
      <c r="B49" s="43" t="str">
        <f>VLOOKUP(A49,MATERIALES!A6:D372,3,FALSE)</f>
        <v>Alambre galvanizado No. 12</v>
      </c>
      <c r="C49" s="425"/>
      <c r="D49" s="425"/>
      <c r="E49" s="425"/>
      <c r="F49" s="425"/>
      <c r="G49" s="425"/>
      <c r="H49" s="425"/>
      <c r="I49" s="425"/>
      <c r="J49" s="312" t="str">
        <f>VLOOKUP(A49,MATERIALES!A5:D640,2,FALSE)</f>
        <v>kg</v>
      </c>
      <c r="K49" s="397">
        <v>0.5</v>
      </c>
      <c r="L49" s="421"/>
      <c r="M49" s="402">
        <f>VLOOKUP(A49,MATERIALES!A6:D396,4,FALSE)</f>
        <v>6184.8785987014844</v>
      </c>
      <c r="N49" s="272">
        <f>K49*M49</f>
        <v>3092.4392993507422</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1</v>
      </c>
      <c r="L50" s="421"/>
      <c r="M50" s="402">
        <f>VLOOKUP(A50,MATERIALES!A6:D397,4,FALSE)</f>
        <v>8271.4350835420664</v>
      </c>
      <c r="N50" s="272">
        <f>K50*M50</f>
        <v>8271.4350835420664</v>
      </c>
    </row>
    <row r="51" spans="1:14">
      <c r="A51" s="166" t="s">
        <v>923</v>
      </c>
      <c r="B51" s="43" t="str">
        <f>VLOOKUP(A51,MATERIALES!A6:D372,3,FALSE)</f>
        <v>Malla Para Colchagaviones Espesor 0,30 M</v>
      </c>
      <c r="C51" s="425"/>
      <c r="D51" s="425"/>
      <c r="E51" s="425"/>
      <c r="F51" s="425"/>
      <c r="G51" s="425"/>
      <c r="H51" s="425"/>
      <c r="I51" s="425"/>
      <c r="J51" s="312" t="str">
        <f>VLOOKUP(A51,MATERIALES!A6:D642,2,FALSE)</f>
        <v>u</v>
      </c>
      <c r="K51" s="397">
        <v>1</v>
      </c>
      <c r="L51" s="421"/>
      <c r="M51" s="402">
        <f>VLOOKUP(A51,MATERIALES!A6:D398,4,FALSE)</f>
        <v>112294.67627505673</v>
      </c>
      <c r="N51" s="272">
        <f>K51*M51</f>
        <v>112294.67627505673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6" t="s">
        <v>953</v>
      </c>
      <c r="C55" s="870"/>
      <c r="D55" s="870"/>
      <c r="E55" s="870"/>
      <c r="F55" s="870"/>
      <c r="G55" s="870"/>
      <c r="H55" s="870"/>
      <c r="I55" s="870"/>
      <c r="J55" s="870"/>
      <c r="K55" s="870"/>
      <c r="L55" s="870"/>
      <c r="M55" s="871"/>
      <c r="N55" s="104">
        <f>SUM(N48:N54)</f>
        <v>169544.90855457226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4">
        <f>VLOOKUP(A60,TRANSPORTE!A1:D117,4,FALSE)</f>
        <v>1147.8761273174055</v>
      </c>
      <c r="M60" s="915"/>
      <c r="N60" s="287">
        <f>K60*L60</f>
        <v>1262.6637400491461</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1262.6637400491461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187776.11008437784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37555.222016875567</v>
      </c>
      <c r="M84" s="863"/>
      <c r="N84" s="51"/>
    </row>
    <row r="85" spans="1:14">
      <c r="B85" s="89" t="s">
        <v>973</v>
      </c>
      <c r="C85" s="90"/>
      <c r="D85" s="90"/>
      <c r="E85" s="90"/>
      <c r="F85" s="90"/>
      <c r="G85" s="90"/>
      <c r="H85" s="90"/>
      <c r="I85" s="87"/>
      <c r="J85" s="88"/>
      <c r="K85" s="304">
        <v>0.05</v>
      </c>
      <c r="L85" s="862">
        <f>N79*K85</f>
        <v>9388.8055042188917</v>
      </c>
      <c r="M85" s="863"/>
      <c r="N85" s="51"/>
    </row>
    <row r="86" spans="1:14" ht="15.75" thickBot="1">
      <c r="B86" s="91" t="s">
        <v>974</v>
      </c>
      <c r="C86" s="92"/>
      <c r="D86" s="92"/>
      <c r="E86" s="92"/>
      <c r="F86" s="92"/>
      <c r="G86" s="92"/>
      <c r="H86" s="92"/>
      <c r="I86" s="93"/>
      <c r="J86" s="94"/>
      <c r="K86" s="305">
        <v>0.05</v>
      </c>
      <c r="L86" s="864">
        <f>N79*K86</f>
        <v>9388.8055042188917</v>
      </c>
      <c r="M86" s="865"/>
      <c r="N86" s="51"/>
    </row>
    <row r="87" spans="1:14" ht="15.75" thickBot="1">
      <c r="B87" s="827" t="s">
        <v>953</v>
      </c>
      <c r="C87" s="828"/>
      <c r="D87" s="828"/>
      <c r="E87" s="828"/>
      <c r="F87" s="828"/>
      <c r="G87" s="828"/>
      <c r="H87" s="828"/>
      <c r="I87" s="828"/>
      <c r="J87" s="828"/>
      <c r="K87" s="828"/>
      <c r="L87" s="828"/>
      <c r="M87" s="829"/>
      <c r="N87" s="52">
        <f>L84+L85+L86</f>
        <v>56332.833025313354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244108.9431096912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7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30.75" customHeight="1" thickBot="1">
      <c r="A31" t="s">
        <v>1845</v>
      </c>
      <c r="B31" s="80" t="s">
        <v>1695</v>
      </c>
      <c r="C31" s="969" t="s">
        <v>1696</v>
      </c>
      <c r="D31" s="970"/>
      <c r="E31" s="970"/>
      <c r="F31" s="970"/>
      <c r="G31" s="970"/>
      <c r="H31" s="970"/>
      <c r="I31" s="970"/>
      <c r="J31" s="996"/>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808.02560903602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41714.870815111572</v>
      </c>
      <c r="N48" s="272">
        <f>K48*M48</f>
        <v>45886.357896622736</v>
      </c>
    </row>
    <row r="49" spans="1:14">
      <c r="A49" s="166" t="s">
        <v>782</v>
      </c>
      <c r="B49" s="43" t="str">
        <f>VLOOKUP(A49,MATERIALES!A6:D372,3,FALSE)</f>
        <v>Alambre galvanizado No. 12</v>
      </c>
      <c r="C49" s="425"/>
      <c r="D49" s="425"/>
      <c r="E49" s="425"/>
      <c r="F49" s="425"/>
      <c r="G49" s="425"/>
      <c r="H49" s="425"/>
      <c r="I49" s="425"/>
      <c r="J49" s="312" t="str">
        <f>VLOOKUP(A49,MATERIALES!A5:D640,2,FALSE)</f>
        <v>kg</v>
      </c>
      <c r="K49" s="397">
        <v>0.5</v>
      </c>
      <c r="L49" s="421"/>
      <c r="M49" s="402">
        <f>VLOOKUP(A49,MATERIALES!A6:D396,4,FALSE)</f>
        <v>6184.8785987014844</v>
      </c>
      <c r="N49" s="272">
        <f>K49*M49</f>
        <v>3092.4392993507422</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1</v>
      </c>
      <c r="L50" s="421"/>
      <c r="M50" s="402">
        <f>VLOOKUP(A50,MATERIALES!A6:D397,4,FALSE)</f>
        <v>8271.4350835420664</v>
      </c>
      <c r="N50" s="272">
        <f>K50*M50</f>
        <v>8271.4350835420664</v>
      </c>
    </row>
    <row r="51" spans="1:14">
      <c r="A51" s="166" t="s">
        <v>923</v>
      </c>
      <c r="B51" s="43" t="str">
        <f>VLOOKUP(A51,MATERIALES!A6:D372,3,FALSE)</f>
        <v>Malla Para Colchagaviones Espesor 0,30 M</v>
      </c>
      <c r="C51" s="425"/>
      <c r="D51" s="425"/>
      <c r="E51" s="425"/>
      <c r="F51" s="425"/>
      <c r="G51" s="425"/>
      <c r="H51" s="425"/>
      <c r="I51" s="425"/>
      <c r="J51" s="312" t="str">
        <f>VLOOKUP(A51,MATERIALES!A6:D642,2,FALSE)</f>
        <v>u</v>
      </c>
      <c r="K51" s="397">
        <v>1</v>
      </c>
      <c r="L51" s="421"/>
      <c r="M51" s="402">
        <f>VLOOKUP(A51,MATERIALES!A6:D398,4,FALSE)</f>
        <v>112294.67627505673</v>
      </c>
      <c r="N51" s="272">
        <f>K51*M51</f>
        <v>112294.67627505673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6" t="s">
        <v>953</v>
      </c>
      <c r="C55" s="870"/>
      <c r="D55" s="870"/>
      <c r="E55" s="870"/>
      <c r="F55" s="870"/>
      <c r="G55" s="870"/>
      <c r="H55" s="870"/>
      <c r="I55" s="870"/>
      <c r="J55" s="870"/>
      <c r="K55" s="870"/>
      <c r="L55" s="870"/>
      <c r="M55" s="871"/>
      <c r="N55" s="104">
        <f>SUM(N48:N54)</f>
        <v>169544.90855457226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4">
        <f>VLOOKUP(A60,TRANSPORTE!A1:D117,4,FALSE)</f>
        <v>1147.8761273174055</v>
      </c>
      <c r="M60" s="915"/>
      <c r="N60" s="287">
        <f>K60*L60</f>
        <v>1262.6637400491461</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1262.6637400491461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187776.11008437784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37555.222016875567</v>
      </c>
      <c r="M84" s="863"/>
      <c r="N84" s="51"/>
    </row>
    <row r="85" spans="1:14">
      <c r="B85" s="89" t="s">
        <v>973</v>
      </c>
      <c r="C85" s="90"/>
      <c r="D85" s="90"/>
      <c r="E85" s="90"/>
      <c r="F85" s="90"/>
      <c r="G85" s="90"/>
      <c r="H85" s="90"/>
      <c r="I85" s="87"/>
      <c r="J85" s="88"/>
      <c r="K85" s="304">
        <v>0.05</v>
      </c>
      <c r="L85" s="862">
        <f>N79*K85</f>
        <v>9388.8055042188917</v>
      </c>
      <c r="M85" s="863"/>
      <c r="N85" s="51"/>
    </row>
    <row r="86" spans="1:14" ht="15.75" thickBot="1">
      <c r="B86" s="91" t="s">
        <v>974</v>
      </c>
      <c r="C86" s="92"/>
      <c r="D86" s="92"/>
      <c r="E86" s="92"/>
      <c r="F86" s="92"/>
      <c r="G86" s="92"/>
      <c r="H86" s="92"/>
      <c r="I86" s="93"/>
      <c r="J86" s="94"/>
      <c r="K86" s="305">
        <v>0.05</v>
      </c>
      <c r="L86" s="864">
        <f>N79*K86</f>
        <v>9388.8055042188917</v>
      </c>
      <c r="M86" s="865"/>
      <c r="N86" s="51"/>
    </row>
    <row r="87" spans="1:14" ht="15.75" thickBot="1">
      <c r="B87" s="827" t="s">
        <v>953</v>
      </c>
      <c r="C87" s="828"/>
      <c r="D87" s="828"/>
      <c r="E87" s="828"/>
      <c r="F87" s="828"/>
      <c r="G87" s="828"/>
      <c r="H87" s="828"/>
      <c r="I87" s="828"/>
      <c r="J87" s="828"/>
      <c r="K87" s="828"/>
      <c r="L87" s="828"/>
      <c r="M87" s="829"/>
      <c r="N87" s="52">
        <f>L84+L85+L86</f>
        <v>56332.833025313354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244108.9431096912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29.2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7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30.75" customHeight="1" thickBot="1">
      <c r="A31" t="s">
        <v>1845</v>
      </c>
      <c r="B31" s="80" t="s">
        <v>1697</v>
      </c>
      <c r="C31" s="969" t="s">
        <v>1698</v>
      </c>
      <c r="D31" s="970"/>
      <c r="E31" s="970"/>
      <c r="F31" s="970"/>
      <c r="G31" s="970"/>
      <c r="H31" s="970"/>
      <c r="I31" s="970"/>
      <c r="J31" s="996"/>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808.02560903602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41714.870815111572</v>
      </c>
      <c r="N48" s="272">
        <f>K48*M48</f>
        <v>45886.357896622736</v>
      </c>
    </row>
    <row r="49" spans="1:14">
      <c r="A49" s="166" t="s">
        <v>782</v>
      </c>
      <c r="B49" s="43" t="str">
        <f>VLOOKUP(A49,MATERIALES!A6:D372,3,FALSE)</f>
        <v>Alambre galvanizado No. 12</v>
      </c>
      <c r="C49" s="425"/>
      <c r="D49" s="425"/>
      <c r="E49" s="425"/>
      <c r="F49" s="425"/>
      <c r="G49" s="425"/>
      <c r="H49" s="425"/>
      <c r="I49" s="425"/>
      <c r="J49" s="312" t="str">
        <f>VLOOKUP(A49,MATERIALES!A5:D640,2,FALSE)</f>
        <v>kg</v>
      </c>
      <c r="K49" s="397">
        <v>0.5</v>
      </c>
      <c r="L49" s="421"/>
      <c r="M49" s="402">
        <f>VLOOKUP(A49,MATERIALES!A6:D396,4,FALSE)</f>
        <v>6184.8785987014844</v>
      </c>
      <c r="N49" s="272">
        <f>K49*M49</f>
        <v>3092.4392993507422</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1</v>
      </c>
      <c r="L50" s="421"/>
      <c r="M50" s="402">
        <f>VLOOKUP(A50,MATERIALES!A6:D397,4,FALSE)</f>
        <v>8271.4350835420664</v>
      </c>
      <c r="N50" s="272">
        <f>K50*M50</f>
        <v>8271.4350835420664</v>
      </c>
    </row>
    <row r="51" spans="1:14">
      <c r="A51" s="166" t="s">
        <v>923</v>
      </c>
      <c r="B51" s="43" t="str">
        <f>VLOOKUP(A51,MATERIALES!A6:D372,3,FALSE)</f>
        <v>Malla Para Colchagaviones Espesor 0,30 M</v>
      </c>
      <c r="C51" s="425"/>
      <c r="D51" s="425"/>
      <c r="E51" s="425"/>
      <c r="F51" s="425"/>
      <c r="G51" s="425"/>
      <c r="H51" s="425"/>
      <c r="I51" s="425"/>
      <c r="J51" s="312" t="str">
        <f>VLOOKUP(A51,MATERIALES!A6:D642,2,FALSE)</f>
        <v>u</v>
      </c>
      <c r="K51" s="397">
        <v>1</v>
      </c>
      <c r="L51" s="421"/>
      <c r="M51" s="402">
        <f>VLOOKUP(A51,MATERIALES!A6:D398,4,FALSE)</f>
        <v>112294.67627505673</v>
      </c>
      <c r="N51" s="272">
        <f>K51*M51</f>
        <v>112294.67627505673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6" t="s">
        <v>953</v>
      </c>
      <c r="C55" s="870"/>
      <c r="D55" s="870"/>
      <c r="E55" s="870"/>
      <c r="F55" s="870"/>
      <c r="G55" s="870"/>
      <c r="H55" s="870"/>
      <c r="I55" s="870"/>
      <c r="J55" s="870"/>
      <c r="K55" s="870"/>
      <c r="L55" s="870"/>
      <c r="M55" s="871"/>
      <c r="N55" s="104">
        <f>SUM(N48:N54)</f>
        <v>169544.90855457226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4">
        <f>VLOOKUP(A60,TRANSPORTE!A1:D117,4,FALSE)</f>
        <v>1147.8761273174055</v>
      </c>
      <c r="M60" s="915"/>
      <c r="N60" s="287">
        <f>K60*L60</f>
        <v>1262.6637400491461</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1262.6637400491461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127"/>
    </row>
    <row r="77" spans="1:15" ht="15.75" thickBot="1">
      <c r="B77" s="916" t="s">
        <v>953</v>
      </c>
      <c r="C77" s="870"/>
      <c r="D77" s="870"/>
      <c r="E77" s="870"/>
      <c r="F77" s="870"/>
      <c r="G77" s="870"/>
      <c r="H77" s="870"/>
      <c r="I77" s="870"/>
      <c r="J77" s="870"/>
      <c r="K77" s="870"/>
      <c r="L77" s="870"/>
      <c r="M77" s="871"/>
      <c r="N77" s="460">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187776.11008437784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37555.222016875567</v>
      </c>
      <c r="M84" s="863"/>
      <c r="N84" s="51"/>
    </row>
    <row r="85" spans="1:14">
      <c r="B85" s="89" t="s">
        <v>973</v>
      </c>
      <c r="C85" s="90"/>
      <c r="D85" s="90"/>
      <c r="E85" s="90"/>
      <c r="F85" s="90"/>
      <c r="G85" s="90"/>
      <c r="H85" s="90"/>
      <c r="I85" s="87"/>
      <c r="J85" s="88"/>
      <c r="K85" s="304">
        <v>0.05</v>
      </c>
      <c r="L85" s="862">
        <f>N79*K85</f>
        <v>9388.8055042188917</v>
      </c>
      <c r="M85" s="863"/>
      <c r="N85" s="51"/>
    </row>
    <row r="86" spans="1:14" ht="15.75" thickBot="1">
      <c r="B86" s="91" t="s">
        <v>974</v>
      </c>
      <c r="C86" s="92"/>
      <c r="D86" s="92"/>
      <c r="E86" s="92"/>
      <c r="F86" s="92"/>
      <c r="G86" s="92"/>
      <c r="H86" s="92"/>
      <c r="I86" s="93"/>
      <c r="J86" s="94"/>
      <c r="K86" s="305">
        <v>0.05</v>
      </c>
      <c r="L86" s="864">
        <f>N79*K86</f>
        <v>9388.8055042188917</v>
      </c>
      <c r="M86" s="865"/>
      <c r="N86" s="51"/>
    </row>
    <row r="87" spans="1:14" ht="15.75" thickBot="1">
      <c r="B87" s="827" t="s">
        <v>953</v>
      </c>
      <c r="C87" s="828"/>
      <c r="D87" s="828"/>
      <c r="E87" s="828"/>
      <c r="F87" s="828"/>
      <c r="G87" s="828"/>
      <c r="H87" s="828"/>
      <c r="I87" s="828"/>
      <c r="J87" s="828"/>
      <c r="K87" s="828"/>
      <c r="L87" s="828"/>
      <c r="M87" s="829"/>
      <c r="N87" s="52">
        <f>L84+L85+L86</f>
        <v>56332.833025313354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244108.9431096912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29.2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7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30.75" customHeight="1" thickBot="1">
      <c r="A31" t="s">
        <v>1845</v>
      </c>
      <c r="B31" s="80" t="s">
        <v>1699</v>
      </c>
      <c r="C31" s="969" t="s">
        <v>1700</v>
      </c>
      <c r="D31" s="970"/>
      <c r="E31" s="970"/>
      <c r="F31" s="970"/>
      <c r="G31" s="970"/>
      <c r="H31" s="970"/>
      <c r="I31" s="970"/>
      <c r="J31" s="996"/>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808.02560903602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41714.870815111572</v>
      </c>
      <c r="N48" s="272">
        <f>K48*M48</f>
        <v>45886.357896622736</v>
      </c>
    </row>
    <row r="49" spans="1:14">
      <c r="A49" s="166" t="s">
        <v>782</v>
      </c>
      <c r="B49" s="43" t="str">
        <f>VLOOKUP(A49,MATERIALES!A6:D372,3,FALSE)</f>
        <v>Alambre galvanizado No. 12</v>
      </c>
      <c r="C49" s="425"/>
      <c r="D49" s="425"/>
      <c r="E49" s="425"/>
      <c r="F49" s="425"/>
      <c r="G49" s="425"/>
      <c r="H49" s="425"/>
      <c r="I49" s="425"/>
      <c r="J49" s="312" t="str">
        <f>VLOOKUP(A49,MATERIALES!A5:D640,2,FALSE)</f>
        <v>kg</v>
      </c>
      <c r="K49" s="397">
        <v>0.5</v>
      </c>
      <c r="L49" s="421"/>
      <c r="M49" s="402">
        <f>VLOOKUP(A49,MATERIALES!A6:D396,4,FALSE)</f>
        <v>6184.8785987014844</v>
      </c>
      <c r="N49" s="272">
        <f>K49*M49</f>
        <v>3092.4392993507422</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1</v>
      </c>
      <c r="L50" s="421"/>
      <c r="M50" s="402">
        <f>VLOOKUP(A50,MATERIALES!A6:D397,4,FALSE)</f>
        <v>8271.4350835420664</v>
      </c>
      <c r="N50" s="272">
        <f>K50*M50</f>
        <v>8271.4350835420664</v>
      </c>
    </row>
    <row r="51" spans="1:14">
      <c r="A51" s="166" t="s">
        <v>923</v>
      </c>
      <c r="B51" s="43" t="str">
        <f>VLOOKUP(A51,MATERIALES!A6:D372,3,FALSE)</f>
        <v>Malla Para Colchagaviones Espesor 0,30 M</v>
      </c>
      <c r="C51" s="425"/>
      <c r="D51" s="425"/>
      <c r="E51" s="425"/>
      <c r="F51" s="425"/>
      <c r="G51" s="425"/>
      <c r="H51" s="425"/>
      <c r="I51" s="425"/>
      <c r="J51" s="312" t="str">
        <f>VLOOKUP(A51,MATERIALES!A6:D642,2,FALSE)</f>
        <v>u</v>
      </c>
      <c r="K51" s="397">
        <v>1</v>
      </c>
      <c r="L51" s="421"/>
      <c r="M51" s="402">
        <f>VLOOKUP(A51,MATERIALES!A6:D398,4,FALSE)</f>
        <v>112294.67627505673</v>
      </c>
      <c r="N51" s="272">
        <f>K51*M51</f>
        <v>112294.67627505673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6" t="s">
        <v>953</v>
      </c>
      <c r="C55" s="870"/>
      <c r="D55" s="870"/>
      <c r="E55" s="870"/>
      <c r="F55" s="870"/>
      <c r="G55" s="870"/>
      <c r="H55" s="870"/>
      <c r="I55" s="870"/>
      <c r="J55" s="870"/>
      <c r="K55" s="870"/>
      <c r="L55" s="870"/>
      <c r="M55" s="871"/>
      <c r="N55" s="104">
        <f>SUM(N48:N54)</f>
        <v>169544.90855457226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4">
        <f>VLOOKUP(A60,TRANSPORTE!A1:D117,4,FALSE)</f>
        <v>1147.8761273174055</v>
      </c>
      <c r="M60" s="915"/>
      <c r="N60" s="287">
        <f>K60*L60</f>
        <v>1262.6637400491461</v>
      </c>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f>N60+N61+N62+N63+N64</f>
        <v>1262.6637400491461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127"/>
    </row>
    <row r="77" spans="1:15" ht="15.75" thickBot="1">
      <c r="B77" s="916" t="s">
        <v>953</v>
      </c>
      <c r="C77" s="870"/>
      <c r="D77" s="870"/>
      <c r="E77" s="870"/>
      <c r="F77" s="870"/>
      <c r="G77" s="870"/>
      <c r="H77" s="870"/>
      <c r="I77" s="870"/>
      <c r="J77" s="870"/>
      <c r="K77" s="870"/>
      <c r="L77" s="870"/>
      <c r="M77" s="871"/>
      <c r="N77" s="460">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187776.11008437784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37555.222016875567</v>
      </c>
      <c r="M84" s="863"/>
      <c r="N84" s="51"/>
    </row>
    <row r="85" spans="1:14">
      <c r="B85" s="89" t="s">
        <v>973</v>
      </c>
      <c r="C85" s="90"/>
      <c r="D85" s="90"/>
      <c r="E85" s="90"/>
      <c r="F85" s="90"/>
      <c r="G85" s="90"/>
      <c r="H85" s="90"/>
      <c r="I85" s="87"/>
      <c r="J85" s="88"/>
      <c r="K85" s="304">
        <v>0.05</v>
      </c>
      <c r="L85" s="862">
        <f>N79*K85</f>
        <v>9388.8055042188917</v>
      </c>
      <c r="M85" s="863"/>
      <c r="N85" s="51"/>
    </row>
    <row r="86" spans="1:14" ht="15.75" thickBot="1">
      <c r="B86" s="91" t="s">
        <v>974</v>
      </c>
      <c r="C86" s="92"/>
      <c r="D86" s="92"/>
      <c r="E86" s="92"/>
      <c r="F86" s="92"/>
      <c r="G86" s="92"/>
      <c r="H86" s="92"/>
      <c r="I86" s="93"/>
      <c r="J86" s="94"/>
      <c r="K86" s="305">
        <v>0.05</v>
      </c>
      <c r="L86" s="864">
        <f>N79*K86</f>
        <v>9388.8055042188917</v>
      </c>
      <c r="M86" s="865"/>
      <c r="N86" s="51"/>
    </row>
    <row r="87" spans="1:14" ht="15.75" thickBot="1">
      <c r="B87" s="827" t="s">
        <v>953</v>
      </c>
      <c r="C87" s="828"/>
      <c r="D87" s="828"/>
      <c r="E87" s="828"/>
      <c r="F87" s="828"/>
      <c r="G87" s="828"/>
      <c r="H87" s="828"/>
      <c r="I87" s="828"/>
      <c r="J87" s="828"/>
      <c r="K87" s="828"/>
      <c r="L87" s="828"/>
      <c r="M87" s="829"/>
      <c r="N87" s="52">
        <f>L84+L85+L86</f>
        <v>56332.833025313354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244108.9431096912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29.2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28.5" customHeight="1" thickBot="1">
      <c r="A31" t="s">
        <v>1845</v>
      </c>
      <c r="B31" s="80" t="s">
        <v>1701</v>
      </c>
      <c r="C31" s="969" t="s">
        <v>1702</v>
      </c>
      <c r="D31" s="970"/>
      <c r="E31" s="970"/>
      <c r="F31" s="970"/>
      <c r="G31" s="970"/>
      <c r="H31" s="970"/>
      <c r="I31" s="970"/>
      <c r="J31" s="996"/>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892</v>
      </c>
      <c r="B48" s="43" t="str">
        <f>VLOOKUP(A48,MATERIALES!A5:D372,3,FALSE)</f>
        <v>Geotextil Fortex BX-40</v>
      </c>
      <c r="C48" s="281"/>
      <c r="D48" s="281"/>
      <c r="E48" s="281"/>
      <c r="F48" s="281"/>
      <c r="G48" s="281"/>
      <c r="H48" s="281"/>
      <c r="I48" s="268"/>
      <c r="J48" s="224" t="str">
        <f>VLOOKUP(A48,MATERIALES!A4:D639,2,FALSE)</f>
        <v>M2</v>
      </c>
      <c r="K48" s="282">
        <v>1.3</v>
      </c>
      <c r="L48" s="267"/>
      <c r="M48" s="402">
        <f>VLOOKUP(A48,MATERIALES!A5:D395,4,FALSE)</f>
        <v>5981.1006147274438</v>
      </c>
      <c r="N48" s="272">
        <f>K48*M48</f>
        <v>7775.4307991456772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6" t="s">
        <v>953</v>
      </c>
      <c r="C55" s="870"/>
      <c r="D55" s="870"/>
      <c r="E55" s="870"/>
      <c r="F55" s="870"/>
      <c r="G55" s="870"/>
      <c r="H55" s="870"/>
      <c r="I55" s="870"/>
      <c r="J55" s="870"/>
      <c r="K55" s="870"/>
      <c r="L55" s="870"/>
      <c r="M55" s="871"/>
      <c r="N55" s="104">
        <f>SUM(N48:N54)</f>
        <v>7775.4307991456772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1616.0512180720398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9391.4820172177169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1878.2964034435436</v>
      </c>
      <c r="M84" s="863"/>
      <c r="N84" s="51"/>
    </row>
    <row r="85" spans="1:14">
      <c r="B85" s="89" t="s">
        <v>973</v>
      </c>
      <c r="C85" s="90"/>
      <c r="D85" s="90"/>
      <c r="E85" s="90"/>
      <c r="F85" s="90"/>
      <c r="G85" s="90"/>
      <c r="H85" s="90"/>
      <c r="I85" s="87"/>
      <c r="J85" s="88"/>
      <c r="K85" s="304">
        <v>0.05</v>
      </c>
      <c r="L85" s="862">
        <f>N79*K85</f>
        <v>469.57410086088589</v>
      </c>
      <c r="M85" s="863"/>
      <c r="N85" s="51"/>
    </row>
    <row r="86" spans="1:14" ht="15.75" thickBot="1">
      <c r="B86" s="91" t="s">
        <v>974</v>
      </c>
      <c r="C86" s="92"/>
      <c r="D86" s="92"/>
      <c r="E86" s="92"/>
      <c r="F86" s="92"/>
      <c r="G86" s="92"/>
      <c r="H86" s="92"/>
      <c r="I86" s="93"/>
      <c r="J86" s="94"/>
      <c r="K86" s="305">
        <v>0.05</v>
      </c>
      <c r="L86" s="864">
        <f>N79*K86</f>
        <v>469.57410086088589</v>
      </c>
      <c r="M86" s="865"/>
      <c r="N86" s="51"/>
    </row>
    <row r="87" spans="1:14" ht="15.75" thickBot="1">
      <c r="B87" s="827" t="s">
        <v>953</v>
      </c>
      <c r="C87" s="828"/>
      <c r="D87" s="828"/>
      <c r="E87" s="828"/>
      <c r="F87" s="828"/>
      <c r="G87" s="828"/>
      <c r="H87" s="828"/>
      <c r="I87" s="828"/>
      <c r="J87" s="828"/>
      <c r="K87" s="828"/>
      <c r="L87" s="828"/>
      <c r="M87" s="829"/>
      <c r="N87" s="52">
        <f>L84+L85+L86</f>
        <v>2817.4446051653149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12208.926622383031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30" customHeight="1" thickBot="1">
      <c r="A31" t="s">
        <v>1845</v>
      </c>
      <c r="B31" s="80" t="s">
        <v>1703</v>
      </c>
      <c r="C31" s="969" t="s">
        <v>1704</v>
      </c>
      <c r="D31" s="970"/>
      <c r="E31" s="970"/>
      <c r="F31" s="970"/>
      <c r="G31" s="970"/>
      <c r="H31" s="970"/>
      <c r="I31" s="970"/>
      <c r="J31" s="996"/>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7" t="s">
        <v>907</v>
      </c>
      <c r="B48" s="43" t="str">
        <f>VLOOKUP(A48,MATERIALES!A5:D372,3,FALSE)</f>
        <v>Geomalla Forgrid UX100</v>
      </c>
      <c r="C48" s="281"/>
      <c r="D48" s="281"/>
      <c r="E48" s="281"/>
      <c r="F48" s="281"/>
      <c r="G48" s="281"/>
      <c r="H48" s="281"/>
      <c r="I48" s="268"/>
      <c r="J48" s="224" t="str">
        <f>VLOOKUP(A48,MATERIALES!A4:D639,2,FALSE)</f>
        <v>M2</v>
      </c>
      <c r="K48" s="282">
        <v>1.3</v>
      </c>
      <c r="L48" s="267"/>
      <c r="M48" s="402">
        <f>VLOOKUP(A48,MATERIALES!A5:D395,4,FALSE)</f>
        <v>11703.143047700652</v>
      </c>
      <c r="N48" s="272">
        <f>K48*M48</f>
        <v>15214.085962010849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6" t="s">
        <v>953</v>
      </c>
      <c r="C55" s="870"/>
      <c r="D55" s="870"/>
      <c r="E55" s="870"/>
      <c r="F55" s="870"/>
      <c r="G55" s="870"/>
      <c r="H55" s="870"/>
      <c r="I55" s="870"/>
      <c r="J55" s="870"/>
      <c r="K55" s="870"/>
      <c r="L55" s="870"/>
      <c r="M55" s="871"/>
      <c r="N55" s="104">
        <f>SUM(N48:N54)</f>
        <v>15214.085962010849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1616.0512180720398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16830.137180082889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3366.0274360165781</v>
      </c>
      <c r="M84" s="863"/>
      <c r="N84" s="51"/>
    </row>
    <row r="85" spans="1:14">
      <c r="B85" s="89" t="s">
        <v>973</v>
      </c>
      <c r="C85" s="90"/>
      <c r="D85" s="90"/>
      <c r="E85" s="90"/>
      <c r="F85" s="90"/>
      <c r="G85" s="90"/>
      <c r="H85" s="90"/>
      <c r="I85" s="87"/>
      <c r="J85" s="88"/>
      <c r="K85" s="304">
        <v>0.05</v>
      </c>
      <c r="L85" s="862">
        <f>N79*K85</f>
        <v>841.50685900414453</v>
      </c>
      <c r="M85" s="863"/>
      <c r="N85" s="51"/>
    </row>
    <row r="86" spans="1:14" ht="15.75" thickBot="1">
      <c r="B86" s="91" t="s">
        <v>974</v>
      </c>
      <c r="C86" s="92"/>
      <c r="D86" s="92"/>
      <c r="E86" s="92"/>
      <c r="F86" s="92"/>
      <c r="G86" s="92"/>
      <c r="H86" s="92"/>
      <c r="I86" s="93"/>
      <c r="J86" s="94"/>
      <c r="K86" s="305">
        <v>0.05</v>
      </c>
      <c r="L86" s="864">
        <f>N79*K86</f>
        <v>841.50685900414453</v>
      </c>
      <c r="M86" s="865"/>
      <c r="N86" s="51"/>
    </row>
    <row r="87" spans="1:14" ht="15.75" thickBot="1">
      <c r="B87" s="827" t="s">
        <v>953</v>
      </c>
      <c r="C87" s="828"/>
      <c r="D87" s="828"/>
      <c r="E87" s="828"/>
      <c r="F87" s="828"/>
      <c r="G87" s="828"/>
      <c r="H87" s="828"/>
      <c r="I87" s="828"/>
      <c r="J87" s="828"/>
      <c r="K87" s="828"/>
      <c r="L87" s="828"/>
      <c r="M87" s="829"/>
      <c r="N87" s="52">
        <f>L84+L85+L86</f>
        <v>5049.041154024867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21879.178334107757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7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30.75" customHeight="1" thickBot="1">
      <c r="A31" t="s">
        <v>1845</v>
      </c>
      <c r="B31" s="80" t="s">
        <v>1705</v>
      </c>
      <c r="C31" s="969" t="s">
        <v>2159</v>
      </c>
      <c r="D31" s="970"/>
      <c r="E31" s="970"/>
      <c r="F31" s="970"/>
      <c r="G31" s="970"/>
      <c r="H31" s="970"/>
      <c r="I31" s="970"/>
      <c r="J31" s="996"/>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7" t="s">
        <v>892</v>
      </c>
      <c r="B48" s="43" t="str">
        <f>VLOOKUP(A48,MATERIALES!A5:D372,3,FALSE)</f>
        <v>Geotextil Fortex BX-40</v>
      </c>
      <c r="C48" s="281"/>
      <c r="D48" s="281"/>
      <c r="E48" s="281"/>
      <c r="F48" s="281"/>
      <c r="G48" s="281"/>
      <c r="H48" s="281"/>
      <c r="I48" s="268"/>
      <c r="J48" s="224" t="str">
        <f>VLOOKUP(A48,MATERIALES!A4:D639,2,FALSE)</f>
        <v>M2</v>
      </c>
      <c r="K48" s="282">
        <v>1.3</v>
      </c>
      <c r="L48" s="267"/>
      <c r="M48" s="402">
        <f>VLOOKUP(A48,MATERIALES!A5:D395,4,FALSE)</f>
        <v>5981.1006147274438</v>
      </c>
      <c r="N48" s="272">
        <f>K48*M48</f>
        <v>7775.4307991456772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6" t="s">
        <v>953</v>
      </c>
      <c r="C55" s="870"/>
      <c r="D55" s="870"/>
      <c r="E55" s="870"/>
      <c r="F55" s="870"/>
      <c r="G55" s="870"/>
      <c r="H55" s="870"/>
      <c r="I55" s="870"/>
      <c r="J55" s="870"/>
      <c r="K55" s="870"/>
      <c r="L55" s="870"/>
      <c r="M55" s="871"/>
      <c r="N55" s="104">
        <f>SUM(N48:N54)</f>
        <v>7775.4307991456772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1616.0512180720398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9391.4820172177169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1878.2964034435436</v>
      </c>
      <c r="M84" s="863"/>
      <c r="N84" s="51"/>
    </row>
    <row r="85" spans="1:14">
      <c r="B85" s="89" t="s">
        <v>973</v>
      </c>
      <c r="C85" s="90"/>
      <c r="D85" s="90"/>
      <c r="E85" s="90"/>
      <c r="F85" s="90"/>
      <c r="G85" s="90"/>
      <c r="H85" s="90"/>
      <c r="I85" s="87"/>
      <c r="J85" s="88"/>
      <c r="K85" s="304">
        <v>0.05</v>
      </c>
      <c r="L85" s="862">
        <f>N79*K85</f>
        <v>469.57410086088589</v>
      </c>
      <c r="M85" s="863"/>
      <c r="N85" s="51"/>
    </row>
    <row r="86" spans="1:14" ht="15.75" thickBot="1">
      <c r="B86" s="91" t="s">
        <v>974</v>
      </c>
      <c r="C86" s="92"/>
      <c r="D86" s="92"/>
      <c r="E86" s="92"/>
      <c r="F86" s="92"/>
      <c r="G86" s="92"/>
      <c r="H86" s="92"/>
      <c r="I86" s="93"/>
      <c r="J86" s="94"/>
      <c r="K86" s="305">
        <v>0.05</v>
      </c>
      <c r="L86" s="864">
        <f>N79*K86</f>
        <v>469.57410086088589</v>
      </c>
      <c r="M86" s="865"/>
      <c r="N86" s="51"/>
    </row>
    <row r="87" spans="1:14" ht="15.75" thickBot="1">
      <c r="B87" s="827" t="s">
        <v>953</v>
      </c>
      <c r="C87" s="828"/>
      <c r="D87" s="828"/>
      <c r="E87" s="828"/>
      <c r="F87" s="828"/>
      <c r="G87" s="828"/>
      <c r="H87" s="828"/>
      <c r="I87" s="828"/>
      <c r="J87" s="828"/>
      <c r="K87" s="828"/>
      <c r="L87" s="828"/>
      <c r="M87" s="829"/>
      <c r="N87" s="52">
        <f>L84+L85+L86</f>
        <v>2817.4446051653149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12208.926622383031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29.2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30" customHeight="1" thickBot="1">
      <c r="A31" t="s">
        <v>1845</v>
      </c>
      <c r="B31" s="80" t="s">
        <v>1706</v>
      </c>
      <c r="C31" s="969" t="s">
        <v>2160</v>
      </c>
      <c r="D31" s="970"/>
      <c r="E31" s="970"/>
      <c r="F31" s="970"/>
      <c r="G31" s="970"/>
      <c r="H31" s="970"/>
      <c r="I31" s="970"/>
      <c r="J31" s="996"/>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c r="C41" s="885"/>
      <c r="D41" s="885"/>
      <c r="E41" s="38"/>
      <c r="F41" s="39"/>
      <c r="G41" s="39"/>
      <c r="H41" s="40"/>
      <c r="I41" s="36"/>
      <c r="J41" s="37"/>
      <c r="K41" s="279"/>
      <c r="L41" s="276"/>
      <c r="M41" s="401"/>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7" t="s">
        <v>907</v>
      </c>
      <c r="B48" s="43" t="str">
        <f>VLOOKUP(A48,MATERIALES!A5:D372,3,FALSE)</f>
        <v>Geomalla Forgrid UX100</v>
      </c>
      <c r="C48" s="281"/>
      <c r="D48" s="281"/>
      <c r="E48" s="281"/>
      <c r="F48" s="281"/>
      <c r="G48" s="281"/>
      <c r="H48" s="281"/>
      <c r="I48" s="268"/>
      <c r="J48" s="224" t="str">
        <f>VLOOKUP(A48,MATERIALES!A4:D639,2,FALSE)</f>
        <v>M2</v>
      </c>
      <c r="K48" s="282">
        <v>1.3</v>
      </c>
      <c r="L48" s="267"/>
      <c r="M48" s="402">
        <f>VLOOKUP(A48,MATERIALES!A5:D395,4,FALSE)</f>
        <v>11703.143047700652</v>
      </c>
      <c r="N48" s="272">
        <f>K48*M48</f>
        <v>15214.085962010849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6" t="s">
        <v>953</v>
      </c>
      <c r="C55" s="870"/>
      <c r="D55" s="870"/>
      <c r="E55" s="870"/>
      <c r="F55" s="870"/>
      <c r="G55" s="870"/>
      <c r="H55" s="870"/>
      <c r="I55" s="870"/>
      <c r="J55" s="870"/>
      <c r="K55" s="870"/>
      <c r="L55" s="870"/>
      <c r="M55" s="871"/>
      <c r="N55" s="104">
        <f>SUM(N48:N54)</f>
        <v>15214.085962010849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1616.0512180720398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16830.137180082889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3366.0274360165781</v>
      </c>
      <c r="M84" s="863"/>
      <c r="N84" s="51"/>
    </row>
    <row r="85" spans="1:14">
      <c r="B85" s="89" t="s">
        <v>973</v>
      </c>
      <c r="C85" s="90"/>
      <c r="D85" s="90"/>
      <c r="E85" s="90"/>
      <c r="F85" s="90"/>
      <c r="G85" s="90"/>
      <c r="H85" s="90"/>
      <c r="I85" s="87"/>
      <c r="J85" s="88"/>
      <c r="K85" s="304">
        <v>0.05</v>
      </c>
      <c r="L85" s="862">
        <f>N79*K85</f>
        <v>841.50685900414453</v>
      </c>
      <c r="M85" s="863"/>
      <c r="N85" s="51"/>
    </row>
    <row r="86" spans="1:14" ht="15.75" thickBot="1">
      <c r="B86" s="91" t="s">
        <v>974</v>
      </c>
      <c r="C86" s="92"/>
      <c r="D86" s="92"/>
      <c r="E86" s="92"/>
      <c r="F86" s="92"/>
      <c r="G86" s="92"/>
      <c r="H86" s="92"/>
      <c r="I86" s="93"/>
      <c r="J86" s="94"/>
      <c r="K86" s="305">
        <v>0.05</v>
      </c>
      <c r="L86" s="864">
        <f>N79*K86</f>
        <v>841.50685900414453</v>
      </c>
      <c r="M86" s="865"/>
      <c r="N86" s="51"/>
    </row>
    <row r="87" spans="1:14" ht="15.75" thickBot="1">
      <c r="B87" s="827" t="s">
        <v>953</v>
      </c>
      <c r="C87" s="828"/>
      <c r="D87" s="828"/>
      <c r="E87" s="828"/>
      <c r="F87" s="828"/>
      <c r="G87" s="828"/>
      <c r="H87" s="828"/>
      <c r="I87" s="828"/>
      <c r="J87" s="828"/>
      <c r="K87" s="828"/>
      <c r="L87" s="828"/>
      <c r="M87" s="829"/>
      <c r="N87" s="52">
        <f>L84+L85+L86</f>
        <v>5049.041154024867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21879.178334107757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152</v>
      </c>
      <c r="B36" s="876" t="str">
        <f>VLOOKUP(A36,EQUIPOS!A6:D154,3,FALSE)</f>
        <v xml:space="preserve">Carrotanque de agua(1000 Galones) </v>
      </c>
      <c r="C36" s="877"/>
      <c r="D36" s="877"/>
      <c r="E36" s="877"/>
      <c r="F36" s="877"/>
      <c r="G36" s="877"/>
      <c r="H36" s="878"/>
      <c r="I36" s="267"/>
      <c r="J36" s="268"/>
      <c r="K36" s="269">
        <f>VLOOKUP(A36,EQUIPOS!A6:D163,4,FALSE)</f>
        <v>69171.160409361895</v>
      </c>
      <c r="L36" s="270"/>
      <c r="M36" s="336">
        <v>15</v>
      </c>
      <c r="N36" s="272">
        <f>K36/M36</f>
        <v>4611.4106939574594</v>
      </c>
    </row>
    <row r="37" spans="1:14">
      <c r="A37" s="113" t="s">
        <v>174</v>
      </c>
      <c r="B37" s="876" t="str">
        <f>VLOOKUP(A37,EQUIPOS!A7:D154,3,FALSE)</f>
        <v>Compactador vibratorio tipo DD-20</v>
      </c>
      <c r="C37" s="877"/>
      <c r="D37" s="877"/>
      <c r="E37" s="877"/>
      <c r="F37" s="877"/>
      <c r="G37" s="877"/>
      <c r="H37" s="878"/>
      <c r="I37" s="421"/>
      <c r="J37" s="422"/>
      <c r="K37" s="269">
        <f>VLOOKUP(A37,EQUIPOS!A7:D164,4,FALSE)</f>
        <v>72512.468697129414</v>
      </c>
      <c r="L37" s="335"/>
      <c r="M37" s="336">
        <v>15</v>
      </c>
      <c r="N37" s="272">
        <f>K37/M37</f>
        <v>4834.1645798086274</v>
      </c>
    </row>
    <row r="38" spans="1:14">
      <c r="A38" s="113" t="s">
        <v>269</v>
      </c>
      <c r="B38" s="876" t="str">
        <f>VLOOKUP(A38,EQUIPOS!A8:D154,3,FALSE)</f>
        <v>Motoniveladora  potencia 215 HP, ancho de cuchilla 4,27 m, peso 18 ton.</v>
      </c>
      <c r="C38" s="877"/>
      <c r="D38" s="877"/>
      <c r="E38" s="877"/>
      <c r="F38" s="877"/>
      <c r="G38" s="877"/>
      <c r="H38" s="878"/>
      <c r="I38" s="328"/>
      <c r="J38" s="330"/>
      <c r="K38" s="269">
        <f>VLOOKUP(A38,EQUIPOS!A8:D165,4,FALSE)</f>
        <v>194288.37078041871</v>
      </c>
      <c r="L38" s="423"/>
      <c r="M38" s="424">
        <v>15</v>
      </c>
      <c r="N38" s="272">
        <f>K38/M38</f>
        <v>12952.558052027915</v>
      </c>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0.02</v>
      </c>
      <c r="N41" s="344">
        <f>N75*M41</f>
        <v>44.846540602401326</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SUM(N36:N41)</f>
        <v>22442.979866396403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550</v>
      </c>
      <c r="B48" s="43" t="str">
        <f>VLOOKUP(A48,MATERIALES!A5:D372,3,FALSE)</f>
        <v>Material seleccionado para Relleno</v>
      </c>
      <c r="C48" s="281"/>
      <c r="D48" s="281"/>
      <c r="E48" s="281"/>
      <c r="F48" s="281"/>
      <c r="G48" s="281"/>
      <c r="H48" s="281"/>
      <c r="I48" s="268"/>
      <c r="J48" s="224" t="str">
        <f>VLOOKUP(A48,MATERIALES!A4:D639,2,FALSE)</f>
        <v>m3</v>
      </c>
      <c r="K48" s="282">
        <v>1.3</v>
      </c>
      <c r="L48" s="267"/>
      <c r="M48" s="402">
        <f>VLOOKUP(A48,MATERIALES!A5:D395,4,FALSE)</f>
        <v>21294.784438316929</v>
      </c>
      <c r="N48" s="272">
        <f>K48*M48</f>
        <v>27683.219769812007</v>
      </c>
    </row>
    <row r="49" spans="1:14">
      <c r="A49" s="166" t="s">
        <v>774</v>
      </c>
      <c r="B49" s="43" t="str">
        <f>VLOOKUP(A49,MATERIALES!A6:D372,3,FALSE)</f>
        <v>Agua</v>
      </c>
      <c r="C49" s="425"/>
      <c r="D49" s="425"/>
      <c r="E49" s="425"/>
      <c r="F49" s="425"/>
      <c r="G49" s="425"/>
      <c r="H49" s="425"/>
      <c r="I49" s="425"/>
      <c r="J49" s="311" t="s">
        <v>422</v>
      </c>
      <c r="K49" s="397">
        <v>30</v>
      </c>
      <c r="L49" s="421"/>
      <c r="M49" s="402">
        <f>VLOOKUP(A49,MATERIALES!A6:D396,4,FALSE)</f>
        <v>70.455154033578054</v>
      </c>
      <c r="N49" s="272">
        <f>K49*M49</f>
        <v>2113.6546210073416</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916" t="s">
        <v>953</v>
      </c>
      <c r="C53" s="870"/>
      <c r="D53" s="870"/>
      <c r="E53" s="870"/>
      <c r="F53" s="870"/>
      <c r="G53" s="870"/>
      <c r="H53" s="870"/>
      <c r="I53" s="870"/>
      <c r="J53" s="870"/>
      <c r="K53" s="870"/>
      <c r="L53" s="870"/>
      <c r="M53" s="871"/>
      <c r="N53" s="104">
        <f>SUM(N48:N52)</f>
        <v>29796.87439081935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3" t="s">
        <v>961</v>
      </c>
      <c r="M57" s="892"/>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14">
        <f>VLOOKUP(A58,TRANSPORTE!A1:D117,4,FALSE)</f>
        <v>1147.8761273174055</v>
      </c>
      <c r="M58" s="915"/>
      <c r="N58" s="287">
        <f>K58*L58</f>
        <v>1492.2389655126271</v>
      </c>
    </row>
    <row r="59" spans="1:14">
      <c r="B59" s="46"/>
      <c r="C59" s="47"/>
      <c r="D59" s="47"/>
      <c r="E59" s="47"/>
      <c r="F59" s="47"/>
      <c r="G59" s="47"/>
      <c r="H59" s="311"/>
      <c r="I59" s="279"/>
      <c r="J59" s="286"/>
      <c r="K59" s="279"/>
      <c r="L59" s="914"/>
      <c r="M59" s="915"/>
      <c r="N59" s="287"/>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5"/>
      <c r="M63" s="906"/>
      <c r="N63" s="127"/>
    </row>
    <row r="64" spans="1:14" ht="15.75" thickBot="1">
      <c r="B64" s="916" t="s">
        <v>953</v>
      </c>
      <c r="C64" s="870"/>
      <c r="D64" s="870"/>
      <c r="E64" s="870"/>
      <c r="F64" s="870"/>
      <c r="G64" s="870"/>
      <c r="H64" s="870"/>
      <c r="I64" s="870"/>
      <c r="J64" s="870"/>
      <c r="K64" s="870"/>
      <c r="L64" s="870"/>
      <c r="M64" s="871"/>
      <c r="N64" s="104">
        <f>N58+N59+N60+N61+N62</f>
        <v>1492.2389655126271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6" t="s">
        <v>963</v>
      </c>
      <c r="C68" s="867"/>
      <c r="D68" s="867"/>
      <c r="E68" s="867"/>
      <c r="F68" s="867"/>
      <c r="G68" s="867"/>
      <c r="H68" s="867"/>
      <c r="I68" s="73" t="s">
        <v>964</v>
      </c>
      <c r="J68" s="75" t="s">
        <v>1410</v>
      </c>
      <c r="K68" s="74" t="s">
        <v>966</v>
      </c>
      <c r="L68" s="868" t="s">
        <v>950</v>
      </c>
      <c r="M68" s="981"/>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3"/>
      <c r="C74" s="904"/>
      <c r="D74" s="904"/>
      <c r="E74" s="904"/>
      <c r="F74" s="904"/>
      <c r="G74" s="904"/>
      <c r="H74" s="904"/>
      <c r="I74" s="126"/>
      <c r="J74" s="126"/>
      <c r="K74" s="126"/>
      <c r="L74" s="917"/>
      <c r="M74" s="917"/>
      <c r="N74" s="45"/>
    </row>
    <row r="75" spans="1:15" ht="15.75" thickBot="1">
      <c r="B75" s="916" t="s">
        <v>953</v>
      </c>
      <c r="C75" s="870"/>
      <c r="D75" s="870"/>
      <c r="E75" s="870"/>
      <c r="F75" s="870"/>
      <c r="G75" s="870"/>
      <c r="H75" s="870"/>
      <c r="I75" s="870"/>
      <c r="J75" s="870"/>
      <c r="K75" s="870"/>
      <c r="L75" s="870"/>
      <c r="M75" s="871"/>
      <c r="N75" s="301">
        <f>SUM(N69:N74)</f>
        <v>2242.3270301200664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55974.420252848446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2" t="s">
        <v>969</v>
      </c>
      <c r="C81" s="873"/>
      <c r="D81" s="873"/>
      <c r="E81" s="873"/>
      <c r="F81" s="873"/>
      <c r="G81" s="873"/>
      <c r="H81" s="873"/>
      <c r="I81" s="314"/>
      <c r="J81" s="334"/>
      <c r="K81" s="302" t="s">
        <v>970</v>
      </c>
      <c r="L81" s="874" t="s">
        <v>971</v>
      </c>
      <c r="M81" s="875"/>
      <c r="N81" s="303"/>
    </row>
    <row r="82" spans="1:14">
      <c r="B82" s="860" t="s">
        <v>972</v>
      </c>
      <c r="C82" s="861"/>
      <c r="D82" s="861"/>
      <c r="E82" s="861"/>
      <c r="F82" s="861"/>
      <c r="G82" s="861"/>
      <c r="H82" s="861"/>
      <c r="I82" s="87"/>
      <c r="J82" s="88"/>
      <c r="K82" s="304">
        <v>0.2</v>
      </c>
      <c r="L82" s="862">
        <f>N77*K82</f>
        <v>11194.88405056969</v>
      </c>
      <c r="M82" s="863"/>
      <c r="N82" s="51"/>
    </row>
    <row r="83" spans="1:14">
      <c r="B83" s="89" t="s">
        <v>973</v>
      </c>
      <c r="C83" s="90"/>
      <c r="D83" s="90"/>
      <c r="E83" s="90"/>
      <c r="F83" s="90"/>
      <c r="G83" s="90"/>
      <c r="H83" s="90"/>
      <c r="I83" s="87"/>
      <c r="J83" s="88"/>
      <c r="K83" s="304">
        <v>0.05</v>
      </c>
      <c r="L83" s="862">
        <f>N77*K83</f>
        <v>2798.7210126424225</v>
      </c>
      <c r="M83" s="863"/>
      <c r="N83" s="51"/>
    </row>
    <row r="84" spans="1:14" ht="15.75" thickBot="1">
      <c r="B84" s="91" t="s">
        <v>974</v>
      </c>
      <c r="C84" s="92"/>
      <c r="D84" s="92"/>
      <c r="E84" s="92"/>
      <c r="F84" s="92"/>
      <c r="G84" s="92"/>
      <c r="H84" s="92"/>
      <c r="I84" s="93"/>
      <c r="J84" s="94"/>
      <c r="K84" s="305">
        <v>0.05</v>
      </c>
      <c r="L84" s="864">
        <f>N77*K84</f>
        <v>2798.7210126424225</v>
      </c>
      <c r="M84" s="865"/>
      <c r="N84" s="51"/>
    </row>
    <row r="85" spans="1:14" ht="15.75" thickBot="1">
      <c r="B85" s="827" t="s">
        <v>953</v>
      </c>
      <c r="C85" s="828"/>
      <c r="D85" s="828"/>
      <c r="E85" s="828"/>
      <c r="F85" s="828"/>
      <c r="G85" s="828"/>
      <c r="H85" s="828"/>
      <c r="I85" s="828"/>
      <c r="J85" s="828"/>
      <c r="K85" s="828"/>
      <c r="L85" s="828"/>
      <c r="M85" s="829"/>
      <c r="N85" s="52">
        <f>L82+L83+L84</f>
        <v>16792.326075854533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72766.746328702982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1" t="s">
        <v>2218</v>
      </c>
      <c r="C104" s="972"/>
      <c r="D104" s="972"/>
      <c r="E104" s="972"/>
      <c r="F104" s="972"/>
      <c r="G104" s="972"/>
      <c r="H104" s="972"/>
      <c r="I104" s="972"/>
      <c r="J104" s="972"/>
      <c r="K104" s="972"/>
      <c r="L104" s="972"/>
      <c r="M104" s="972"/>
      <c r="N104" s="973"/>
    </row>
    <row r="105" spans="2:14" ht="15" customHeight="1">
      <c r="B105" s="971"/>
      <c r="C105" s="972"/>
      <c r="D105" s="972"/>
      <c r="E105" s="972"/>
      <c r="F105" s="972"/>
      <c r="G105" s="972"/>
      <c r="H105" s="972"/>
      <c r="I105" s="972"/>
      <c r="J105" s="972"/>
      <c r="K105" s="972"/>
      <c r="L105" s="972"/>
      <c r="M105" s="972"/>
      <c r="N105" s="973"/>
    </row>
    <row r="106" spans="2:14" ht="30" customHeight="1">
      <c r="B106" s="974" t="s">
        <v>2219</v>
      </c>
      <c r="C106" s="975"/>
      <c r="D106" s="975"/>
      <c r="E106" s="975"/>
      <c r="F106" s="975"/>
      <c r="G106" s="975"/>
      <c r="H106" s="975"/>
      <c r="I106" s="975"/>
      <c r="J106" s="975"/>
      <c r="K106" s="975"/>
      <c r="L106" s="975"/>
      <c r="M106" s="975"/>
      <c r="N106" s="976"/>
    </row>
    <row r="107" spans="2:14">
      <c r="B107" s="974"/>
      <c r="C107" s="975"/>
      <c r="D107" s="975"/>
      <c r="E107" s="975"/>
      <c r="F107" s="975"/>
      <c r="G107" s="975"/>
      <c r="H107" s="975"/>
      <c r="I107" s="975"/>
      <c r="J107" s="975"/>
      <c r="K107" s="975"/>
      <c r="L107" s="975"/>
      <c r="M107" s="975"/>
      <c r="N107" s="976"/>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7"/>
      <c r="K117" s="977"/>
      <c r="L117" s="977"/>
      <c r="M117" s="977"/>
      <c r="N117" s="978"/>
    </row>
    <row r="118" spans="2:14" ht="15.75" thickBot="1">
      <c r="B118" s="419" t="s">
        <v>2221</v>
      </c>
      <c r="C118" s="420"/>
      <c r="D118" s="420"/>
      <c r="E118" s="259"/>
      <c r="F118" s="259"/>
      <c r="G118" s="259"/>
      <c r="H118" s="259"/>
      <c r="I118" s="259"/>
      <c r="J118" s="979"/>
      <c r="K118" s="979"/>
      <c r="L118" s="979"/>
      <c r="M118" s="979"/>
      <c r="N118" s="980"/>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106.68624361440799</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7" t="s">
        <v>1709</v>
      </c>
      <c r="B48" s="43" t="str">
        <f>VLOOKUP(A48,MATERIALES!A5:D372,3,FALSE)</f>
        <v>Impermeabilizante para concreto</v>
      </c>
      <c r="C48" s="281"/>
      <c r="D48" s="281"/>
      <c r="E48" s="281"/>
      <c r="F48" s="281"/>
      <c r="G48" s="281"/>
      <c r="H48" s="281"/>
      <c r="I48" s="268"/>
      <c r="J48" s="311" t="str">
        <f>VLOOKUP(A48,MATERIALES!A4:D639,2,FALSE)</f>
        <v>kg</v>
      </c>
      <c r="K48" s="442">
        <v>0.7</v>
      </c>
      <c r="L48" s="267"/>
      <c r="M48" s="402">
        <f>VLOOKUP(A48,MATERIALES!A5:D395,4,FALSE)</f>
        <v>15579.260444994119</v>
      </c>
      <c r="N48" s="272">
        <f>K48*M48</f>
        <v>10905.482311495884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6" t="s">
        <v>953</v>
      </c>
      <c r="C55" s="870"/>
      <c r="D55" s="870"/>
      <c r="E55" s="870"/>
      <c r="F55" s="870"/>
      <c r="G55" s="870"/>
      <c r="H55" s="870"/>
      <c r="I55" s="870"/>
      <c r="J55" s="870"/>
      <c r="K55" s="870"/>
      <c r="L55" s="870"/>
      <c r="M55" s="871"/>
      <c r="N55" s="104">
        <f>SUM(N48:N54)</f>
        <v>10905.482311495884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45"/>
    </row>
    <row r="77" spans="1:15" ht="15.75" thickBot="1">
      <c r="B77" s="916" t="s">
        <v>953</v>
      </c>
      <c r="C77" s="870"/>
      <c r="D77" s="870"/>
      <c r="E77" s="870"/>
      <c r="F77" s="870"/>
      <c r="G77" s="870"/>
      <c r="H77" s="870"/>
      <c r="I77" s="870"/>
      <c r="J77" s="870"/>
      <c r="K77" s="870"/>
      <c r="L77" s="870"/>
      <c r="M77" s="871"/>
      <c r="N77" s="301">
        <f>SUM(N71:N76)</f>
        <v>2133.7248722881595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13145.893427398451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2629.1786854796901</v>
      </c>
      <c r="M84" s="863"/>
      <c r="N84" s="51"/>
    </row>
    <row r="85" spans="1:14">
      <c r="B85" s="89" t="s">
        <v>973</v>
      </c>
      <c r="C85" s="90"/>
      <c r="D85" s="90"/>
      <c r="E85" s="90"/>
      <c r="F85" s="90"/>
      <c r="G85" s="90"/>
      <c r="H85" s="90"/>
      <c r="I85" s="87"/>
      <c r="J85" s="88"/>
      <c r="K85" s="304">
        <v>0.05</v>
      </c>
      <c r="L85" s="862">
        <f>N79*K85</f>
        <v>657.29467136992253</v>
      </c>
      <c r="M85" s="863"/>
      <c r="N85" s="51"/>
    </row>
    <row r="86" spans="1:14" ht="15.75" thickBot="1">
      <c r="B86" s="91" t="s">
        <v>974</v>
      </c>
      <c r="C86" s="92"/>
      <c r="D86" s="92"/>
      <c r="E86" s="92"/>
      <c r="F86" s="92"/>
      <c r="G86" s="92"/>
      <c r="H86" s="92"/>
      <c r="I86" s="93"/>
      <c r="J86" s="94"/>
      <c r="K86" s="305">
        <v>0.05</v>
      </c>
      <c r="L86" s="864">
        <f>N79*K86</f>
        <v>657.29467136992253</v>
      </c>
      <c r="M86" s="865"/>
      <c r="N86" s="51"/>
    </row>
    <row r="87" spans="1:14" ht="15.75" thickBot="1">
      <c r="B87" s="827" t="s">
        <v>953</v>
      </c>
      <c r="C87" s="828"/>
      <c r="D87" s="828"/>
      <c r="E87" s="828"/>
      <c r="F87" s="828"/>
      <c r="G87" s="828"/>
      <c r="H87" s="828"/>
      <c r="I87" s="828"/>
      <c r="J87" s="828"/>
      <c r="K87" s="828"/>
      <c r="L87" s="828"/>
      <c r="M87" s="829"/>
      <c r="N87" s="52">
        <f>L84+L85+L86</f>
        <v>3943.7680282195352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52">
        <f>N79+N87</f>
        <v>17089.661455617985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7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537.37060903602003</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7" t="s">
        <v>479</v>
      </c>
      <c r="B48" s="43" t="str">
        <f>VLOOKUP(A48,MATERIALES!A5:D372,3,FALSE)</f>
        <v>Imprimante y puente de adherencia</v>
      </c>
      <c r="C48" s="281"/>
      <c r="D48" s="281"/>
      <c r="E48" s="281"/>
      <c r="F48" s="281"/>
      <c r="G48" s="281"/>
      <c r="H48" s="281"/>
      <c r="I48" s="281"/>
      <c r="J48" s="311" t="str">
        <f>VLOOKUP(A48,MATERIALES!A4:D639,2,FALSE)</f>
        <v>kg</v>
      </c>
      <c r="K48" s="443">
        <v>0.2</v>
      </c>
      <c r="L48" s="267"/>
      <c r="M48" s="402">
        <f>VLOOKUP(A48,MATERIALES!A5:D395,4,FALSE)</f>
        <v>30721.69893498005</v>
      </c>
      <c r="N48" s="272">
        <f>K48*M48</f>
        <v>6144.3397869960099</v>
      </c>
    </row>
    <row r="49" spans="1:14">
      <c r="A49" s="166" t="s">
        <v>481</v>
      </c>
      <c r="B49" s="43" t="str">
        <f>VLOOKUP(A49,MATERIALES!A6:D372,3,FALSE)</f>
        <v>Láminas impermeabilizantes</v>
      </c>
      <c r="C49" s="425"/>
      <c r="D49" s="425"/>
      <c r="E49" s="425"/>
      <c r="F49" s="425"/>
      <c r="G49" s="425"/>
      <c r="H49" s="425"/>
      <c r="I49" s="425"/>
      <c r="J49" s="50" t="str">
        <f>VLOOKUP(A49,MATERIALES!A5:D640,2,FALSE)</f>
        <v>m2</v>
      </c>
      <c r="K49" s="397">
        <v>1.05</v>
      </c>
      <c r="L49" s="421"/>
      <c r="M49" s="402">
        <f>VLOOKUP(A49,MATERIALES!A6:D396,4,FALSE)</f>
        <v>2916.8433769901317</v>
      </c>
      <c r="N49" s="272">
        <f>K49*M49</f>
        <v>3062.6855458396385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6" t="s">
        <v>953</v>
      </c>
      <c r="C55" s="870"/>
      <c r="D55" s="870"/>
      <c r="E55" s="870"/>
      <c r="F55" s="870"/>
      <c r="G55" s="870"/>
      <c r="H55" s="870"/>
      <c r="I55" s="870"/>
      <c r="J55" s="870"/>
      <c r="K55" s="870"/>
      <c r="L55" s="870"/>
      <c r="M55" s="871"/>
      <c r="N55" s="104">
        <f>SUM(N48:N54)</f>
        <v>9207.0253328356484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5"/>
      <c r="M65" s="906"/>
      <c r="N65" s="127"/>
    </row>
    <row r="66" spans="1:15" ht="15.75" thickBot="1">
      <c r="B66" s="916" t="s">
        <v>953</v>
      </c>
      <c r="C66" s="870"/>
      <c r="D66" s="870"/>
      <c r="E66" s="870"/>
      <c r="F66" s="870"/>
      <c r="G66" s="870"/>
      <c r="H66" s="870"/>
      <c r="I66" s="870"/>
      <c r="J66" s="870"/>
      <c r="K66" s="870"/>
      <c r="L66" s="870"/>
      <c r="M66" s="87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3"/>
      <c r="C76" s="904"/>
      <c r="D76" s="904"/>
      <c r="E76" s="904"/>
      <c r="F76" s="904"/>
      <c r="G76" s="904"/>
      <c r="H76" s="904"/>
      <c r="I76" s="126"/>
      <c r="J76" s="126"/>
      <c r="K76" s="126"/>
      <c r="L76" s="917"/>
      <c r="M76" s="917"/>
      <c r="N76" s="127"/>
    </row>
    <row r="77" spans="1:15" ht="15.75" thickBot="1">
      <c r="B77" s="916" t="s">
        <v>953</v>
      </c>
      <c r="C77" s="870"/>
      <c r="D77" s="870"/>
      <c r="E77" s="870"/>
      <c r="F77" s="870"/>
      <c r="G77" s="870"/>
      <c r="H77" s="870"/>
      <c r="I77" s="870"/>
      <c r="J77" s="870"/>
      <c r="K77" s="870"/>
      <c r="L77" s="870"/>
      <c r="M77" s="871"/>
      <c r="N77" s="460">
        <f>SUM(N71:N76)</f>
        <v>10747.412180720399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20491.808122592069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4098.3616245184139</v>
      </c>
      <c r="M84" s="863"/>
      <c r="N84" s="51"/>
    </row>
    <row r="85" spans="1:14">
      <c r="B85" s="89" t="s">
        <v>973</v>
      </c>
      <c r="C85" s="90"/>
      <c r="D85" s="90"/>
      <c r="E85" s="90"/>
      <c r="F85" s="90"/>
      <c r="G85" s="90"/>
      <c r="H85" s="90"/>
      <c r="I85" s="87"/>
      <c r="J85" s="88"/>
      <c r="K85" s="304">
        <v>0.05</v>
      </c>
      <c r="L85" s="862">
        <f>N79*K85</f>
        <v>1024.5904061296035</v>
      </c>
      <c r="M85" s="863"/>
      <c r="N85" s="51"/>
    </row>
    <row r="86" spans="1:14" ht="15.75" thickBot="1">
      <c r="B86" s="91" t="s">
        <v>974</v>
      </c>
      <c r="C86" s="92"/>
      <c r="D86" s="92"/>
      <c r="E86" s="92"/>
      <c r="F86" s="92"/>
      <c r="G86" s="92"/>
      <c r="H86" s="92"/>
      <c r="I86" s="93"/>
      <c r="J86" s="94"/>
      <c r="K86" s="305">
        <v>0.05</v>
      </c>
      <c r="L86" s="864">
        <f>N79*K86</f>
        <v>1024.5904061296035</v>
      </c>
      <c r="M86" s="865"/>
      <c r="N86" s="51"/>
    </row>
    <row r="87" spans="1:14" ht="15.75" thickBot="1">
      <c r="B87" s="827" t="s">
        <v>953</v>
      </c>
      <c r="C87" s="828"/>
      <c r="D87" s="828"/>
      <c r="E87" s="828"/>
      <c r="F87" s="828"/>
      <c r="G87" s="828"/>
      <c r="H87" s="828"/>
      <c r="I87" s="828"/>
      <c r="J87" s="828"/>
      <c r="K87" s="828"/>
      <c r="L87" s="828"/>
      <c r="M87" s="829"/>
      <c r="N87" s="52">
        <f>L84+L85+L86</f>
        <v>6147.5424367776204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26639.35055936969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28.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138</v>
      </c>
      <c r="B36" s="876" t="str">
        <f>VLOOKUP(A36,EQUIPOS!A6:D154,3,FALSE)</f>
        <v>Camioneta D-300</v>
      </c>
      <c r="C36" s="877"/>
      <c r="D36" s="877"/>
      <c r="E36" s="877"/>
      <c r="F36" s="877"/>
      <c r="G36" s="877"/>
      <c r="H36" s="878"/>
      <c r="I36" s="267"/>
      <c r="J36" s="268"/>
      <c r="K36" s="269">
        <f>VLOOKUP(A36,EQUIPOS!A6:D163,4,FALSE)</f>
        <v>42880.638183347728</v>
      </c>
      <c r="L36" s="270"/>
      <c r="M36" s="336">
        <v>1500</v>
      </c>
      <c r="N36" s="272">
        <f>K36/M36</f>
        <v>28.58709212223182</v>
      </c>
    </row>
    <row r="37" spans="1:14">
      <c r="A37" s="113" t="s">
        <v>361</v>
      </c>
      <c r="B37" s="876" t="str">
        <f>VLOOKUP(A37,EQUIPOS!A7:D154,3,FALSE)</f>
        <v>Vehículo delineador</v>
      </c>
      <c r="C37" s="877"/>
      <c r="D37" s="877"/>
      <c r="E37" s="877"/>
      <c r="F37" s="877"/>
      <c r="G37" s="877"/>
      <c r="H37" s="878"/>
      <c r="I37" s="421"/>
      <c r="J37" s="422"/>
      <c r="K37" s="269">
        <f>VLOOKUP(A37,EQUIPOS!A7:D164,4,FALSE)</f>
        <v>137303.76431114756</v>
      </c>
      <c r="L37" s="335"/>
      <c r="M37" s="336">
        <v>1500</v>
      </c>
      <c r="N37" s="272">
        <f>K37/M37</f>
        <v>91.535842874098378</v>
      </c>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0.01</v>
      </c>
      <c r="N41" s="344">
        <f>N77*M41</f>
        <v>0.22423270301200668</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120.34716769934221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447</v>
      </c>
      <c r="B48" s="43" t="str">
        <f>VLOOKUP(A48,MATERIALES!A5:D372,3,FALSE)</f>
        <v>Esferas reflectivas</v>
      </c>
      <c r="C48" s="281"/>
      <c r="D48" s="281"/>
      <c r="E48" s="281"/>
      <c r="F48" s="281"/>
      <c r="G48" s="281"/>
      <c r="H48" s="281"/>
      <c r="I48" s="281"/>
      <c r="J48" s="311" t="str">
        <f>VLOOKUP(A48,MATERIALES!A4:D639,2,FALSE)</f>
        <v>kg</v>
      </c>
      <c r="K48" s="282">
        <v>4.5999999999999999E-2</v>
      </c>
      <c r="L48" s="267"/>
      <c r="M48" s="402">
        <f>VLOOKUP(A48,MATERIALES!A5:D395,4,FALSE)</f>
        <v>4967.6303220905893</v>
      </c>
      <c r="N48" s="272">
        <f>K48*M48</f>
        <v>228.51099481616711</v>
      </c>
    </row>
    <row r="49" spans="1:14">
      <c r="A49" s="166" t="s">
        <v>605</v>
      </c>
      <c r="B49" s="43" t="str">
        <f>VLOOKUP(A49,MATERIALES!A6:D372,3,FALSE)</f>
        <v>Pintura acrílica pura para tráfico</v>
      </c>
      <c r="C49" s="425"/>
      <c r="D49" s="425"/>
      <c r="E49" s="425"/>
      <c r="F49" s="425"/>
      <c r="G49" s="425"/>
      <c r="H49" s="425"/>
      <c r="I49" s="425"/>
      <c r="J49" s="312" t="str">
        <f>VLOOKUP(A49,MATERIALES!A5:D640,2,FALSE)</f>
        <v>gal</v>
      </c>
      <c r="K49" s="397">
        <v>1.4E-2</v>
      </c>
      <c r="L49" s="421"/>
      <c r="M49" s="402">
        <f>VLOOKUP(A49,MATERIALES!A6:D396,4,FALSE)</f>
        <v>77221.276808668685</v>
      </c>
      <c r="N49" s="272">
        <f>K49*M49</f>
        <v>1081.0978753213617</v>
      </c>
    </row>
    <row r="50" spans="1:14">
      <c r="A50" s="166" t="s">
        <v>841</v>
      </c>
      <c r="B50" s="43" t="str">
        <f>VLOOKUP(A50,MATERIALES!A6:D372,3,FALSE)</f>
        <v>Disolvente para pintura Trafico (acrílico)</v>
      </c>
      <c r="C50" s="425"/>
      <c r="D50" s="425"/>
      <c r="E50" s="425"/>
      <c r="F50" s="425"/>
      <c r="G50" s="425"/>
      <c r="H50" s="425"/>
      <c r="I50" s="425"/>
      <c r="J50" s="312" t="str">
        <f>VLOOKUP(A50,MATERIALES!A6:D641,2,FALSE)</f>
        <v>gal</v>
      </c>
      <c r="K50" s="444">
        <v>4.2999999999999999E-4</v>
      </c>
      <c r="L50" s="421"/>
      <c r="M50" s="402">
        <f>VLOOKUP(A50,MATERIALES!A6:D397,4,FALSE)</f>
        <v>34230.365605852239</v>
      </c>
      <c r="N50" s="272">
        <f>K50*M50</f>
        <v>14.719057210516462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1324.3279273480453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22.423270301200667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1467.0983653485882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293.41967306971765</v>
      </c>
      <c r="M84" s="863"/>
      <c r="N84" s="51"/>
    </row>
    <row r="85" spans="1:14">
      <c r="B85" s="89" t="s">
        <v>973</v>
      </c>
      <c r="C85" s="90"/>
      <c r="D85" s="90"/>
      <c r="E85" s="90"/>
      <c r="F85" s="90"/>
      <c r="G85" s="90"/>
      <c r="H85" s="90"/>
      <c r="I85" s="87"/>
      <c r="J85" s="88"/>
      <c r="K85" s="304">
        <v>0.05</v>
      </c>
      <c r="L85" s="862">
        <f>N79*K85</f>
        <v>73.354918267429412</v>
      </c>
      <c r="M85" s="863"/>
      <c r="N85" s="51"/>
    </row>
    <row r="86" spans="1:14" ht="15.75" thickBot="1">
      <c r="B86" s="91" t="s">
        <v>974</v>
      </c>
      <c r="C86" s="92"/>
      <c r="D86" s="92"/>
      <c r="E86" s="92"/>
      <c r="F86" s="92"/>
      <c r="G86" s="92"/>
      <c r="H86" s="92"/>
      <c r="I86" s="93"/>
      <c r="J86" s="94"/>
      <c r="K86" s="305">
        <v>0.05</v>
      </c>
      <c r="L86" s="864">
        <f>N79*K86</f>
        <v>73.354918267429412</v>
      </c>
      <c r="M86" s="865"/>
      <c r="N86" s="51"/>
    </row>
    <row r="87" spans="1:14" ht="15.75" thickBot="1">
      <c r="B87" s="827" t="s">
        <v>953</v>
      </c>
      <c r="C87" s="828"/>
      <c r="D87" s="828"/>
      <c r="E87" s="828"/>
      <c r="F87" s="828"/>
      <c r="G87" s="828"/>
      <c r="H87" s="828"/>
      <c r="I87" s="828"/>
      <c r="J87" s="828"/>
      <c r="K87" s="828"/>
      <c r="L87" s="828"/>
      <c r="M87" s="829"/>
      <c r="N87" s="52">
        <f>L84+L85+L86</f>
        <v>440.12950960457647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1907.2278749531647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138</v>
      </c>
      <c r="B36" s="876" t="str">
        <f>VLOOKUP(A36,EQUIPOS!A6:D154,3,FALSE)</f>
        <v>Camioneta D-300</v>
      </c>
      <c r="C36" s="877"/>
      <c r="D36" s="877"/>
      <c r="E36" s="877"/>
      <c r="F36" s="877"/>
      <c r="G36" s="877"/>
      <c r="H36" s="878"/>
      <c r="I36" s="267"/>
      <c r="J36" s="268"/>
      <c r="K36" s="269">
        <f>VLOOKUP(A36,EQUIPOS!A6:D163,4,FALSE)</f>
        <v>42880.638183347728</v>
      </c>
      <c r="L36" s="270"/>
      <c r="M36" s="336">
        <v>1200</v>
      </c>
      <c r="N36" s="272">
        <f>K36/M36</f>
        <v>35.733865152789775</v>
      </c>
    </row>
    <row r="37" spans="1:14">
      <c r="A37" s="113" t="s">
        <v>201</v>
      </c>
      <c r="B37" s="876" t="str">
        <f>VLOOKUP(A37,EQUIPOS!A7:D154,3,FALSE)</f>
        <v>Equipo autopropulsado para pintura termoplástica</v>
      </c>
      <c r="C37" s="877"/>
      <c r="D37" s="877"/>
      <c r="E37" s="877"/>
      <c r="F37" s="877"/>
      <c r="G37" s="877"/>
      <c r="H37" s="878"/>
      <c r="I37" s="421"/>
      <c r="J37" s="422"/>
      <c r="K37" s="269">
        <f>VLOOKUP(A37,EQUIPOS!A7:D164,4,FALSE)</f>
        <v>112526.77334468644</v>
      </c>
      <c r="L37" s="335"/>
      <c r="M37" s="336">
        <v>1200</v>
      </c>
      <c r="N37" s="272">
        <f>K37/M37</f>
        <v>93.772311120572041</v>
      </c>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0.01</v>
      </c>
      <c r="N41" s="344">
        <f>N77*M41</f>
        <v>0.39306379543167497</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129.89924006879349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447</v>
      </c>
      <c r="B48" s="43" t="str">
        <f>VLOOKUP(A48,MATERIALES!A5:D372,3,FALSE)</f>
        <v>Esferas reflectivas</v>
      </c>
      <c r="C48" s="281"/>
      <c r="D48" s="281"/>
      <c r="E48" s="281"/>
      <c r="F48" s="281"/>
      <c r="G48" s="281"/>
      <c r="H48" s="281"/>
      <c r="I48" s="281"/>
      <c r="J48" s="311" t="str">
        <f>VLOOKUP(A48,MATERIALES!A4:D639,2,FALSE)</f>
        <v>kg</v>
      </c>
      <c r="K48" s="282">
        <v>0.108</v>
      </c>
      <c r="L48" s="267"/>
      <c r="M48" s="402">
        <f>VLOOKUP(A48,MATERIALES!A5:D395,4,FALSE)</f>
        <v>4967.6303220905893</v>
      </c>
      <c r="N48" s="272">
        <f>K48*M48</f>
        <v>536.50407478578359</v>
      </c>
    </row>
    <row r="49" spans="1:14">
      <c r="A49" s="166" t="s">
        <v>626</v>
      </c>
      <c r="B49" s="43" t="str">
        <f>VLOOKUP(A49,MATERIALES!A6:D372,3,FALSE)</f>
        <v xml:space="preserve">Resina termoplástica </v>
      </c>
      <c r="C49" s="425"/>
      <c r="D49" s="425"/>
      <c r="E49" s="425"/>
      <c r="F49" s="425"/>
      <c r="G49" s="425"/>
      <c r="H49" s="425"/>
      <c r="I49" s="425"/>
      <c r="J49" s="312" t="str">
        <f>VLOOKUP(A49,MATERIALES!A5:D640,2,FALSE)</f>
        <v>kg</v>
      </c>
      <c r="K49" s="397">
        <v>7.8E-2</v>
      </c>
      <c r="L49" s="421"/>
      <c r="M49" s="402">
        <f>VLOOKUP(A49,MATERIALES!A6:D396,4,FALSE)</f>
        <v>9487.5994347062897</v>
      </c>
      <c r="N49" s="272">
        <f>K49*M49</f>
        <v>740.03275590709063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1276.5368306928742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39.306379543167495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1445.7424503048351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289.14849006096705</v>
      </c>
      <c r="M84" s="863"/>
      <c r="N84" s="51"/>
    </row>
    <row r="85" spans="1:14">
      <c r="B85" s="89" t="s">
        <v>973</v>
      </c>
      <c r="C85" s="90"/>
      <c r="D85" s="90"/>
      <c r="E85" s="90"/>
      <c r="F85" s="90"/>
      <c r="G85" s="90"/>
      <c r="H85" s="90"/>
      <c r="I85" s="87"/>
      <c r="J85" s="88"/>
      <c r="K85" s="304">
        <v>0.05</v>
      </c>
      <c r="L85" s="862">
        <f>N79*K85</f>
        <v>72.287122515241762</v>
      </c>
      <c r="M85" s="863"/>
      <c r="N85" s="51"/>
    </row>
    <row r="86" spans="1:14" ht="15.75" thickBot="1">
      <c r="B86" s="91" t="s">
        <v>974</v>
      </c>
      <c r="C86" s="92"/>
      <c r="D86" s="92"/>
      <c r="E86" s="92"/>
      <c r="F86" s="92"/>
      <c r="G86" s="92"/>
      <c r="H86" s="92"/>
      <c r="I86" s="93"/>
      <c r="J86" s="94"/>
      <c r="K86" s="305">
        <v>0.05</v>
      </c>
      <c r="L86" s="864">
        <f>N79*K86</f>
        <v>72.287122515241762</v>
      </c>
      <c r="M86" s="865"/>
      <c r="N86" s="51"/>
    </row>
    <row r="87" spans="1:14" ht="15.75" thickBot="1">
      <c r="B87" s="827" t="s">
        <v>953</v>
      </c>
      <c r="C87" s="828"/>
      <c r="D87" s="828"/>
      <c r="E87" s="828"/>
      <c r="F87" s="828"/>
      <c r="G87" s="828"/>
      <c r="H87" s="828"/>
      <c r="I87" s="828"/>
      <c r="J87" s="828"/>
      <c r="K87" s="828"/>
      <c r="L87" s="828"/>
      <c r="M87" s="829"/>
      <c r="N87" s="52">
        <f>L84+L85+L86</f>
        <v>433.7227350914506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1879.4651853962857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9.2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199</v>
      </c>
      <c r="B36" s="876" t="str">
        <f>VLOOKUP(A36,EQUIPOS!A6:D154,3,FALSE)</f>
        <v xml:space="preserve">Equipo de pintura (Compresor), Presión máxima de trabajo 3300 psi.
</v>
      </c>
      <c r="C36" s="877"/>
      <c r="D36" s="877"/>
      <c r="E36" s="877"/>
      <c r="F36" s="877"/>
      <c r="G36" s="877"/>
      <c r="H36" s="878"/>
      <c r="I36" s="267"/>
      <c r="J36" s="268"/>
      <c r="K36" s="269">
        <f>VLOOKUP(A36,EQUIPOS!A6:D163,4,FALSE)</f>
        <v>17382.427419958662</v>
      </c>
      <c r="L36" s="270"/>
      <c r="M36" s="336">
        <v>6.1</v>
      </c>
      <c r="N36" s="272">
        <f>K36/M36</f>
        <v>2849.5782655669937</v>
      </c>
    </row>
    <row r="37" spans="1:14">
      <c r="A37" s="113" t="s">
        <v>138</v>
      </c>
      <c r="B37" s="876" t="str">
        <f>VLOOKUP(A37,EQUIPOS!A7:D154,3,FALSE)</f>
        <v>Camioneta D-300</v>
      </c>
      <c r="C37" s="877"/>
      <c r="D37" s="877"/>
      <c r="E37" s="877"/>
      <c r="F37" s="877"/>
      <c r="G37" s="877"/>
      <c r="H37" s="878"/>
      <c r="I37" s="421"/>
      <c r="J37" s="422"/>
      <c r="K37" s="269">
        <f>VLOOKUP(A37,EQUIPOS!A7:D164,4,FALSE)</f>
        <v>42880.638183347728</v>
      </c>
      <c r="L37" s="335"/>
      <c r="M37" s="336">
        <v>6.1</v>
      </c>
      <c r="N37" s="272">
        <f>K37/M37</f>
        <v>7029.6128169422509</v>
      </c>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0.01</v>
      </c>
      <c r="N41" s="344">
        <f>N77*M41</f>
        <v>77.324025330821314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9956.5151078400668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447</v>
      </c>
      <c r="B48" s="43" t="str">
        <f>VLOOKUP(A48,MATERIALES!A5:D372,3,FALSE)</f>
        <v>Esferas reflectivas</v>
      </c>
      <c r="C48" s="281"/>
      <c r="D48" s="281"/>
      <c r="E48" s="281"/>
      <c r="F48" s="281"/>
      <c r="G48" s="281"/>
      <c r="H48" s="281"/>
      <c r="I48" s="281"/>
      <c r="J48" s="311" t="str">
        <f>VLOOKUP(A48,MATERIALES!A4:D639,2,FALSE)</f>
        <v>kg</v>
      </c>
      <c r="K48" s="282">
        <v>0.38200000000000001</v>
      </c>
      <c r="L48" s="267"/>
      <c r="M48" s="402">
        <f>VLOOKUP(A48,MATERIALES!A5:D395,4,FALSE)</f>
        <v>4967.6303220905893</v>
      </c>
      <c r="N48" s="272">
        <f>K48*M48</f>
        <v>1897.6347830386051</v>
      </c>
    </row>
    <row r="49" spans="1:14">
      <c r="A49" s="166" t="s">
        <v>841</v>
      </c>
      <c r="B49" s="43" t="str">
        <f>VLOOKUP(A49,MATERIALES!A6:D372,3,FALSE)</f>
        <v>Disolvente para pintura Trafico (acrílico)</v>
      </c>
      <c r="C49" s="425"/>
      <c r="D49" s="425"/>
      <c r="E49" s="425"/>
      <c r="F49" s="425"/>
      <c r="G49" s="425"/>
      <c r="H49" s="425"/>
      <c r="I49" s="425"/>
      <c r="J49" s="312" t="str">
        <f>VLOOKUP(A49,MATERIALES!A5:D640,2,FALSE)</f>
        <v>gal</v>
      </c>
      <c r="K49" s="397">
        <v>0.05</v>
      </c>
      <c r="L49" s="421"/>
      <c r="M49" s="402">
        <f>VLOOKUP(A49,MATERIALES!A6:D396,4,FALSE)</f>
        <v>34230.365605852239</v>
      </c>
      <c r="N49" s="272">
        <f>K49*M49</f>
        <v>1711.518280292612</v>
      </c>
    </row>
    <row r="50" spans="1:14">
      <c r="A50" s="166" t="s">
        <v>605</v>
      </c>
      <c r="B50" s="43" t="str">
        <f>VLOOKUP(A50,MATERIALES!A6:D372,3,FALSE)</f>
        <v>Pintura acrílica pura para tráfico</v>
      </c>
      <c r="C50" s="425"/>
      <c r="D50" s="425"/>
      <c r="E50" s="425"/>
      <c r="F50" s="425"/>
      <c r="G50" s="425"/>
      <c r="H50" s="425"/>
      <c r="I50" s="425"/>
      <c r="J50" s="312" t="str">
        <f>VLOOKUP(A50,MATERIALES!A6:D641,2,FALSE)</f>
        <v>gal</v>
      </c>
      <c r="K50" s="397">
        <v>0.12</v>
      </c>
      <c r="L50" s="421"/>
      <c r="M50" s="402">
        <f>VLOOKUP(A50,MATERIALES!A6:D397,4,FALSE)</f>
        <v>77221.276808668685</v>
      </c>
      <c r="N50" s="272">
        <f>K50*M50</f>
        <v>9266.5532170402421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12875.706280371458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869"/>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7732.4025330821314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30564.623921293656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6112.924784258732</v>
      </c>
      <c r="M84" s="863"/>
      <c r="N84" s="51"/>
    </row>
    <row r="85" spans="1:14">
      <c r="B85" s="89" t="s">
        <v>973</v>
      </c>
      <c r="C85" s="90"/>
      <c r="D85" s="90"/>
      <c r="E85" s="90"/>
      <c r="F85" s="90"/>
      <c r="G85" s="90"/>
      <c r="H85" s="90"/>
      <c r="I85" s="87"/>
      <c r="J85" s="88"/>
      <c r="K85" s="304">
        <v>0.05</v>
      </c>
      <c r="L85" s="862">
        <f>N79*K85</f>
        <v>1528.231196064683</v>
      </c>
      <c r="M85" s="863"/>
      <c r="N85" s="51"/>
    </row>
    <row r="86" spans="1:14" ht="15.75" thickBot="1">
      <c r="B86" s="91" t="s">
        <v>974</v>
      </c>
      <c r="C86" s="92"/>
      <c r="D86" s="92"/>
      <c r="E86" s="92"/>
      <c r="F86" s="92"/>
      <c r="G86" s="92"/>
      <c r="H86" s="92"/>
      <c r="I86" s="93"/>
      <c r="J86" s="94"/>
      <c r="K86" s="305">
        <v>0.05</v>
      </c>
      <c r="L86" s="864">
        <f>N79*K86</f>
        <v>1528.231196064683</v>
      </c>
      <c r="M86" s="865"/>
      <c r="N86" s="51"/>
    </row>
    <row r="87" spans="1:14" ht="15.75" thickBot="1">
      <c r="B87" s="827" t="s">
        <v>953</v>
      </c>
      <c r="C87" s="828"/>
      <c r="D87" s="828"/>
      <c r="E87" s="828"/>
      <c r="F87" s="828"/>
      <c r="G87" s="828"/>
      <c r="H87" s="828"/>
      <c r="I87" s="828"/>
      <c r="J87" s="828"/>
      <c r="K87" s="828"/>
      <c r="L87" s="828"/>
      <c r="M87" s="829"/>
      <c r="N87" s="52">
        <f>L84+L85+L86</f>
        <v>9169.3871763880979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39734.011097681752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29.2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138</v>
      </c>
      <c r="B36" s="876" t="str">
        <f>VLOOKUP(A36,EQUIPOS!A6:D154,3,FALSE)</f>
        <v>Camioneta D-300</v>
      </c>
      <c r="C36" s="877"/>
      <c r="D36" s="877"/>
      <c r="E36" s="877"/>
      <c r="F36" s="877"/>
      <c r="G36" s="877"/>
      <c r="H36" s="878"/>
      <c r="I36" s="267"/>
      <c r="J36" s="268"/>
      <c r="K36" s="269">
        <f>VLOOKUP(A36,EQUIPOS!A6:D163,4,FALSE)</f>
        <v>42880.638183347728</v>
      </c>
      <c r="L36" s="270"/>
      <c r="M36" s="336">
        <v>6</v>
      </c>
      <c r="N36" s="272">
        <f>K36/M36</f>
        <v>7146.7730305579544</v>
      </c>
    </row>
    <row r="37" spans="1:14">
      <c r="A37" s="113" t="s">
        <v>1711</v>
      </c>
      <c r="B37" s="876" t="str">
        <f>VLOOKUP(A37,EQUIPOS!A7:D154,3,FALSE)</f>
        <v>Caldera para pintura termoplástica</v>
      </c>
      <c r="C37" s="877"/>
      <c r="D37" s="877"/>
      <c r="E37" s="877"/>
      <c r="F37" s="877"/>
      <c r="G37" s="877"/>
      <c r="H37" s="878"/>
      <c r="I37" s="421"/>
      <c r="J37" s="422"/>
      <c r="K37" s="269">
        <f>VLOOKUP(A37,EQUIPOS!A7:D164,4,FALSE)</f>
        <v>47789.054058440081</v>
      </c>
      <c r="L37" s="335"/>
      <c r="M37" s="336">
        <v>6</v>
      </c>
      <c r="N37" s="272">
        <f>K37/M37</f>
        <v>7964.8423430733465</v>
      </c>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0.01</v>
      </c>
      <c r="N41" s="344">
        <f>N77*M41</f>
        <v>89.890050753001674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15201.505424384302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447</v>
      </c>
      <c r="B48" s="43" t="str">
        <f>VLOOKUP(A48,MATERIALES!A5:D372,3,FALSE)</f>
        <v>Esferas reflectivas</v>
      </c>
      <c r="C48" s="281"/>
      <c r="D48" s="281"/>
      <c r="E48" s="281"/>
      <c r="F48" s="281"/>
      <c r="G48" s="281"/>
      <c r="H48" s="281"/>
      <c r="I48" s="268"/>
      <c r="J48" s="224" t="str">
        <f>VLOOKUP(A48,MATERIALES!A4:D639,2,FALSE)</f>
        <v>kg</v>
      </c>
      <c r="K48" s="282">
        <v>0.9</v>
      </c>
      <c r="L48" s="267"/>
      <c r="M48" s="402">
        <f>VLOOKUP(A48,MATERIALES!A5:D395,4,FALSE)</f>
        <v>4967.6303220905893</v>
      </c>
      <c r="N48" s="272">
        <f>K48*M48</f>
        <v>4470.8672898815303</v>
      </c>
    </row>
    <row r="49" spans="1:14">
      <c r="A49" s="166" t="s">
        <v>626</v>
      </c>
      <c r="B49" s="43" t="str">
        <f>VLOOKUP(A49,MATERIALES!A6:D372,3,FALSE)</f>
        <v xml:space="preserve">Resina termoplástica </v>
      </c>
      <c r="C49" s="425"/>
      <c r="D49" s="425"/>
      <c r="E49" s="425"/>
      <c r="F49" s="425"/>
      <c r="G49" s="425"/>
      <c r="H49" s="425"/>
      <c r="I49" s="425"/>
      <c r="J49" s="311" t="str">
        <f>VLOOKUP(A49,MATERIALES!A5:D640,2,FALSE)</f>
        <v>kg</v>
      </c>
      <c r="K49" s="397">
        <v>0.65</v>
      </c>
      <c r="L49" s="421"/>
      <c r="M49" s="402">
        <f>VLOOKUP(A49,MATERIALES!A6:D396,4,FALSE)</f>
        <v>9487.5994347062897</v>
      </c>
      <c r="N49" s="272">
        <f>K49*M49</f>
        <v>6166.9396325590887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10637.806922440619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8989.0050753001669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34828.317422125088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6965.6634844250184</v>
      </c>
      <c r="M84" s="863"/>
      <c r="N84" s="51"/>
    </row>
    <row r="85" spans="1:14">
      <c r="B85" s="89" t="s">
        <v>973</v>
      </c>
      <c r="C85" s="90"/>
      <c r="D85" s="90"/>
      <c r="E85" s="90"/>
      <c r="F85" s="90"/>
      <c r="G85" s="90"/>
      <c r="H85" s="90"/>
      <c r="I85" s="87"/>
      <c r="J85" s="88"/>
      <c r="K85" s="304">
        <v>0.05</v>
      </c>
      <c r="L85" s="862">
        <f>N79*K85</f>
        <v>1741.4158711062546</v>
      </c>
      <c r="M85" s="863"/>
      <c r="N85" s="51"/>
    </row>
    <row r="86" spans="1:14" ht="15.75" thickBot="1">
      <c r="B86" s="91" t="s">
        <v>974</v>
      </c>
      <c r="C86" s="92"/>
      <c r="D86" s="92"/>
      <c r="E86" s="92"/>
      <c r="F86" s="92"/>
      <c r="G86" s="92"/>
      <c r="H86" s="92"/>
      <c r="I86" s="93"/>
      <c r="J86" s="94"/>
      <c r="K86" s="305">
        <v>0.05</v>
      </c>
      <c r="L86" s="864">
        <f>N79*K86</f>
        <v>1741.4158711062546</v>
      </c>
      <c r="M86" s="865"/>
      <c r="N86" s="51"/>
    </row>
    <row r="87" spans="1:14" ht="15.75" thickBot="1">
      <c r="B87" s="827" t="s">
        <v>953</v>
      </c>
      <c r="C87" s="828"/>
      <c r="D87" s="828"/>
      <c r="E87" s="828"/>
      <c r="F87" s="828"/>
      <c r="G87" s="828"/>
      <c r="H87" s="828"/>
      <c r="I87" s="828"/>
      <c r="J87" s="828"/>
      <c r="K87" s="828"/>
      <c r="L87" s="828"/>
      <c r="M87" s="829"/>
      <c r="N87" s="52">
        <f>L84+L85+L86</f>
        <v>10448.495226637529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45276.812648762614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29.2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138</v>
      </c>
      <c r="B36" s="876" t="str">
        <f>VLOOKUP(A36,EQUIPOS!A6:D154,3,FALSE)</f>
        <v>Camioneta D-300</v>
      </c>
      <c r="C36" s="877"/>
      <c r="D36" s="877"/>
      <c r="E36" s="877"/>
      <c r="F36" s="877"/>
      <c r="G36" s="877"/>
      <c r="H36" s="878"/>
      <c r="I36" s="267"/>
      <c r="J36" s="268"/>
      <c r="K36" s="269">
        <f>VLOOKUP(A36,EQUIPOS!A6:D163,4,FALSE)</f>
        <v>42880.638183347728</v>
      </c>
      <c r="L36" s="270"/>
      <c r="M36" s="336">
        <v>250</v>
      </c>
      <c r="N36" s="272">
        <f>K36/M36</f>
        <v>171.52255273339091</v>
      </c>
    </row>
    <row r="37" spans="1:14">
      <c r="A37" s="113" t="s">
        <v>251</v>
      </c>
      <c r="B37" s="876" t="str">
        <f>VLOOKUP(A37,EQUIPOS!A7:D154,3,FALSE)</f>
        <v>Maquina térmica pegatachas</v>
      </c>
      <c r="C37" s="877"/>
      <c r="D37" s="877"/>
      <c r="E37" s="877"/>
      <c r="F37" s="877"/>
      <c r="G37" s="877"/>
      <c r="H37" s="878"/>
      <c r="I37" s="421"/>
      <c r="J37" s="422"/>
      <c r="K37" s="269">
        <f>VLOOKUP(A37,EQUIPOS!A7:D164,4,FALSE)</f>
        <v>24882.082994013494</v>
      </c>
      <c r="L37" s="335"/>
      <c r="M37" s="336">
        <v>250</v>
      </c>
      <c r="N37" s="272">
        <f>K37/M37</f>
        <v>99.528331976053977</v>
      </c>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0.01</v>
      </c>
      <c r="N41" s="344">
        <f>N77*M41</f>
        <v>1.0747412180720399</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272.12562592751692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626</v>
      </c>
      <c r="B48" s="43" t="str">
        <f>VLOOKUP(A48,MATERIALES!A5:D372,3,FALSE)</f>
        <v xml:space="preserve">Resina termoplástica </v>
      </c>
      <c r="C48" s="281"/>
      <c r="D48" s="281"/>
      <c r="E48" s="281"/>
      <c r="F48" s="281"/>
      <c r="G48" s="281"/>
      <c r="H48" s="281"/>
      <c r="I48" s="268"/>
      <c r="J48" s="224" t="str">
        <f>VLOOKUP(A48,MATERIALES!A4:D639,2,FALSE)</f>
        <v>kg</v>
      </c>
      <c r="K48" s="282">
        <v>0.08</v>
      </c>
      <c r="L48" s="267"/>
      <c r="M48" s="402">
        <f>VLOOKUP(A48,MATERIALES!A5:D395,4,FALSE)</f>
        <v>9487.5994347062897</v>
      </c>
      <c r="N48" s="272">
        <f>K48*M48</f>
        <v>759.0079547765032</v>
      </c>
    </row>
    <row r="49" spans="1:14">
      <c r="A49" s="166" t="s">
        <v>681</v>
      </c>
      <c r="B49" s="43" t="str">
        <f>VLOOKUP(A49,MATERIALES!A6:D372,3,FALSE)</f>
        <v>Tacha reflectiva</v>
      </c>
      <c r="C49" s="425"/>
      <c r="D49" s="425"/>
      <c r="E49" s="425"/>
      <c r="F49" s="425"/>
      <c r="G49" s="425"/>
      <c r="H49" s="425"/>
      <c r="I49" s="422"/>
      <c r="J49" s="224" t="str">
        <f>VLOOKUP(A49,MATERIALES!A5:D640,2,FALSE)</f>
        <v>u</v>
      </c>
      <c r="K49" s="397">
        <v>1</v>
      </c>
      <c r="L49" s="421"/>
      <c r="M49" s="402">
        <f>VLOOKUP(A49,MATERIALES!A6:D396,4,FALSE)</f>
        <v>5623.4052173262007</v>
      </c>
      <c r="N49" s="272">
        <f>K49*M49</f>
        <v>5623.4052173262007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6382.4131721027043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107.474121807204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6762.0129198374252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1352.402583967485</v>
      </c>
      <c r="M84" s="863"/>
      <c r="N84" s="51"/>
    </row>
    <row r="85" spans="1:14">
      <c r="B85" s="89" t="s">
        <v>973</v>
      </c>
      <c r="C85" s="90"/>
      <c r="D85" s="90"/>
      <c r="E85" s="90"/>
      <c r="F85" s="90"/>
      <c r="G85" s="90"/>
      <c r="H85" s="90"/>
      <c r="I85" s="87"/>
      <c r="J85" s="88"/>
      <c r="K85" s="304">
        <v>0.05</v>
      </c>
      <c r="L85" s="862">
        <f>N79*K85</f>
        <v>338.10064599187126</v>
      </c>
      <c r="M85" s="863"/>
      <c r="N85" s="51"/>
    </row>
    <row r="86" spans="1:14" ht="15.75" thickBot="1">
      <c r="B86" s="91" t="s">
        <v>974</v>
      </c>
      <c r="C86" s="92"/>
      <c r="D86" s="92"/>
      <c r="E86" s="92"/>
      <c r="F86" s="92"/>
      <c r="G86" s="92"/>
      <c r="H86" s="92"/>
      <c r="I86" s="93"/>
      <c r="J86" s="94"/>
      <c r="K86" s="305">
        <v>0.05</v>
      </c>
      <c r="L86" s="864">
        <f>N79*K86</f>
        <v>338.10064599187126</v>
      </c>
      <c r="M86" s="865"/>
      <c r="N86" s="51"/>
    </row>
    <row r="87" spans="1:14" ht="15.75" thickBot="1">
      <c r="B87" s="827" t="s">
        <v>953</v>
      </c>
      <c r="C87" s="828"/>
      <c r="D87" s="828"/>
      <c r="E87" s="828"/>
      <c r="F87" s="828"/>
      <c r="G87" s="828"/>
      <c r="H87" s="828"/>
      <c r="I87" s="828"/>
      <c r="J87" s="828"/>
      <c r="K87" s="828"/>
      <c r="L87" s="828"/>
      <c r="M87" s="829"/>
      <c r="N87" s="52">
        <f>L84+L85+L86</f>
        <v>2028.6038759512276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8790.6167957886537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9.2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138</v>
      </c>
      <c r="B36" s="876" t="str">
        <f>VLOOKUP(A36,EQUIPOS!A6:D154,3,FALSE)</f>
        <v>Camioneta D-300</v>
      </c>
      <c r="C36" s="877"/>
      <c r="D36" s="877"/>
      <c r="E36" s="877"/>
      <c r="F36" s="877"/>
      <c r="G36" s="877"/>
      <c r="H36" s="878"/>
      <c r="I36" s="267"/>
      <c r="J36" s="268"/>
      <c r="K36" s="269">
        <f>VLOOKUP(A36,EQUIPOS!A6:D163,4,FALSE)</f>
        <v>42880.638183347728</v>
      </c>
      <c r="L36" s="270"/>
      <c r="M36" s="336">
        <v>3.75</v>
      </c>
      <c r="N36" s="272">
        <f>K36/M36</f>
        <v>11434.836848892728</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0.01</v>
      </c>
      <c r="N41" s="344">
        <f>N77*M41</f>
        <v>89.693081204802652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11524.529930097531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615</v>
      </c>
      <c r="B48" s="43" t="str">
        <f>VLOOKUP(A48,MATERIALES!A5:D372,3,FALSE)</f>
        <v>Poste en angulo de 2*2*1/4 de 3,5m para señal</v>
      </c>
      <c r="C48" s="281"/>
      <c r="D48" s="281"/>
      <c r="E48" s="281"/>
      <c r="F48" s="281"/>
      <c r="G48" s="281"/>
      <c r="H48" s="281"/>
      <c r="I48" s="281"/>
      <c r="J48" s="311" t="str">
        <f>VLOOKUP(A48,MATERIALES!A4:D639,2,FALSE)</f>
        <v>u</v>
      </c>
      <c r="K48" s="282">
        <v>1</v>
      </c>
      <c r="L48" s="267"/>
      <c r="M48" s="402">
        <f>VLOOKUP(A48,MATERIALES!A5:D395,4,FALSE)</f>
        <v>95694.358059299077</v>
      </c>
      <c r="N48" s="272">
        <f>K48*M48</f>
        <v>95694.358059299077</v>
      </c>
    </row>
    <row r="49" spans="1:14">
      <c r="A49" s="166" t="s">
        <v>653</v>
      </c>
      <c r="B49" s="43" t="str">
        <f>VLOOKUP(A49,MATERIALES!A6:D372,3,FALSE)</f>
        <v>Señal (grupo 1). Tablero en lámina galvanizada de 75cm*75cm, calibre 16, reflectivo tipo 1/ incluye poste )</v>
      </c>
      <c r="C49" s="425"/>
      <c r="D49" s="425"/>
      <c r="E49" s="425"/>
      <c r="F49" s="425"/>
      <c r="G49" s="425"/>
      <c r="H49" s="425"/>
      <c r="I49" s="425"/>
      <c r="J49" s="312" t="str">
        <f>VLOOKUP(A49,MATERIALES!A5:D640,2,FALSE)</f>
        <v>u</v>
      </c>
      <c r="K49" s="397">
        <v>1</v>
      </c>
      <c r="L49" s="421"/>
      <c r="M49" s="402">
        <f>VLOOKUP(A49,MATERIALES!A6:D396,4,FALSE)</f>
        <v>319792.69238207082</v>
      </c>
      <c r="N49" s="272">
        <f>K49*M49</f>
        <v>319792.69238207082</v>
      </c>
    </row>
    <row r="50" spans="1:14">
      <c r="A50" s="166" t="s">
        <v>833</v>
      </c>
      <c r="B50" s="43" t="str">
        <f>VLOOKUP(A50,MATERIALES!A6:D372,3,FALSE)</f>
        <v>Concreto Resistencia  14 (Mpa)</v>
      </c>
      <c r="C50" s="425"/>
      <c r="D50" s="425"/>
      <c r="E50" s="425"/>
      <c r="F50" s="425"/>
      <c r="G50" s="425"/>
      <c r="H50" s="425"/>
      <c r="I50" s="425"/>
      <c r="J50" s="312" t="str">
        <f>VLOOKUP(A50,MATERIALES!A6:D641,2,FALSE)</f>
        <v>m3</v>
      </c>
      <c r="K50" s="397">
        <v>0.03</v>
      </c>
      <c r="L50" s="421"/>
      <c r="M50" s="402">
        <f>VLOOKUP(A50,MATERIALES!A6:D397,4,FALSE)</f>
        <v>373530.4642516509</v>
      </c>
      <c r="N50" s="272">
        <f>K50*M50</f>
        <v>11205.913927549527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426692.96436891943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8969.3081204802656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447186.80241949722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89437.360483899451</v>
      </c>
      <c r="M84" s="863"/>
      <c r="N84" s="51"/>
    </row>
    <row r="85" spans="1:14">
      <c r="B85" s="89" t="s">
        <v>973</v>
      </c>
      <c r="C85" s="90"/>
      <c r="D85" s="90"/>
      <c r="E85" s="90"/>
      <c r="F85" s="90"/>
      <c r="G85" s="90"/>
      <c r="H85" s="90"/>
      <c r="I85" s="87"/>
      <c r="J85" s="88"/>
      <c r="K85" s="304">
        <v>0.05</v>
      </c>
      <c r="L85" s="862">
        <f>N79*K85</f>
        <v>22359.340120974863</v>
      </c>
      <c r="M85" s="863"/>
      <c r="N85" s="51"/>
    </row>
    <row r="86" spans="1:14" ht="15.75" thickBot="1">
      <c r="B86" s="91" t="s">
        <v>974</v>
      </c>
      <c r="C86" s="92"/>
      <c r="D86" s="92"/>
      <c r="E86" s="92"/>
      <c r="F86" s="92"/>
      <c r="G86" s="92"/>
      <c r="H86" s="92"/>
      <c r="I86" s="93"/>
      <c r="J86" s="94"/>
      <c r="K86" s="305">
        <v>0.05</v>
      </c>
      <c r="L86" s="864">
        <f>N79*K86</f>
        <v>22359.340120974863</v>
      </c>
      <c r="M86" s="865"/>
      <c r="N86" s="51"/>
    </row>
    <row r="87" spans="1:14" ht="15.75" thickBot="1">
      <c r="B87" s="827" t="s">
        <v>953</v>
      </c>
      <c r="C87" s="828"/>
      <c r="D87" s="828"/>
      <c r="E87" s="828"/>
      <c r="F87" s="828"/>
      <c r="G87" s="828"/>
      <c r="H87" s="828"/>
      <c r="I87" s="828"/>
      <c r="J87" s="828"/>
      <c r="K87" s="828"/>
      <c r="L87" s="828"/>
      <c r="M87" s="829"/>
      <c r="N87" s="52">
        <f>L84+L85+L86</f>
        <v>134156.04072584919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581342.84314534639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29.2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8.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138</v>
      </c>
      <c r="B36" s="876" t="str">
        <f>VLOOKUP(A36,EQUIPOS!A6:D154,3,FALSE)</f>
        <v>Camioneta D-300</v>
      </c>
      <c r="C36" s="877"/>
      <c r="D36" s="877"/>
      <c r="E36" s="877"/>
      <c r="F36" s="877"/>
      <c r="G36" s="877"/>
      <c r="H36" s="878"/>
      <c r="I36" s="267"/>
      <c r="J36" s="268"/>
      <c r="K36" s="269">
        <f>VLOOKUP(A36,EQUIPOS!A6:D163,4,FALSE)</f>
        <v>42880.638183347728</v>
      </c>
      <c r="L36" s="270"/>
      <c r="M36" s="336">
        <v>3.75</v>
      </c>
      <c r="N36" s="272">
        <f>K36/M36</f>
        <v>11434.836848892728</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0.01</v>
      </c>
      <c r="N41" s="344">
        <f>N77*M41</f>
        <v>89.693081204802652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11524.529930097531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615</v>
      </c>
      <c r="B48" s="43" t="str">
        <f>VLOOKUP(A48,MATERIALES!A5:D372,3,FALSE)</f>
        <v>Poste en angulo de 2*2*1/4 de 3,5m para señal</v>
      </c>
      <c r="C48" s="281"/>
      <c r="D48" s="281"/>
      <c r="E48" s="281"/>
      <c r="F48" s="281"/>
      <c r="G48" s="281"/>
      <c r="H48" s="281"/>
      <c r="I48" s="281"/>
      <c r="J48" s="311" t="str">
        <f>VLOOKUP(A48,MATERIALES!A4:D639,2,FALSE)</f>
        <v>u</v>
      </c>
      <c r="K48" s="282">
        <v>1</v>
      </c>
      <c r="L48" s="267"/>
      <c r="M48" s="402">
        <f>VLOOKUP(A48,MATERIALES!A5:D395,4,FALSE)</f>
        <v>95694.358059299077</v>
      </c>
      <c r="N48" s="272">
        <f>K48*M48</f>
        <v>95694.358059299077</v>
      </c>
    </row>
    <row r="49" spans="1:14">
      <c r="A49" s="166" t="s">
        <v>654</v>
      </c>
      <c r="B49" s="43" t="str">
        <f>VLOOKUP(A49,MATERIALES!A6:D372,3,FALSE)</f>
        <v xml:space="preserve">Señal (grupo 2). Tablero en lámina galvanizado de 1,2m*0,4m, calibre 16, reflectivo tipo 1. </v>
      </c>
      <c r="C49" s="425"/>
      <c r="D49" s="425"/>
      <c r="E49" s="425"/>
      <c r="F49" s="425"/>
      <c r="G49" s="425"/>
      <c r="H49" s="425"/>
      <c r="I49" s="425"/>
      <c r="J49" s="312" t="str">
        <f>VLOOKUP(A49,MATERIALES!A5:D640,2,FALSE)</f>
        <v>u</v>
      </c>
      <c r="K49" s="397">
        <v>1</v>
      </c>
      <c r="L49" s="421"/>
      <c r="M49" s="402">
        <f>VLOOKUP(A49,MATERIALES!A6:D396,4,FALSE)</f>
        <v>321182.28480470233</v>
      </c>
      <c r="N49" s="272">
        <f>K49*M49</f>
        <v>321182.28480470233</v>
      </c>
    </row>
    <row r="50" spans="1:14">
      <c r="A50" s="166" t="s">
        <v>833</v>
      </c>
      <c r="B50" s="43" t="str">
        <f>VLOOKUP(A50,MATERIALES!A6:D372,3,FALSE)</f>
        <v>Concreto Resistencia  14 (Mpa)</v>
      </c>
      <c r="C50" s="425"/>
      <c r="D50" s="425"/>
      <c r="E50" s="425"/>
      <c r="F50" s="425"/>
      <c r="G50" s="425"/>
      <c r="H50" s="425"/>
      <c r="I50" s="425"/>
      <c r="J50" s="312" t="str">
        <f>VLOOKUP(A50,MATERIALES!A6:D641,2,FALSE)</f>
        <v>m3</v>
      </c>
      <c r="K50" s="397">
        <v>0.03</v>
      </c>
      <c r="L50" s="421"/>
      <c r="M50" s="402">
        <f>VLOOKUP(A50,MATERIALES!A6:D397,4,FALSE)</f>
        <v>373530.4642516509</v>
      </c>
      <c r="N50" s="272">
        <f>K50*M50</f>
        <v>11205.913927549527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428082.55679155095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8969.3081204802656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448576.39484212874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89715.278968425759</v>
      </c>
      <c r="M84" s="863"/>
      <c r="N84" s="51"/>
    </row>
    <row r="85" spans="1:14">
      <c r="B85" s="89" t="s">
        <v>973</v>
      </c>
      <c r="C85" s="90"/>
      <c r="D85" s="90"/>
      <c r="E85" s="90"/>
      <c r="F85" s="90"/>
      <c r="G85" s="90"/>
      <c r="H85" s="90"/>
      <c r="I85" s="87"/>
      <c r="J85" s="88"/>
      <c r="K85" s="304">
        <v>0.05</v>
      </c>
      <c r="L85" s="862">
        <f>N79*K85</f>
        <v>22428.81974210644</v>
      </c>
      <c r="M85" s="863"/>
      <c r="N85" s="51"/>
    </row>
    <row r="86" spans="1:14" ht="15.75" thickBot="1">
      <c r="B86" s="91" t="s">
        <v>974</v>
      </c>
      <c r="C86" s="92"/>
      <c r="D86" s="92"/>
      <c r="E86" s="92"/>
      <c r="F86" s="92"/>
      <c r="G86" s="92"/>
      <c r="H86" s="92"/>
      <c r="I86" s="93"/>
      <c r="J86" s="94"/>
      <c r="K86" s="305">
        <v>0.05</v>
      </c>
      <c r="L86" s="864">
        <f>N79*K86</f>
        <v>22428.81974210644</v>
      </c>
      <c r="M86" s="865"/>
      <c r="N86" s="51"/>
    </row>
    <row r="87" spans="1:14" ht="15.75" thickBot="1">
      <c r="B87" s="827" t="s">
        <v>953</v>
      </c>
      <c r="C87" s="828"/>
      <c r="D87" s="828"/>
      <c r="E87" s="828"/>
      <c r="F87" s="828"/>
      <c r="G87" s="828"/>
      <c r="H87" s="828"/>
      <c r="I87" s="828"/>
      <c r="J87" s="828"/>
      <c r="K87" s="828"/>
      <c r="L87" s="828"/>
      <c r="M87" s="829"/>
      <c r="N87" s="52">
        <f>L84+L85+L86</f>
        <v>134572.91845263864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583149.3132947674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7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138</v>
      </c>
      <c r="B36" s="876" t="str">
        <f>VLOOKUP(A36,EQUIPOS!A6:D154,3,FALSE)</f>
        <v>Camioneta D-300</v>
      </c>
      <c r="C36" s="877"/>
      <c r="D36" s="877"/>
      <c r="E36" s="877"/>
      <c r="F36" s="877"/>
      <c r="G36" s="877"/>
      <c r="H36" s="878"/>
      <c r="I36" s="267"/>
      <c r="J36" s="268"/>
      <c r="K36" s="269">
        <f>VLOOKUP(A36,EQUIPOS!A6:D163,4,FALSE)</f>
        <v>42880.638183347728</v>
      </c>
      <c r="L36" s="270"/>
      <c r="M36" s="336">
        <v>3</v>
      </c>
      <c r="N36" s="272">
        <f>K36/M36</f>
        <v>14293.546061115909</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0.01</v>
      </c>
      <c r="N41" s="344">
        <f>N77*M41</f>
        <v>45.109166666666674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14338.655227782576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616</v>
      </c>
      <c r="B48" s="43" t="str">
        <f>VLOOKUP(A48,MATERIALES!A5:D372,3,FALSE)</f>
        <v>Poste kilometraje</v>
      </c>
      <c r="C48" s="281"/>
      <c r="D48" s="281"/>
      <c r="E48" s="281"/>
      <c r="F48" s="281"/>
      <c r="G48" s="281"/>
      <c r="H48" s="281"/>
      <c r="I48" s="281"/>
      <c r="J48" s="311" t="str">
        <f>VLOOKUP(A48,MATERIALES!A4:D639,2,FALSE)</f>
        <v>u</v>
      </c>
      <c r="K48" s="282">
        <v>1</v>
      </c>
      <c r="L48" s="267"/>
      <c r="M48" s="402">
        <f>VLOOKUP(A48,MATERIALES!A5:D395,4,FALSE)</f>
        <v>94404.486777761253</v>
      </c>
      <c r="N48" s="272">
        <f>K48*M48</f>
        <v>94404.486777761253</v>
      </c>
    </row>
    <row r="49" spans="1:14">
      <c r="A49" s="166" t="s">
        <v>833</v>
      </c>
      <c r="B49" s="43" t="str">
        <f>VLOOKUP(A49,MATERIALES!A6:D372,3,FALSE)</f>
        <v>Concreto Resistencia  14 (Mpa)</v>
      </c>
      <c r="C49" s="425"/>
      <c r="D49" s="425"/>
      <c r="E49" s="425"/>
      <c r="F49" s="425"/>
      <c r="G49" s="425"/>
      <c r="H49" s="425"/>
      <c r="I49" s="425"/>
      <c r="J49" s="312" t="str">
        <f>VLOOKUP(A49,MATERIALES!A5:D640,2,FALSE)</f>
        <v>m3</v>
      </c>
      <c r="K49" s="397">
        <v>0.06</v>
      </c>
      <c r="L49" s="421"/>
      <c r="M49" s="402">
        <f>VLOOKUP(A49,MATERIALES!A6:D396,4,FALSE)</f>
        <v>373530.4642516509</v>
      </c>
      <c r="N49" s="272">
        <f>K49*M49</f>
        <v>22411.827855099054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116816.3146328603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4510.916666666667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135665.88652730954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27133.177305461912</v>
      </c>
      <c r="M84" s="863"/>
      <c r="N84" s="51"/>
    </row>
    <row r="85" spans="1:14">
      <c r="B85" s="89" t="s">
        <v>973</v>
      </c>
      <c r="C85" s="90"/>
      <c r="D85" s="90"/>
      <c r="E85" s="90"/>
      <c r="F85" s="90"/>
      <c r="G85" s="90"/>
      <c r="H85" s="90"/>
      <c r="I85" s="87"/>
      <c r="J85" s="88"/>
      <c r="K85" s="304">
        <v>0.05</v>
      </c>
      <c r="L85" s="862">
        <f>N79*K85</f>
        <v>6783.2943263654779</v>
      </c>
      <c r="M85" s="863"/>
      <c r="N85" s="51"/>
    </row>
    <row r="86" spans="1:14" ht="15.75" thickBot="1">
      <c r="B86" s="91" t="s">
        <v>974</v>
      </c>
      <c r="C86" s="92"/>
      <c r="D86" s="92"/>
      <c r="E86" s="92"/>
      <c r="F86" s="92"/>
      <c r="G86" s="92"/>
      <c r="H86" s="92"/>
      <c r="I86" s="93"/>
      <c r="J86" s="94"/>
      <c r="K86" s="305">
        <v>0.05</v>
      </c>
      <c r="L86" s="864">
        <f>N79*K86</f>
        <v>6783.2943263654779</v>
      </c>
      <c r="M86" s="865"/>
      <c r="N86" s="51"/>
    </row>
    <row r="87" spans="1:14" ht="15.75" thickBot="1">
      <c r="B87" s="827" t="s">
        <v>953</v>
      </c>
      <c r="C87" s="828"/>
      <c r="D87" s="828"/>
      <c r="E87" s="828"/>
      <c r="F87" s="828"/>
      <c r="G87" s="828"/>
      <c r="H87" s="828"/>
      <c r="I87" s="828"/>
      <c r="J87" s="828"/>
      <c r="K87" s="828"/>
      <c r="L87" s="828"/>
      <c r="M87" s="829"/>
      <c r="N87" s="52">
        <f>L84+L85+L86</f>
        <v>40699.76595819286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176365.65248550242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29.2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135</v>
      </c>
      <c r="B36" s="876" t="str">
        <f>VLOOKUP(A36,EQUIPOS!A6:D154,3,FALSE)</f>
        <v>Camión 350</v>
      </c>
      <c r="C36" s="877"/>
      <c r="D36" s="877"/>
      <c r="E36" s="877"/>
      <c r="F36" s="877"/>
      <c r="G36" s="877"/>
      <c r="H36" s="878"/>
      <c r="I36" s="267"/>
      <c r="J36" s="268"/>
      <c r="K36" s="269">
        <f>VLOOKUP(A36,EQUIPOS!A6:D163,4,FALSE)</f>
        <v>59897.304134864367</v>
      </c>
      <c r="L36" s="270"/>
      <c r="M36" s="336">
        <v>6.25</v>
      </c>
      <c r="N36" s="272">
        <f>K36/M36</f>
        <v>9583.5686615782979</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323.210243614408</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9906.7789051927066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205" t="s">
        <v>619</v>
      </c>
      <c r="B48" s="43" t="str">
        <f>VLOOKUP(A48,MATERIALES!A5:D372,3,FALSE)</f>
        <v>Postes para defensa metálica (1,80m)</v>
      </c>
      <c r="C48" s="281"/>
      <c r="D48" s="281"/>
      <c r="E48" s="281"/>
      <c r="F48" s="281"/>
      <c r="G48" s="281"/>
      <c r="H48" s="281"/>
      <c r="I48" s="281"/>
      <c r="J48" s="311" t="str">
        <f>VLOOKUP(A48,MATERIALES!A4:D639,2,FALSE)</f>
        <v>u</v>
      </c>
      <c r="K48" s="282">
        <v>0.25</v>
      </c>
      <c r="L48" s="267"/>
      <c r="M48" s="402">
        <f>VLOOKUP(A48,MATERIALES!A5:D395,4,FALSE)</f>
        <v>151029.83603727131</v>
      </c>
      <c r="N48" s="272">
        <f>K48*M48</f>
        <v>37757.459009317827</v>
      </c>
    </row>
    <row r="49" spans="1:14">
      <c r="A49" s="166" t="s">
        <v>438</v>
      </c>
      <c r="B49" s="43" t="str">
        <f>VLOOKUP(A49,MATERIALES!A6:D372,3,FALSE)</f>
        <v>Defensa Metálica De 4,13 M Galvanizada</v>
      </c>
      <c r="C49" s="425"/>
      <c r="D49" s="425"/>
      <c r="E49" s="425"/>
      <c r="F49" s="425"/>
      <c r="G49" s="425"/>
      <c r="H49" s="425"/>
      <c r="I49" s="425"/>
      <c r="J49" s="312" t="str">
        <f>VLOOKUP(A49,MATERIALES!A5:D640,2,FALSE)</f>
        <v>u</v>
      </c>
      <c r="K49" s="397">
        <v>0.24213075060532688</v>
      </c>
      <c r="L49" s="421"/>
      <c r="M49" s="402">
        <f>VLOOKUP(A49,MATERIALES!A6:D396,4,FALSE)</f>
        <v>347062.08876940556</v>
      </c>
      <c r="N49" s="272">
        <f>K49*M49</f>
        <v>84034.404060388755</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121791.86306970658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6464.2048722881591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138162.84684718744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27632.56936943749</v>
      </c>
      <c r="M84" s="863"/>
      <c r="N84" s="51"/>
    </row>
    <row r="85" spans="1:14">
      <c r="B85" s="89" t="s">
        <v>973</v>
      </c>
      <c r="C85" s="90"/>
      <c r="D85" s="90"/>
      <c r="E85" s="90"/>
      <c r="F85" s="90"/>
      <c r="G85" s="90"/>
      <c r="H85" s="90"/>
      <c r="I85" s="87"/>
      <c r="J85" s="88"/>
      <c r="K85" s="304">
        <v>0.05</v>
      </c>
      <c r="L85" s="862">
        <f>N79*K85</f>
        <v>6908.1423423593724</v>
      </c>
      <c r="M85" s="863"/>
      <c r="N85" s="51"/>
    </row>
    <row r="86" spans="1:14" ht="15.75" thickBot="1">
      <c r="B86" s="91" t="s">
        <v>974</v>
      </c>
      <c r="C86" s="92"/>
      <c r="D86" s="92"/>
      <c r="E86" s="92"/>
      <c r="F86" s="92"/>
      <c r="G86" s="92"/>
      <c r="H86" s="92"/>
      <c r="I86" s="93"/>
      <c r="J86" s="94"/>
      <c r="K86" s="305">
        <v>0.05</v>
      </c>
      <c r="L86" s="864">
        <f>N79*K86</f>
        <v>6908.1423423593724</v>
      </c>
      <c r="M86" s="865"/>
      <c r="N86" s="51"/>
    </row>
    <row r="87" spans="1:14" ht="15.75" thickBot="1">
      <c r="B87" s="827" t="s">
        <v>953</v>
      </c>
      <c r="C87" s="828"/>
      <c r="D87" s="828"/>
      <c r="E87" s="828"/>
      <c r="F87" s="828"/>
      <c r="G87" s="828"/>
      <c r="H87" s="828"/>
      <c r="I87" s="828"/>
      <c r="J87" s="828"/>
      <c r="K87" s="828"/>
      <c r="L87" s="828"/>
      <c r="M87" s="829"/>
      <c r="N87" s="52">
        <f>L84+L85+L86</f>
        <v>41448.854054156232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179611.70090134366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0.01</v>
      </c>
      <c r="N41" s="344">
        <f>N77*M41</f>
        <v>36.087333333333333</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629</v>
      </c>
      <c r="B48" s="43" t="str">
        <f>VLOOKUP(A48,MATERIALES!A5:D372,3,FALSE)</f>
        <v>Sección final de defensa metálica</v>
      </c>
      <c r="C48" s="281"/>
      <c r="D48" s="281"/>
      <c r="E48" s="281"/>
      <c r="F48" s="281"/>
      <c r="G48" s="281"/>
      <c r="H48" s="281"/>
      <c r="I48" s="268"/>
      <c r="J48" s="224" t="str">
        <f>VLOOKUP(A48,MATERIALES!A4:D639,2,FALSE)</f>
        <v>u</v>
      </c>
      <c r="K48" s="282">
        <v>1</v>
      </c>
      <c r="L48" s="267"/>
      <c r="M48" s="402">
        <f>VLOOKUP(A48,MATERIALES!A5:D395,4,FALSE)</f>
        <v>73773.049825836264</v>
      </c>
      <c r="N48" s="272">
        <f>K48*M48</f>
        <v>73773.049825836264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73773.049825836264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3608.7333333333331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77417.870492502931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15483.574098500587</v>
      </c>
      <c r="M84" s="863"/>
      <c r="N84" s="51"/>
    </row>
    <row r="85" spans="1:14">
      <c r="B85" s="89" t="s">
        <v>973</v>
      </c>
      <c r="C85" s="90"/>
      <c r="D85" s="90"/>
      <c r="E85" s="90"/>
      <c r="F85" s="90"/>
      <c r="G85" s="90"/>
      <c r="H85" s="90"/>
      <c r="I85" s="87"/>
      <c r="J85" s="88"/>
      <c r="K85" s="304">
        <v>0.05</v>
      </c>
      <c r="L85" s="862">
        <f>N79*K85</f>
        <v>3870.8935246251467</v>
      </c>
      <c r="M85" s="863"/>
      <c r="N85" s="51"/>
    </row>
    <row r="86" spans="1:14" ht="15.75" thickBot="1">
      <c r="B86" s="91" t="s">
        <v>974</v>
      </c>
      <c r="C86" s="92"/>
      <c r="D86" s="92"/>
      <c r="E86" s="92"/>
      <c r="F86" s="92"/>
      <c r="G86" s="92"/>
      <c r="H86" s="92"/>
      <c r="I86" s="93"/>
      <c r="J86" s="94"/>
      <c r="K86" s="305">
        <v>0.05</v>
      </c>
      <c r="L86" s="864">
        <f>N79*K86</f>
        <v>3870.8935246251467</v>
      </c>
      <c r="M86" s="865"/>
      <c r="N86" s="51"/>
    </row>
    <row r="87" spans="1:14" ht="15.75" thickBot="1">
      <c r="B87" s="827" t="s">
        <v>953</v>
      </c>
      <c r="C87" s="828"/>
      <c r="D87" s="828"/>
      <c r="E87" s="828"/>
      <c r="F87" s="828"/>
      <c r="G87" s="828"/>
      <c r="H87" s="828"/>
      <c r="I87" s="828"/>
      <c r="J87" s="828"/>
      <c r="K87" s="828"/>
      <c r="L87" s="828"/>
      <c r="M87" s="829"/>
      <c r="N87" s="52">
        <f>L84+L85+L86</f>
        <v>23225.361147750878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100643.23164025381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0.01</v>
      </c>
      <c r="N41" s="344">
        <f>N77*M41</f>
        <v>37.331724137931033</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72" t="s">
        <v>631</v>
      </c>
      <c r="B48" s="43" t="str">
        <f>VLOOKUP(A48,MATERIALES!A5:D372,3,FALSE)</f>
        <v>Sección tope</v>
      </c>
      <c r="C48" s="281"/>
      <c r="D48" s="281"/>
      <c r="E48" s="281"/>
      <c r="F48" s="281"/>
      <c r="G48" s="281"/>
      <c r="H48" s="281"/>
      <c r="I48" s="268"/>
      <c r="J48" s="224" t="str">
        <f>VLOOKUP(A48,MATERIALES!A4:D639,2,FALSE)</f>
        <v>u</v>
      </c>
      <c r="K48" s="282">
        <v>1</v>
      </c>
      <c r="L48" s="267"/>
      <c r="M48" s="402">
        <f>VLOOKUP(A48,MATERIALES!A5:D395,4,FALSE)</f>
        <v>72681.536901039144</v>
      </c>
      <c r="N48" s="272">
        <f>K48*M48</f>
        <v>72681.536901039144</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72681.536901039144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3733.1724137931033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76452.041038970172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15290.408207794035</v>
      </c>
      <c r="M84" s="863"/>
      <c r="N84" s="51"/>
    </row>
    <row r="85" spans="1:14">
      <c r="B85" s="89" t="s">
        <v>973</v>
      </c>
      <c r="C85" s="90"/>
      <c r="D85" s="90"/>
      <c r="E85" s="90"/>
      <c r="F85" s="90"/>
      <c r="G85" s="90"/>
      <c r="H85" s="90"/>
      <c r="I85" s="87"/>
      <c r="J85" s="88"/>
      <c r="K85" s="304">
        <v>0.05</v>
      </c>
      <c r="L85" s="862">
        <f>N79*K85</f>
        <v>3822.6020519485087</v>
      </c>
      <c r="M85" s="863"/>
      <c r="N85" s="51"/>
    </row>
    <row r="86" spans="1:14" ht="15.75" thickBot="1">
      <c r="B86" s="91" t="s">
        <v>974</v>
      </c>
      <c r="C86" s="92"/>
      <c r="D86" s="92"/>
      <c r="E86" s="92"/>
      <c r="F86" s="92"/>
      <c r="G86" s="92"/>
      <c r="H86" s="92"/>
      <c r="I86" s="93"/>
      <c r="J86" s="94"/>
      <c r="K86" s="305">
        <v>0.05</v>
      </c>
      <c r="L86" s="864">
        <f>N79*K86</f>
        <v>3822.6020519485087</v>
      </c>
      <c r="M86" s="865"/>
      <c r="N86" s="51"/>
    </row>
    <row r="87" spans="1:14" ht="15.75" thickBot="1">
      <c r="B87" s="827" t="s">
        <v>953</v>
      </c>
      <c r="C87" s="828"/>
      <c r="D87" s="828"/>
      <c r="E87" s="828"/>
      <c r="F87" s="828"/>
      <c r="G87" s="828"/>
      <c r="H87" s="828"/>
      <c r="I87" s="828"/>
      <c r="J87" s="828"/>
      <c r="K87" s="828"/>
      <c r="L87" s="828"/>
      <c r="M87" s="829"/>
      <c r="N87" s="52">
        <f>L84+L85+L86</f>
        <v>22935.612311691053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99387.653350661218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9.2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0.01</v>
      </c>
      <c r="N41" s="344">
        <f>N77*M41</f>
        <v>37.331724137931033</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896</v>
      </c>
      <c r="B48" s="43" t="str">
        <f>VLOOKUP(A48,MATERIALES!A5:D372,3,FALSE)</f>
        <v>Amortiguadores (Para Defensas Metálicas), Incluye Tornillos</v>
      </c>
      <c r="C48" s="281"/>
      <c r="D48" s="281"/>
      <c r="E48" s="281"/>
      <c r="F48" s="281"/>
      <c r="G48" s="281"/>
      <c r="H48" s="281"/>
      <c r="I48" s="268"/>
      <c r="J48" s="224" t="str">
        <f>VLOOKUP(A48,MATERIALES!A4:D639,2,FALSE)</f>
        <v>u</v>
      </c>
      <c r="K48" s="282">
        <v>1</v>
      </c>
      <c r="L48" s="267"/>
      <c r="M48" s="402">
        <f>VLOOKUP(A48,MATERIALES!A5:D395,4,FALSE)</f>
        <v>32183.91436253846</v>
      </c>
      <c r="N48" s="272">
        <f>K48*M48</f>
        <v>32183.91436253846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32183.91436253846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3733.1724137931033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35954.418500469495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7190.8837000938993</v>
      </c>
      <c r="M84" s="863"/>
      <c r="N84" s="51"/>
    </row>
    <row r="85" spans="1:14">
      <c r="B85" s="89" t="s">
        <v>973</v>
      </c>
      <c r="C85" s="90"/>
      <c r="D85" s="90"/>
      <c r="E85" s="90"/>
      <c r="F85" s="90"/>
      <c r="G85" s="90"/>
      <c r="H85" s="90"/>
      <c r="I85" s="87"/>
      <c r="J85" s="88"/>
      <c r="K85" s="304">
        <v>0.05</v>
      </c>
      <c r="L85" s="862">
        <f>N79*K85</f>
        <v>1797.7209250234748</v>
      </c>
      <c r="M85" s="863"/>
      <c r="N85" s="51"/>
    </row>
    <row r="86" spans="1:14" ht="15.75" thickBot="1">
      <c r="B86" s="91" t="s">
        <v>974</v>
      </c>
      <c r="C86" s="92"/>
      <c r="D86" s="92"/>
      <c r="E86" s="92"/>
      <c r="F86" s="92"/>
      <c r="G86" s="92"/>
      <c r="H86" s="92"/>
      <c r="I86" s="93"/>
      <c r="J86" s="94"/>
      <c r="K86" s="305">
        <v>0.05</v>
      </c>
      <c r="L86" s="864">
        <f>N79*K86</f>
        <v>1797.7209250234748</v>
      </c>
      <c r="M86" s="865"/>
      <c r="N86" s="51"/>
    </row>
    <row r="87" spans="1:14" ht="15.75" thickBot="1">
      <c r="B87" s="827" t="s">
        <v>953</v>
      </c>
      <c r="C87" s="828"/>
      <c r="D87" s="828"/>
      <c r="E87" s="828"/>
      <c r="F87" s="828"/>
      <c r="G87" s="828"/>
      <c r="H87" s="828"/>
      <c r="I87" s="828"/>
      <c r="J87" s="828"/>
      <c r="K87" s="828"/>
      <c r="L87" s="828"/>
      <c r="M87" s="829"/>
      <c r="N87" s="52">
        <f>L84+L85+L86</f>
        <v>10786.325550140849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46740.744050610345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29.2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9.2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363</v>
      </c>
      <c r="B36" s="876" t="str">
        <f>VLOOKUP(A36,EQUIPOS!A6:D154,3,FALSE)</f>
        <v>Vibrador de concreto, Motor de 3 hp a 18.000 rpm Mangueras de 4 mt</v>
      </c>
      <c r="C36" s="877"/>
      <c r="D36" s="877"/>
      <c r="E36" s="877"/>
      <c r="F36" s="877"/>
      <c r="G36" s="877"/>
      <c r="H36" s="878"/>
      <c r="I36" s="267"/>
      <c r="J36" s="268"/>
      <c r="K36" s="269">
        <f>VLOOKUP(A36,EQUIPOS!A6:D163,4,FALSE)</f>
        <v>8370.2709003464024</v>
      </c>
      <c r="L36" s="270"/>
      <c r="M36" s="336">
        <v>1.25</v>
      </c>
      <c r="N36" s="272">
        <f>K36/M36</f>
        <v>6696.2167202771216</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0.02</v>
      </c>
      <c r="N41" s="344">
        <f>N77*M41</f>
        <v>538.15848722881594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7234.3752075059374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745</v>
      </c>
      <c r="B48" s="43" t="str">
        <f>VLOOKUP(A48,MATERIALES!A5:D372,3,FALSE)</f>
        <v>Acero PDR-60</v>
      </c>
      <c r="C48" s="281"/>
      <c r="D48" s="281"/>
      <c r="E48" s="281"/>
      <c r="F48" s="281"/>
      <c r="G48" s="281"/>
      <c r="H48" s="281"/>
      <c r="I48" s="281"/>
      <c r="J48" s="311" t="str">
        <f>VLOOKUP(A48,MATERIALES!A4:D639,2,FALSE)</f>
        <v>kg</v>
      </c>
      <c r="K48" s="282">
        <v>9.6</v>
      </c>
      <c r="L48" s="267"/>
      <c r="M48" s="402">
        <f>VLOOKUP(A48,MATERIALES!A5:D395,4,FALSE)</f>
        <v>3320.0636431515327</v>
      </c>
      <c r="N48" s="272">
        <f>K48*M48</f>
        <v>31872.610974254712</v>
      </c>
    </row>
    <row r="49" spans="1:14">
      <c r="A49" s="166" t="s">
        <v>832</v>
      </c>
      <c r="B49" s="43" t="str">
        <f>VLOOKUP(A49,MATERIALES!A6:D372,3,FALSE)</f>
        <v>Concreto Resistencia  21 (Mpa)</v>
      </c>
      <c r="C49" s="425"/>
      <c r="D49" s="425"/>
      <c r="E49" s="425"/>
      <c r="F49" s="425"/>
      <c r="G49" s="425"/>
      <c r="H49" s="425"/>
      <c r="I49" s="425"/>
      <c r="J49" s="312" t="str">
        <f>VLOOKUP(A49,MATERIALES!A5:D640,2,FALSE)</f>
        <v>m3</v>
      </c>
      <c r="K49" s="397">
        <v>0.12</v>
      </c>
      <c r="L49" s="421"/>
      <c r="M49" s="402">
        <f>VLOOKUP(A49,MATERIALES!A6:D396,4,FALSE)</f>
        <v>406305.11798262474</v>
      </c>
      <c r="N49" s="272">
        <f>K49*M49</f>
        <v>48756.61415791497</v>
      </c>
    </row>
    <row r="50" spans="1:14">
      <c r="A50" s="166" t="s">
        <v>869</v>
      </c>
      <c r="B50" s="43" t="str">
        <f>VLOOKUP(A50,MATERIALES!A6:D372,3,FALSE)</f>
        <v>Formaleta para baranda de concreto</v>
      </c>
      <c r="C50" s="425"/>
      <c r="D50" s="425"/>
      <c r="E50" s="425"/>
      <c r="F50" s="425"/>
      <c r="G50" s="425"/>
      <c r="H50" s="425"/>
      <c r="I50" s="425"/>
      <c r="J50" s="312" t="str">
        <f>VLOOKUP(A50,MATERIALES!A6:D641,2,FALSE)</f>
        <v>m</v>
      </c>
      <c r="K50" s="397">
        <v>0.5</v>
      </c>
      <c r="L50" s="421"/>
      <c r="M50" s="402">
        <f>VLOOKUP(A50,MATERIALES!A6:D397,4,FALSE)</f>
        <v>33589.765666870015</v>
      </c>
      <c r="N50" s="272">
        <f>K50*M50</f>
        <v>16794.882833435007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97424.107965604693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26907.924361440797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131566.40753455143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26313.281506910287</v>
      </c>
      <c r="M84" s="863"/>
      <c r="N84" s="51"/>
    </row>
    <row r="85" spans="1:14">
      <c r="B85" s="89" t="s">
        <v>973</v>
      </c>
      <c r="C85" s="90"/>
      <c r="D85" s="90"/>
      <c r="E85" s="90"/>
      <c r="F85" s="90"/>
      <c r="G85" s="90"/>
      <c r="H85" s="90"/>
      <c r="I85" s="87"/>
      <c r="J85" s="88"/>
      <c r="K85" s="304">
        <v>0.05</v>
      </c>
      <c r="L85" s="862">
        <f>N79*K85</f>
        <v>6578.3203767275718</v>
      </c>
      <c r="M85" s="863"/>
      <c r="N85" s="51"/>
    </row>
    <row r="86" spans="1:14" ht="15.75" thickBot="1">
      <c r="B86" s="91" t="s">
        <v>974</v>
      </c>
      <c r="C86" s="92"/>
      <c r="D86" s="92"/>
      <c r="E86" s="92"/>
      <c r="F86" s="92"/>
      <c r="G86" s="92"/>
      <c r="H86" s="92"/>
      <c r="I86" s="93"/>
      <c r="J86" s="94"/>
      <c r="K86" s="305">
        <v>0.05</v>
      </c>
      <c r="L86" s="864">
        <f>N79*K86</f>
        <v>6578.3203767275718</v>
      </c>
      <c r="M86" s="865"/>
      <c r="N86" s="51"/>
    </row>
    <row r="87" spans="1:14" ht="15.75" thickBot="1">
      <c r="B87" s="827" t="s">
        <v>953</v>
      </c>
      <c r="C87" s="828"/>
      <c r="D87" s="828"/>
      <c r="E87" s="828"/>
      <c r="F87" s="828"/>
      <c r="G87" s="828"/>
      <c r="H87" s="828"/>
      <c r="I87" s="828"/>
      <c r="J87" s="828"/>
      <c r="K87" s="828"/>
      <c r="L87" s="828"/>
      <c r="M87" s="829"/>
      <c r="N87" s="52">
        <f>L84+L85+L86</f>
        <v>39469.922260365427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171036.32979491685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29.2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0.01</v>
      </c>
      <c r="N41" s="344">
        <f>N77*M41</f>
        <v>7.7329999999999997</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408</v>
      </c>
      <c r="B48" s="43" t="str">
        <f>VLOOKUP(A48,MATERIALES!A5:D372,3,FALSE)</f>
        <v>Captafaro, Incluye Tornillos</v>
      </c>
      <c r="C48" s="281"/>
      <c r="D48" s="281"/>
      <c r="E48" s="281"/>
      <c r="F48" s="281"/>
      <c r="G48" s="281"/>
      <c r="H48" s="281"/>
      <c r="I48" s="268"/>
      <c r="J48" s="224" t="str">
        <f>VLOOKUP(A48,MATERIALES!A4:D639,2,FALSE)</f>
        <v>u</v>
      </c>
      <c r="K48" s="282">
        <v>1</v>
      </c>
      <c r="L48" s="267"/>
      <c r="M48" s="402">
        <f>VLOOKUP(A48,MATERIALES!A5:D395,4,FALSE)</f>
        <v>10404.600362589475</v>
      </c>
      <c r="N48" s="272">
        <f>K48*M48</f>
        <v>10404.600362589475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10404.600362589475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773.3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11185.633362589475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2237.1266725178953</v>
      </c>
      <c r="M84" s="863"/>
      <c r="N84" s="51"/>
    </row>
    <row r="85" spans="1:14">
      <c r="B85" s="89" t="s">
        <v>973</v>
      </c>
      <c r="C85" s="90"/>
      <c r="D85" s="90"/>
      <c r="E85" s="90"/>
      <c r="F85" s="90"/>
      <c r="G85" s="90"/>
      <c r="H85" s="90"/>
      <c r="I85" s="87"/>
      <c r="J85" s="88"/>
      <c r="K85" s="304">
        <v>0.05</v>
      </c>
      <c r="L85" s="862">
        <f>N79*K85</f>
        <v>559.28166812947381</v>
      </c>
      <c r="M85" s="863"/>
      <c r="N85" s="51"/>
    </row>
    <row r="86" spans="1:14" ht="15.75" thickBot="1">
      <c r="B86" s="91" t="s">
        <v>974</v>
      </c>
      <c r="C86" s="92"/>
      <c r="D86" s="92"/>
      <c r="E86" s="92"/>
      <c r="F86" s="92"/>
      <c r="G86" s="92"/>
      <c r="H86" s="92"/>
      <c r="I86" s="93"/>
      <c r="J86" s="94"/>
      <c r="K86" s="305">
        <v>0.05</v>
      </c>
      <c r="L86" s="864">
        <f>N79*K86</f>
        <v>559.28166812947381</v>
      </c>
      <c r="M86" s="865"/>
      <c r="N86" s="51"/>
    </row>
    <row r="87" spans="1:14" ht="15.75" thickBot="1">
      <c r="B87" s="827" t="s">
        <v>953</v>
      </c>
      <c r="C87" s="828"/>
      <c r="D87" s="828"/>
      <c r="E87" s="828"/>
      <c r="F87" s="828"/>
      <c r="G87" s="828"/>
      <c r="H87" s="828"/>
      <c r="I87" s="828"/>
      <c r="J87" s="828"/>
      <c r="K87" s="828"/>
      <c r="L87" s="828"/>
      <c r="M87" s="829"/>
      <c r="N87" s="52">
        <f>L84+L85+L86</f>
        <v>3355.6900087768431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14541.323371366318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topLeftCell="A28" zoomScale="75" zoomScaleNormal="75" workbookViewId="0">
      <selection activeCell="P36" sqref="P36"/>
    </sheetView>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21"/>
      <c r="C1" s="933"/>
      <c r="D1" s="934"/>
      <c r="E1" s="934"/>
      <c r="F1" s="934"/>
      <c r="G1" s="934"/>
      <c r="H1" s="934"/>
      <c r="I1" s="934"/>
      <c r="J1" s="935"/>
      <c r="K1" s="936" t="s">
        <v>933</v>
      </c>
      <c r="L1" s="938" t="s">
        <v>2198</v>
      </c>
      <c r="M1" s="939"/>
      <c r="N1" s="940"/>
    </row>
    <row r="2" spans="2:14" ht="24.75" customHeight="1">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138</v>
      </c>
      <c r="B36" s="876" t="str">
        <f>VLOOKUP(A36,EQUIPOS!A6:D154,3,FALSE)</f>
        <v>Camioneta D-300</v>
      </c>
      <c r="C36" s="877"/>
      <c r="D36" s="877"/>
      <c r="E36" s="877"/>
      <c r="F36" s="877"/>
      <c r="G36" s="877"/>
      <c r="H36" s="878"/>
      <c r="I36" s="267"/>
      <c r="J36" s="268"/>
      <c r="K36" s="269">
        <f>VLOOKUP(A36,EQUIPOS!A6:D163,4,FALSE)</f>
        <v>42880.638183347728</v>
      </c>
      <c r="L36" s="270"/>
      <c r="M36" s="336">
        <v>160</v>
      </c>
      <c r="N36" s="272">
        <f>K36/M36</f>
        <v>268.0039886459233</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0.01</v>
      </c>
      <c r="N41" s="344">
        <f>N77*M41</f>
        <v>20.102155451800996</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288.10614409772427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439</v>
      </c>
      <c r="B48" s="43" t="str">
        <f>VLOOKUP(A48,MATERIALES!A5:D372,3,FALSE)</f>
        <v>Delineador de corona en forma de A de lámina galvanizada calibre 16 de (1.55*25) cm</v>
      </c>
      <c r="C48" s="281"/>
      <c r="D48" s="281"/>
      <c r="E48" s="281"/>
      <c r="F48" s="281"/>
      <c r="G48" s="281"/>
      <c r="H48" s="281"/>
      <c r="I48" s="281"/>
      <c r="J48" s="311" t="str">
        <f>VLOOKUP(A48,MATERIALES!A4:D639,2,FALSE)</f>
        <v>u</v>
      </c>
      <c r="K48" s="282">
        <v>1</v>
      </c>
      <c r="L48" s="267"/>
      <c r="M48" s="402">
        <f>VLOOKUP(A48,MATERIALES!A5:D395,4,FALSE)</f>
        <v>29700.641164216504</v>
      </c>
      <c r="N48" s="272">
        <f>K48*M48</f>
        <v>29700.641164216504</v>
      </c>
    </row>
    <row r="49" spans="1:14">
      <c r="A49" s="166" t="s">
        <v>833</v>
      </c>
      <c r="B49" s="43" t="str">
        <f>VLOOKUP(A49,MATERIALES!A6:D372,3,FALSE)</f>
        <v>Concreto Resistencia  14 (Mpa)</v>
      </c>
      <c r="C49" s="425"/>
      <c r="D49" s="425"/>
      <c r="E49" s="425"/>
      <c r="F49" s="425"/>
      <c r="G49" s="425"/>
      <c r="H49" s="425"/>
      <c r="I49" s="425"/>
      <c r="J49" s="312" t="str">
        <f>VLOOKUP(A49,MATERIALES!A5:D640,2,FALSE)</f>
        <v>m3</v>
      </c>
      <c r="K49" s="397">
        <v>0.03</v>
      </c>
      <c r="L49" s="421"/>
      <c r="M49" s="402">
        <f>VLOOKUP(A49,MATERIALES!A6:D396,4,FALSE)</f>
        <v>373530.4642516509</v>
      </c>
      <c r="N49" s="272">
        <f>K49*M49</f>
        <v>11205.913927549527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40906.555091766029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2010.2155451800998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43204.876781043851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8640.9753562087699</v>
      </c>
      <c r="M84" s="863"/>
      <c r="N84" s="51"/>
    </row>
    <row r="85" spans="1:14">
      <c r="B85" s="89" t="s">
        <v>973</v>
      </c>
      <c r="C85" s="90"/>
      <c r="D85" s="90"/>
      <c r="E85" s="90"/>
      <c r="F85" s="90"/>
      <c r="G85" s="90"/>
      <c r="H85" s="90"/>
      <c r="I85" s="87"/>
      <c r="J85" s="88"/>
      <c r="K85" s="304">
        <v>0.05</v>
      </c>
      <c r="L85" s="862">
        <f>N79*K85</f>
        <v>2160.2438390521925</v>
      </c>
      <c r="M85" s="863"/>
      <c r="N85" s="51"/>
    </row>
    <row r="86" spans="1:14" ht="15.75" thickBot="1">
      <c r="B86" s="91" t="s">
        <v>974</v>
      </c>
      <c r="C86" s="92"/>
      <c r="D86" s="92"/>
      <c r="E86" s="92"/>
      <c r="F86" s="92"/>
      <c r="G86" s="92"/>
      <c r="H86" s="92"/>
      <c r="I86" s="93"/>
      <c r="J86" s="94"/>
      <c r="K86" s="305">
        <v>0.05</v>
      </c>
      <c r="L86" s="864">
        <f>N79*K86</f>
        <v>2160.2438390521925</v>
      </c>
      <c r="M86" s="865"/>
      <c r="N86" s="51"/>
    </row>
    <row r="87" spans="1:14" ht="15.75" thickBot="1">
      <c r="B87" s="827" t="s">
        <v>953</v>
      </c>
      <c r="C87" s="828"/>
      <c r="D87" s="828"/>
      <c r="E87" s="828"/>
      <c r="F87" s="828"/>
      <c r="G87" s="828"/>
      <c r="H87" s="828"/>
      <c r="I87" s="828"/>
      <c r="J87" s="828"/>
      <c r="K87" s="828"/>
      <c r="L87" s="828"/>
      <c r="M87" s="829"/>
      <c r="N87" s="52">
        <f>L84+L85+L86</f>
        <v>12961.463034313156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56166.339815357009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7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v>
      </c>
      <c r="N41" s="344">
        <f>N77*M41</f>
        <v>72.174666666666667</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472</v>
      </c>
      <c r="B48" s="43" t="str">
        <f>VLOOKUP(A48,MATERIALES!A5:D372,3,FALSE)</f>
        <v>Grapas</v>
      </c>
      <c r="C48" s="281"/>
      <c r="D48" s="281"/>
      <c r="E48" s="281"/>
      <c r="F48" s="281"/>
      <c r="G48" s="281"/>
      <c r="H48" s="281"/>
      <c r="I48" s="281"/>
      <c r="J48" s="311" t="str">
        <f>VLOOKUP(A48,MATERIALES!A4:D639,2,FALSE)</f>
        <v>kg</v>
      </c>
      <c r="K48" s="282">
        <v>0.04</v>
      </c>
      <c r="L48" s="267"/>
      <c r="M48" s="402">
        <f>VLOOKUP(A48,MATERIALES!A5:D395,4,FALSE)</f>
        <v>6631.1958740918926</v>
      </c>
      <c r="N48" s="272">
        <f>K48*M48</f>
        <v>265.2478349636757</v>
      </c>
    </row>
    <row r="49" spans="1:14">
      <c r="A49" s="166" t="s">
        <v>613</v>
      </c>
      <c r="B49" s="43" t="str">
        <f>VLOOKUP(A49,MATERIALES!A6:D372,3,FALSE)</f>
        <v xml:space="preserve">Poste de madera para cercas </v>
      </c>
      <c r="C49" s="425"/>
      <c r="D49" s="425"/>
      <c r="E49" s="425"/>
      <c r="F49" s="425"/>
      <c r="G49" s="425"/>
      <c r="H49" s="425"/>
      <c r="I49" s="425"/>
      <c r="J49" s="312" t="str">
        <f>VLOOKUP(A49,MATERIALES!A5:D640,2,FALSE)</f>
        <v>u</v>
      </c>
      <c r="K49" s="397">
        <v>0.4</v>
      </c>
      <c r="L49" s="421"/>
      <c r="M49" s="402">
        <f>VLOOKUP(A49,MATERIALES!A6:D396,4,FALSE)</f>
        <v>13976.134709368547</v>
      </c>
      <c r="N49" s="272">
        <f>K49*M49</f>
        <v>5590.4538837474192</v>
      </c>
    </row>
    <row r="50" spans="1:14">
      <c r="A50" s="166" t="s">
        <v>779</v>
      </c>
      <c r="B50" s="43" t="str">
        <f>VLOOKUP(A50,MATERIALES!A6:D372,3,FALSE)</f>
        <v>Alambre de púa calibre 12 (350 m)</v>
      </c>
      <c r="C50" s="425"/>
      <c r="D50" s="425"/>
      <c r="E50" s="425"/>
      <c r="F50" s="425"/>
      <c r="G50" s="425"/>
      <c r="H50" s="425"/>
      <c r="I50" s="425"/>
      <c r="J50" s="312" t="str">
        <f>VLOOKUP(A50,MATERIALES!A6:D641,2,FALSE)</f>
        <v>m</v>
      </c>
      <c r="K50" s="397">
        <v>3</v>
      </c>
      <c r="L50" s="421"/>
      <c r="M50" s="402">
        <f>VLOOKUP(A50,MATERIALES!A6:D397,4,FALSE)</f>
        <v>564.73768330416499</v>
      </c>
      <c r="N50" s="272">
        <f>K50*M50</f>
        <v>1694.2130499124951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7549.9147686235901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721.74666666666667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8343.8361019569238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1668.7672203913849</v>
      </c>
      <c r="M84" s="863"/>
      <c r="N84" s="51"/>
    </row>
    <row r="85" spans="1:14">
      <c r="B85" s="89" t="s">
        <v>973</v>
      </c>
      <c r="C85" s="90"/>
      <c r="D85" s="90"/>
      <c r="E85" s="90"/>
      <c r="F85" s="90"/>
      <c r="G85" s="90"/>
      <c r="H85" s="90"/>
      <c r="I85" s="87"/>
      <c r="J85" s="88"/>
      <c r="K85" s="304">
        <v>0.05</v>
      </c>
      <c r="L85" s="862">
        <f>N79*K85</f>
        <v>417.19180509784621</v>
      </c>
      <c r="M85" s="863"/>
      <c r="N85" s="51"/>
    </row>
    <row r="86" spans="1:14" ht="15.75" thickBot="1">
      <c r="B86" s="91" t="s">
        <v>974</v>
      </c>
      <c r="C86" s="92"/>
      <c r="D86" s="92"/>
      <c r="E86" s="92"/>
      <c r="F86" s="92"/>
      <c r="G86" s="92"/>
      <c r="H86" s="92"/>
      <c r="I86" s="93"/>
      <c r="J86" s="94"/>
      <c r="K86" s="305">
        <v>0.05</v>
      </c>
      <c r="L86" s="864">
        <f>N79*K86</f>
        <v>417.19180509784621</v>
      </c>
      <c r="M86" s="865"/>
      <c r="N86" s="51"/>
    </row>
    <row r="87" spans="1:14" ht="15.75" thickBot="1">
      <c r="B87" s="827" t="s">
        <v>953</v>
      </c>
      <c r="C87" s="828"/>
      <c r="D87" s="828"/>
      <c r="E87" s="828"/>
      <c r="F87" s="828"/>
      <c r="G87" s="828"/>
      <c r="H87" s="828"/>
      <c r="I87" s="828"/>
      <c r="J87" s="828"/>
      <c r="K87" s="828"/>
      <c r="L87" s="828"/>
      <c r="M87" s="829"/>
      <c r="N87" s="52">
        <f>L84+L85+L86</f>
        <v>2503.1508305870771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10846.986932544001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29.2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v>
      </c>
      <c r="N41" s="344">
        <f>N77*M41</f>
        <v>72.174666666666667</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618</v>
      </c>
      <c r="B48" s="43" t="str">
        <f>VLOOKUP(A48,MATERIALES!A5:D372,3,FALSE)</f>
        <v>Postes de concreto para cercas</v>
      </c>
      <c r="C48" s="281"/>
      <c r="D48" s="281"/>
      <c r="E48" s="281"/>
      <c r="F48" s="281"/>
      <c r="G48" s="281"/>
      <c r="H48" s="281"/>
      <c r="I48" s="281"/>
      <c r="J48" s="311" t="str">
        <f>VLOOKUP(A48,MATERIALES!A4:D639,2,FALSE)</f>
        <v>u</v>
      </c>
      <c r="K48" s="282">
        <v>0.4</v>
      </c>
      <c r="L48" s="267"/>
      <c r="M48" s="402">
        <f>VLOOKUP(A48,MATERIALES!A5:D395,4,FALSE)</f>
        <v>24006.780792856724</v>
      </c>
      <c r="N48" s="272">
        <f>K48*M48</f>
        <v>9602.7123171426902</v>
      </c>
    </row>
    <row r="49" spans="1:14">
      <c r="A49" s="166" t="s">
        <v>779</v>
      </c>
      <c r="B49" s="43" t="str">
        <f>VLOOKUP(A49,MATERIALES!A6:D372,3,FALSE)</f>
        <v>Alambre de púa calibre 12 (350 m)</v>
      </c>
      <c r="C49" s="425"/>
      <c r="D49" s="425"/>
      <c r="E49" s="425"/>
      <c r="F49" s="425"/>
      <c r="G49" s="425"/>
      <c r="H49" s="425"/>
      <c r="I49" s="425"/>
      <c r="J49" s="312" t="str">
        <f>VLOOKUP(A49,MATERIALES!A5:D640,2,FALSE)</f>
        <v>m</v>
      </c>
      <c r="K49" s="397">
        <v>3</v>
      </c>
      <c r="L49" s="421"/>
      <c r="M49" s="402">
        <f>VLOOKUP(A49,MATERIALES!A6:D396,4,FALSE)</f>
        <v>564.73768330416499</v>
      </c>
      <c r="N49" s="272">
        <f>K49*M49</f>
        <v>1694.2130499124951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11296.925367055184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721.74666666666667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12090.846700388516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2418.1693400777035</v>
      </c>
      <c r="M84" s="863"/>
      <c r="N84" s="51"/>
    </row>
    <row r="85" spans="1:14">
      <c r="B85" s="89" t="s">
        <v>973</v>
      </c>
      <c r="C85" s="90"/>
      <c r="D85" s="90"/>
      <c r="E85" s="90"/>
      <c r="F85" s="90"/>
      <c r="G85" s="90"/>
      <c r="H85" s="90"/>
      <c r="I85" s="87"/>
      <c r="J85" s="88"/>
      <c r="K85" s="304">
        <v>0.05</v>
      </c>
      <c r="L85" s="862">
        <f>N79*K85</f>
        <v>604.54233501942588</v>
      </c>
      <c r="M85" s="863"/>
      <c r="N85" s="51"/>
    </row>
    <row r="86" spans="1:14" ht="15.75" thickBot="1">
      <c r="B86" s="91" t="s">
        <v>974</v>
      </c>
      <c r="C86" s="92"/>
      <c r="D86" s="92"/>
      <c r="E86" s="92"/>
      <c r="F86" s="92"/>
      <c r="G86" s="92"/>
      <c r="H86" s="92"/>
      <c r="I86" s="93"/>
      <c r="J86" s="94"/>
      <c r="K86" s="305">
        <v>0.05</v>
      </c>
      <c r="L86" s="864">
        <f>N79*K86</f>
        <v>604.54233501942588</v>
      </c>
      <c r="M86" s="865"/>
      <c r="N86" s="51"/>
    </row>
    <row r="87" spans="1:14" ht="15.75" thickBot="1">
      <c r="B87" s="827" t="s">
        <v>953</v>
      </c>
      <c r="C87" s="828"/>
      <c r="D87" s="828"/>
      <c r="E87" s="828"/>
      <c r="F87" s="828"/>
      <c r="G87" s="828"/>
      <c r="H87" s="828"/>
      <c r="I87" s="828"/>
      <c r="J87" s="828"/>
      <c r="K87" s="828"/>
      <c r="L87" s="828"/>
      <c r="M87" s="829"/>
      <c r="N87" s="52">
        <f>L84+L85+L86</f>
        <v>3627.2540101165555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15718.100710505072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v>
      </c>
      <c r="N41" s="344">
        <f>N77*M41</f>
        <v>286.59765815254394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472</v>
      </c>
      <c r="B48" s="43" t="str">
        <f>VLOOKUP(A48,MATERIALES!A5:D372,3,FALSE)</f>
        <v>Grapas</v>
      </c>
      <c r="C48" s="281"/>
      <c r="D48" s="281"/>
      <c r="E48" s="281"/>
      <c r="F48" s="281"/>
      <c r="G48" s="281"/>
      <c r="H48" s="281"/>
      <c r="I48" s="281"/>
      <c r="J48" s="311" t="str">
        <f>VLOOKUP(A48,MATERIALES!A4:D639,2,FALSE)</f>
        <v>kg</v>
      </c>
      <c r="K48" s="282">
        <v>0.08</v>
      </c>
      <c r="L48" s="267"/>
      <c r="M48" s="402">
        <f>VLOOKUP(A48,MATERIALES!A5:D395,4,FALSE)</f>
        <v>6631.1958740918926</v>
      </c>
      <c r="N48" s="272">
        <f>K48*M48</f>
        <v>530.4956699273514</v>
      </c>
    </row>
    <row r="49" spans="1:14">
      <c r="A49" s="166" t="s">
        <v>613</v>
      </c>
      <c r="B49" s="43" t="str">
        <f>VLOOKUP(A49,MATERIALES!A6:D372,3,FALSE)</f>
        <v xml:space="preserve">Poste de madera para cercas </v>
      </c>
      <c r="C49" s="425"/>
      <c r="D49" s="425"/>
      <c r="E49" s="425"/>
      <c r="F49" s="425"/>
      <c r="G49" s="425"/>
      <c r="H49" s="425"/>
      <c r="I49" s="425"/>
      <c r="J49" s="312" t="str">
        <f>VLOOKUP(A49,MATERIALES!A5:D640,2,FALSE)</f>
        <v>u</v>
      </c>
      <c r="K49" s="397">
        <v>0.4</v>
      </c>
      <c r="L49" s="421"/>
      <c r="M49" s="402">
        <f>VLOOKUP(A49,MATERIALES!A6:D396,4,FALSE)</f>
        <v>13976.134709368547</v>
      </c>
      <c r="N49" s="272">
        <f>K49*M49</f>
        <v>5590.4538837474192</v>
      </c>
    </row>
    <row r="50" spans="1:14">
      <c r="A50" s="166" t="s">
        <v>779</v>
      </c>
      <c r="B50" s="43" t="str">
        <f>VLOOKUP(A50,MATERIALES!A6:D372,3,FALSE)</f>
        <v>Alambre de púa calibre 12 (350 m)</v>
      </c>
      <c r="C50" s="425"/>
      <c r="D50" s="425"/>
      <c r="E50" s="425"/>
      <c r="F50" s="425"/>
      <c r="G50" s="425"/>
      <c r="H50" s="425"/>
      <c r="I50" s="425"/>
      <c r="J50" s="312" t="str">
        <f>VLOOKUP(A50,MATERIALES!A6:D641,2,FALSE)</f>
        <v>m</v>
      </c>
      <c r="K50" s="397">
        <v>3</v>
      </c>
      <c r="L50" s="421"/>
      <c r="M50" s="402">
        <f>VLOOKUP(A50,MATERIALES!A6:D397,4,FALSE)</f>
        <v>564.73768330416499</v>
      </c>
      <c r="N50" s="272">
        <f>K50*M50</f>
        <v>1694.2130499124951</v>
      </c>
    </row>
    <row r="51" spans="1:14">
      <c r="A51" s="166" t="s">
        <v>920</v>
      </c>
      <c r="B51" s="43" t="str">
        <f>VLOOKUP(A51,MATERIALES!A6:D372,3,FALSE)</f>
        <v>Malla eslabonada, calibre 10, 6 ojos</v>
      </c>
      <c r="C51" s="425"/>
      <c r="D51" s="425"/>
      <c r="E51" s="425"/>
      <c r="F51" s="425"/>
      <c r="G51" s="425"/>
      <c r="H51" s="425"/>
      <c r="I51" s="425"/>
      <c r="J51" s="312" t="str">
        <f>VLOOKUP(A51,MATERIALES!A6:D642,2,FALSE)</f>
        <v>m2</v>
      </c>
      <c r="K51" s="397">
        <v>1.5</v>
      </c>
      <c r="L51" s="421"/>
      <c r="M51" s="402">
        <f>VLOOKUP(A51,MATERIALES!A6:D398,4,FALSE)</f>
        <v>15092.678470657125</v>
      </c>
      <c r="N51" s="272">
        <f>K51*M51</f>
        <v>22639.017705985687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30454.180309572952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5"/>
    </row>
    <row r="77" spans="1:15" ht="15.75" thickBot="1">
      <c r="B77" s="827" t="s">
        <v>953</v>
      </c>
      <c r="C77" s="828"/>
      <c r="D77" s="828"/>
      <c r="E77" s="828"/>
      <c r="F77" s="828"/>
      <c r="G77" s="828"/>
      <c r="H77" s="828"/>
      <c r="I77" s="828"/>
      <c r="J77" s="828"/>
      <c r="K77" s="828"/>
      <c r="L77" s="828"/>
      <c r="M77" s="829"/>
      <c r="N77" s="301">
        <f>SUM(N71:N76)</f>
        <v>2865.9765815254395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33606.754549250938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6721.3509098501881</v>
      </c>
      <c r="M84" s="863"/>
      <c r="N84" s="51"/>
    </row>
    <row r="85" spans="1:14">
      <c r="B85" s="89" t="s">
        <v>973</v>
      </c>
      <c r="C85" s="90"/>
      <c r="D85" s="90"/>
      <c r="E85" s="90"/>
      <c r="F85" s="90"/>
      <c r="G85" s="90"/>
      <c r="H85" s="90"/>
      <c r="I85" s="87"/>
      <c r="J85" s="88"/>
      <c r="K85" s="304">
        <v>0.05</v>
      </c>
      <c r="L85" s="862">
        <f>N79*K85</f>
        <v>1680.337727462547</v>
      </c>
      <c r="M85" s="863"/>
      <c r="N85" s="51"/>
    </row>
    <row r="86" spans="1:14" ht="15.75" thickBot="1">
      <c r="B86" s="91" t="s">
        <v>974</v>
      </c>
      <c r="C86" s="92"/>
      <c r="D86" s="92"/>
      <c r="E86" s="92"/>
      <c r="F86" s="92"/>
      <c r="G86" s="92"/>
      <c r="H86" s="92"/>
      <c r="I86" s="93"/>
      <c r="J86" s="94"/>
      <c r="K86" s="305">
        <v>0.05</v>
      </c>
      <c r="L86" s="864">
        <f>N79*K86</f>
        <v>1680.337727462547</v>
      </c>
      <c r="M86" s="865"/>
      <c r="N86" s="51"/>
    </row>
    <row r="87" spans="1:14" ht="15.75" thickBot="1">
      <c r="B87" s="827" t="s">
        <v>953</v>
      </c>
      <c r="C87" s="828"/>
      <c r="D87" s="828"/>
      <c r="E87" s="828"/>
      <c r="F87" s="828"/>
      <c r="G87" s="828"/>
      <c r="H87" s="828"/>
      <c r="I87" s="828"/>
      <c r="J87" s="828"/>
      <c r="K87" s="828"/>
      <c r="L87" s="828"/>
      <c r="M87" s="829"/>
      <c r="N87" s="52">
        <f>L84+L85+L86</f>
        <v>10082.026364775282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43688.780914026218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7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v>
      </c>
      <c r="N41" s="344">
        <f>N77*M41</f>
        <v>286.59765815254394</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66" t="s">
        <v>618</v>
      </c>
      <c r="B48" s="43" t="str">
        <f>VLOOKUP(A48,MATERIALES!A5:D372,3,FALSE)</f>
        <v>Postes de concreto para cercas</v>
      </c>
      <c r="C48" s="281"/>
      <c r="D48" s="281"/>
      <c r="E48" s="281"/>
      <c r="F48" s="281"/>
      <c r="G48" s="281"/>
      <c r="H48" s="281"/>
      <c r="I48" s="281"/>
      <c r="J48" s="311" t="str">
        <f>VLOOKUP(A48,MATERIALES!A4:D639,2,FALSE)</f>
        <v>u</v>
      </c>
      <c r="K48" s="282">
        <v>0.4</v>
      </c>
      <c r="L48" s="267"/>
      <c r="M48" s="402">
        <f>VLOOKUP(A48,MATERIALES!A5:D395,4,FALSE)</f>
        <v>24006.780792856724</v>
      </c>
      <c r="N48" s="272">
        <f>K48*M48</f>
        <v>9602.7123171426902</v>
      </c>
    </row>
    <row r="49" spans="1:14">
      <c r="A49" s="166" t="s">
        <v>779</v>
      </c>
      <c r="B49" s="43" t="str">
        <f>VLOOKUP(A49,MATERIALES!A6:D372,3,FALSE)</f>
        <v>Alambre de púa calibre 12 (350 m)</v>
      </c>
      <c r="C49" s="425"/>
      <c r="D49" s="425"/>
      <c r="E49" s="425"/>
      <c r="F49" s="425"/>
      <c r="G49" s="425"/>
      <c r="H49" s="425"/>
      <c r="I49" s="425"/>
      <c r="J49" s="312" t="str">
        <f>VLOOKUP(A49,MATERIALES!A5:D640,2,FALSE)</f>
        <v>m</v>
      </c>
      <c r="K49" s="397">
        <v>3</v>
      </c>
      <c r="L49" s="421"/>
      <c r="M49" s="402">
        <f>VLOOKUP(A49,MATERIALES!A6:D396,4,FALSE)</f>
        <v>564.73768330416499</v>
      </c>
      <c r="N49" s="272">
        <f>K49*M49</f>
        <v>1694.2130499124951</v>
      </c>
    </row>
    <row r="50" spans="1:14">
      <c r="A50" s="166" t="s">
        <v>920</v>
      </c>
      <c r="B50" s="43" t="str">
        <f>VLOOKUP(A50,MATERIALES!A6:D372,3,FALSE)</f>
        <v>Malla eslabonada, calibre 10, 6 ojos</v>
      </c>
      <c r="C50" s="425"/>
      <c r="D50" s="425"/>
      <c r="E50" s="425"/>
      <c r="F50" s="425"/>
      <c r="G50" s="425"/>
      <c r="H50" s="425"/>
      <c r="I50" s="425"/>
      <c r="J50" s="312" t="str">
        <f>VLOOKUP(A50,MATERIALES!A6:D641,2,FALSE)</f>
        <v>m2</v>
      </c>
      <c r="K50" s="397">
        <v>1.5</v>
      </c>
      <c r="L50" s="421"/>
      <c r="M50" s="402">
        <f>VLOOKUP(A50,MATERIALES!A6:D397,4,FALSE)</f>
        <v>15092.678470657125</v>
      </c>
      <c r="N50" s="272">
        <f>K50*M50</f>
        <v>22639.017705985687</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33935.943073040871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2865.9765815254395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37088.517312718861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7417.7034625437727</v>
      </c>
      <c r="M84" s="863"/>
      <c r="N84" s="51"/>
    </row>
    <row r="85" spans="1:14">
      <c r="B85" s="89" t="s">
        <v>973</v>
      </c>
      <c r="C85" s="90"/>
      <c r="D85" s="90"/>
      <c r="E85" s="90"/>
      <c r="F85" s="90"/>
      <c r="G85" s="90"/>
      <c r="H85" s="90"/>
      <c r="I85" s="87"/>
      <c r="J85" s="88"/>
      <c r="K85" s="304">
        <v>0.05</v>
      </c>
      <c r="L85" s="862">
        <f>N79*K85</f>
        <v>1854.4258656359432</v>
      </c>
      <c r="M85" s="863"/>
      <c r="N85" s="51"/>
    </row>
    <row r="86" spans="1:14" ht="15.75" thickBot="1">
      <c r="B86" s="91" t="s">
        <v>974</v>
      </c>
      <c r="C86" s="92"/>
      <c r="D86" s="92"/>
      <c r="E86" s="92"/>
      <c r="F86" s="92"/>
      <c r="G86" s="92"/>
      <c r="H86" s="92"/>
      <c r="I86" s="93"/>
      <c r="J86" s="94"/>
      <c r="K86" s="305">
        <v>0.05</v>
      </c>
      <c r="L86" s="864">
        <f>N79*K86</f>
        <v>1854.4258656359432</v>
      </c>
      <c r="M86" s="865"/>
      <c r="N86" s="51"/>
    </row>
    <row r="87" spans="1:14" ht="15.75" thickBot="1">
      <c r="B87" s="827" t="s">
        <v>953</v>
      </c>
      <c r="C87" s="828"/>
      <c r="D87" s="828"/>
      <c r="E87" s="828"/>
      <c r="F87" s="828"/>
      <c r="G87" s="828"/>
      <c r="H87" s="828"/>
      <c r="I87" s="828"/>
      <c r="J87" s="828"/>
      <c r="K87" s="828"/>
      <c r="L87" s="828"/>
      <c r="M87" s="829"/>
      <c r="N87" s="52">
        <f>L84+L85+L86</f>
        <v>11126.555193815659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48215.072506534518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29.2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7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241</v>
      </c>
      <c r="B36" s="876" t="str">
        <f>VLOOKUP(A36,EQUIPOS!A6:D154,3,FALSE)</f>
        <v>Grúa (capacidad 15 ton)</v>
      </c>
      <c r="C36" s="877"/>
      <c r="D36" s="877"/>
      <c r="E36" s="877"/>
      <c r="F36" s="877"/>
      <c r="G36" s="877"/>
      <c r="H36" s="878"/>
      <c r="I36" s="267"/>
      <c r="J36" s="268"/>
      <c r="K36" s="269">
        <f>VLOOKUP(A36,EQUIPOS!A6:D163,4,FALSE)</f>
        <v>144609.72085402746</v>
      </c>
      <c r="L36" s="270"/>
      <c r="M36" s="336">
        <v>0.75</v>
      </c>
      <c r="N36" s="272">
        <f>K36/M36</f>
        <v>192812.96113870328</v>
      </c>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0.2</v>
      </c>
      <c r="N41" s="344">
        <f>N77*M41</f>
        <v>8969.3081204802675</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201782.26925918355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VLOOKUP(A48,MATERIALES!A4:D639,2,FALSE)</f>
        <v>kg</v>
      </c>
      <c r="K48" s="282">
        <v>1</v>
      </c>
      <c r="L48" s="267"/>
      <c r="M48" s="402">
        <f>VLOOKUP(A48,MATERIALES!A5:D395,4,FALSE)</f>
        <v>13932.777691501731</v>
      </c>
      <c r="N48" s="272">
        <f>K48*M48</f>
        <v>13932.777691501731</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13932.777691501731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44846.540602401335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260561.5875530866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52112.317510617322</v>
      </c>
      <c r="M84" s="863"/>
      <c r="N84" s="51"/>
    </row>
    <row r="85" spans="1:14">
      <c r="B85" s="89" t="s">
        <v>973</v>
      </c>
      <c r="C85" s="90"/>
      <c r="D85" s="90"/>
      <c r="E85" s="90"/>
      <c r="F85" s="90"/>
      <c r="G85" s="90"/>
      <c r="H85" s="90"/>
      <c r="I85" s="87"/>
      <c r="J85" s="88"/>
      <c r="K85" s="304">
        <v>0.05</v>
      </c>
      <c r="L85" s="862">
        <f>N79*K85</f>
        <v>13028.079377654331</v>
      </c>
      <c r="M85" s="863"/>
      <c r="N85" s="51"/>
    </row>
    <row r="86" spans="1:14" ht="15.75" thickBot="1">
      <c r="B86" s="91" t="s">
        <v>974</v>
      </c>
      <c r="C86" s="92"/>
      <c r="D86" s="92"/>
      <c r="E86" s="92"/>
      <c r="F86" s="92"/>
      <c r="G86" s="92"/>
      <c r="H86" s="92"/>
      <c r="I86" s="93"/>
      <c r="J86" s="94"/>
      <c r="K86" s="305">
        <v>0.05</v>
      </c>
      <c r="L86" s="864">
        <f>N79*K86</f>
        <v>13028.079377654331</v>
      </c>
      <c r="M86" s="865"/>
      <c r="N86" s="51"/>
    </row>
    <row r="87" spans="1:14" ht="15.75" thickBot="1">
      <c r="B87" s="827" t="s">
        <v>953</v>
      </c>
      <c r="C87" s="828"/>
      <c r="D87" s="828"/>
      <c r="E87" s="828"/>
      <c r="F87" s="828"/>
      <c r="G87" s="828"/>
      <c r="H87" s="828"/>
      <c r="I87" s="828"/>
      <c r="J87" s="828"/>
      <c r="K87" s="828"/>
      <c r="L87" s="828"/>
      <c r="M87" s="829"/>
      <c r="N87" s="52">
        <f>L84+L85+L86</f>
        <v>78168.476265925987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338730.0638190126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29.2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7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0.2</v>
      </c>
      <c r="N41" s="344">
        <f>N77*M41</f>
        <v>6726.9810903601992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VLOOKUP(A48,MATERIALES!A4:D639,2,FALSE)</f>
        <v>kg</v>
      </c>
      <c r="K48" s="282">
        <v>1</v>
      </c>
      <c r="L48" s="267"/>
      <c r="M48" s="402">
        <f>VLOOKUP(A48,MATERIALES!A5:D395,4,FALSE)</f>
        <v>13932.777691501731</v>
      </c>
      <c r="N48" s="272">
        <f>K48*M48</f>
        <v>13932.777691501731</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13932.777691501731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5"/>
    </row>
    <row r="77" spans="1:15" ht="15.75" thickBot="1">
      <c r="B77" s="827" t="s">
        <v>953</v>
      </c>
      <c r="C77" s="828"/>
      <c r="D77" s="828"/>
      <c r="E77" s="828"/>
      <c r="F77" s="828"/>
      <c r="G77" s="828"/>
      <c r="H77" s="828"/>
      <c r="I77" s="828"/>
      <c r="J77" s="828"/>
      <c r="K77" s="828"/>
      <c r="L77" s="828"/>
      <c r="M77" s="829"/>
      <c r="N77" s="301">
        <f>SUM(N71:N76)</f>
        <v>33634.905451800994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54294.664233662923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10858.932846732585</v>
      </c>
      <c r="M84" s="863"/>
      <c r="N84" s="51"/>
    </row>
    <row r="85" spans="1:14">
      <c r="B85" s="89" t="s">
        <v>973</v>
      </c>
      <c r="C85" s="90"/>
      <c r="D85" s="90"/>
      <c r="E85" s="90"/>
      <c r="F85" s="90"/>
      <c r="G85" s="90"/>
      <c r="H85" s="90"/>
      <c r="I85" s="87"/>
      <c r="J85" s="88"/>
      <c r="K85" s="304">
        <v>0.05</v>
      </c>
      <c r="L85" s="862">
        <f>N79*K85</f>
        <v>2714.7332116831462</v>
      </c>
      <c r="M85" s="863"/>
      <c r="N85" s="51"/>
    </row>
    <row r="86" spans="1:14" ht="15.75" thickBot="1">
      <c r="B86" s="91" t="s">
        <v>974</v>
      </c>
      <c r="C86" s="92"/>
      <c r="D86" s="92"/>
      <c r="E86" s="92"/>
      <c r="F86" s="92"/>
      <c r="G86" s="92"/>
      <c r="H86" s="92"/>
      <c r="I86" s="93"/>
      <c r="J86" s="94"/>
      <c r="K86" s="305">
        <v>0.05</v>
      </c>
      <c r="L86" s="864">
        <f>N79*K86</f>
        <v>2714.7332116831462</v>
      </c>
      <c r="M86" s="865"/>
      <c r="N86" s="51"/>
    </row>
    <row r="87" spans="1:14" ht="15.75" thickBot="1">
      <c r="B87" s="827" t="s">
        <v>953</v>
      </c>
      <c r="C87" s="828"/>
      <c r="D87" s="828"/>
      <c r="E87" s="828"/>
      <c r="F87" s="828"/>
      <c r="G87" s="828"/>
      <c r="H87" s="828"/>
      <c r="I87" s="828"/>
      <c r="J87" s="828"/>
      <c r="K87" s="828"/>
      <c r="L87" s="828"/>
      <c r="M87" s="829"/>
      <c r="N87" s="52">
        <f>L84+L85+L86</f>
        <v>16288.399270098877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70583.063503761805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7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0.15</v>
      </c>
      <c r="N41" s="344">
        <f>N77*M41</f>
        <v>2686.8530451800998</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VLOOKUP(A48,MATERIALES!A4:D639,2,FALSE)</f>
        <v>kg</v>
      </c>
      <c r="K48" s="282">
        <v>1</v>
      </c>
      <c r="L48" s="267"/>
      <c r="M48" s="402">
        <f>VLOOKUP(A48,MATERIALES!A5:D395,4,FALSE)</f>
        <v>13932.777691501731</v>
      </c>
      <c r="N48" s="272">
        <f>K48*M48</f>
        <v>13932.777691501731</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13932.777691501731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5"/>
    </row>
    <row r="77" spans="1:15" ht="15.75" thickBot="1">
      <c r="B77" s="827" t="s">
        <v>953</v>
      </c>
      <c r="C77" s="828"/>
      <c r="D77" s="828"/>
      <c r="E77" s="828"/>
      <c r="F77" s="828"/>
      <c r="G77" s="828"/>
      <c r="H77" s="828"/>
      <c r="I77" s="828"/>
      <c r="J77" s="828"/>
      <c r="K77" s="828"/>
      <c r="L77" s="828"/>
      <c r="M77" s="829"/>
      <c r="N77" s="301">
        <f>SUM(N71:N76)</f>
        <v>17912.353634534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34531.984371215833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6906.3968742431671</v>
      </c>
      <c r="M84" s="863"/>
      <c r="N84" s="51"/>
    </row>
    <row r="85" spans="1:14">
      <c r="B85" s="89" t="s">
        <v>973</v>
      </c>
      <c r="C85" s="90"/>
      <c r="D85" s="90"/>
      <c r="E85" s="90"/>
      <c r="F85" s="90"/>
      <c r="G85" s="90"/>
      <c r="H85" s="90"/>
      <c r="I85" s="87"/>
      <c r="J85" s="88"/>
      <c r="K85" s="304">
        <v>0.05</v>
      </c>
      <c r="L85" s="862">
        <f>N79*K85</f>
        <v>1726.5992185607918</v>
      </c>
      <c r="M85" s="863"/>
      <c r="N85" s="51"/>
    </row>
    <row r="86" spans="1:14" ht="15.75" thickBot="1">
      <c r="B86" s="91" t="s">
        <v>974</v>
      </c>
      <c r="C86" s="92"/>
      <c r="D86" s="92"/>
      <c r="E86" s="92"/>
      <c r="F86" s="92"/>
      <c r="G86" s="92"/>
      <c r="H86" s="92"/>
      <c r="I86" s="93"/>
      <c r="J86" s="94"/>
      <c r="K86" s="305">
        <v>0.05</v>
      </c>
      <c r="L86" s="864">
        <f>N79*K86</f>
        <v>1726.5992185607918</v>
      </c>
      <c r="M86" s="865"/>
      <c r="N86" s="51"/>
    </row>
    <row r="87" spans="1:14" ht="15.75" thickBot="1">
      <c r="B87" s="827" t="s">
        <v>953</v>
      </c>
      <c r="C87" s="828"/>
      <c r="D87" s="828"/>
      <c r="E87" s="828"/>
      <c r="F87" s="828"/>
      <c r="G87" s="828"/>
      <c r="H87" s="828"/>
      <c r="I87" s="828"/>
      <c r="J87" s="828"/>
      <c r="K87" s="828"/>
      <c r="L87" s="828"/>
      <c r="M87" s="829"/>
      <c r="N87" s="52">
        <f>L84+L85+L86</f>
        <v>10359.59531136475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44891.579682580581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29.2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7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0.15</v>
      </c>
      <c r="N41" s="344">
        <f>N77*M41</f>
        <v>2015.1397838850748</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205" t="s">
        <v>412</v>
      </c>
      <c r="B48" s="43" t="str">
        <f>VLOOKUP(A48,MATERIALES!A5:D372,3,FALSE)</f>
        <v>Cicatrizante (para remoción de especies vegetales)</v>
      </c>
      <c r="C48" s="281"/>
      <c r="D48" s="281"/>
      <c r="E48" s="281"/>
      <c r="F48" s="281"/>
      <c r="G48" s="281"/>
      <c r="H48" s="281"/>
      <c r="I48" s="281"/>
      <c r="J48" s="311" t="str">
        <f>VLOOKUP(A48,MATERIALES!A4:D639,2,FALSE)</f>
        <v>kg</v>
      </c>
      <c r="K48" s="282">
        <v>1</v>
      </c>
      <c r="L48" s="267"/>
      <c r="M48" s="402">
        <f>VLOOKUP(A48,MATERIALES!A5:D395,4,FALSE)</f>
        <v>13932.777691501731</v>
      </c>
      <c r="N48" s="272">
        <f>K48*M48</f>
        <v>13932.777691501731</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13932.777691501731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13434.265225900499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29382.182701287304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5876.4365402574613</v>
      </c>
      <c r="M84" s="863"/>
      <c r="N84" s="51"/>
    </row>
    <row r="85" spans="1:14">
      <c r="B85" s="89" t="s">
        <v>973</v>
      </c>
      <c r="C85" s="90"/>
      <c r="D85" s="90"/>
      <c r="E85" s="90"/>
      <c r="F85" s="90"/>
      <c r="G85" s="90"/>
      <c r="H85" s="90"/>
      <c r="I85" s="87"/>
      <c r="J85" s="88"/>
      <c r="K85" s="304">
        <v>0.05</v>
      </c>
      <c r="L85" s="862">
        <f>N79*K85</f>
        <v>1469.1091350643653</v>
      </c>
      <c r="M85" s="863"/>
      <c r="N85" s="51"/>
    </row>
    <row r="86" spans="1:14" ht="15.75" thickBot="1">
      <c r="B86" s="91" t="s">
        <v>974</v>
      </c>
      <c r="C86" s="92"/>
      <c r="D86" s="92"/>
      <c r="E86" s="92"/>
      <c r="F86" s="92"/>
      <c r="G86" s="92"/>
      <c r="H86" s="92"/>
      <c r="I86" s="93"/>
      <c r="J86" s="94"/>
      <c r="K86" s="305">
        <v>0.05</v>
      </c>
      <c r="L86" s="864">
        <f>N79*K86</f>
        <v>1469.1091350643653</v>
      </c>
      <c r="M86" s="865"/>
      <c r="N86" s="51"/>
    </row>
    <row r="87" spans="1:14" ht="15.75" thickBot="1">
      <c r="B87" s="827" t="s">
        <v>953</v>
      </c>
      <c r="C87" s="828"/>
      <c r="D87" s="828"/>
      <c r="E87" s="828"/>
      <c r="F87" s="828"/>
      <c r="G87" s="828"/>
      <c r="H87" s="828"/>
      <c r="I87" s="828"/>
      <c r="J87" s="828"/>
      <c r="K87" s="828"/>
      <c r="L87" s="828"/>
      <c r="M87" s="829"/>
      <c r="N87" s="52">
        <f>L84+L85+L86</f>
        <v>8814.6548103861915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38196.837511673497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29.2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7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0.15</v>
      </c>
      <c r="N41" s="344">
        <f>N77*M41</f>
        <v>11305.850572033949</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VLOOKUP(A48,MATERIALES!A4:D639,2,FALSE)</f>
        <v>m3</v>
      </c>
      <c r="K48" s="282">
        <v>2.1</v>
      </c>
      <c r="L48" s="267"/>
      <c r="M48" s="402">
        <f>VLOOKUP(A48,MATERIALES!A5:D395,4,FALSE)</f>
        <v>52714.546247923106</v>
      </c>
      <c r="N48" s="272">
        <f>K48*M48</f>
        <v>110700.54712063853</v>
      </c>
    </row>
    <row r="49" spans="1:14">
      <c r="A49" s="170" t="s">
        <v>412</v>
      </c>
      <c r="B49" s="43" t="str">
        <f>VLOOKUP(A49,MATERIALES!A6:D372,3,FALSE)</f>
        <v>Cicatrizante (para remoción de especies vegetales)</v>
      </c>
      <c r="C49" s="425"/>
      <c r="D49" s="425"/>
      <c r="E49" s="425"/>
      <c r="F49" s="425"/>
      <c r="G49" s="425"/>
      <c r="H49" s="425"/>
      <c r="I49" s="425"/>
      <c r="J49" s="312" t="str">
        <f>VLOOKUP(A49,MATERIALES!A5:D640,2,FALSE)</f>
        <v>kg</v>
      </c>
      <c r="K49" s="397">
        <v>1</v>
      </c>
      <c r="L49" s="421"/>
      <c r="M49" s="402">
        <f>VLOOKUP(A49,MATERIALES!A6:D396,4,FALSE)</f>
        <v>13932.777691501731</v>
      </c>
      <c r="N49" s="272">
        <f>K49*M49</f>
        <v>13932.777691501731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124633.32481214026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75372.337146892998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211311.51253106722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42262.302506213447</v>
      </c>
      <c r="M84" s="863"/>
      <c r="N84" s="51"/>
    </row>
    <row r="85" spans="1:14">
      <c r="B85" s="89" t="s">
        <v>973</v>
      </c>
      <c r="C85" s="90"/>
      <c r="D85" s="90"/>
      <c r="E85" s="90"/>
      <c r="F85" s="90"/>
      <c r="G85" s="90"/>
      <c r="H85" s="90"/>
      <c r="I85" s="87"/>
      <c r="J85" s="88"/>
      <c r="K85" s="304">
        <v>0.05</v>
      </c>
      <c r="L85" s="862">
        <f>N79*K85</f>
        <v>10565.575626553362</v>
      </c>
      <c r="M85" s="863"/>
      <c r="N85" s="51"/>
    </row>
    <row r="86" spans="1:14" ht="15.75" thickBot="1">
      <c r="B86" s="91" t="s">
        <v>974</v>
      </c>
      <c r="C86" s="92"/>
      <c r="D86" s="92"/>
      <c r="E86" s="92"/>
      <c r="F86" s="92"/>
      <c r="G86" s="92"/>
      <c r="H86" s="92"/>
      <c r="I86" s="93"/>
      <c r="J86" s="94"/>
      <c r="K86" s="305">
        <v>0.05</v>
      </c>
      <c r="L86" s="864">
        <f>N79*K86</f>
        <v>10565.575626553362</v>
      </c>
      <c r="M86" s="865"/>
      <c r="N86" s="51"/>
    </row>
    <row r="87" spans="1:14" ht="15.75" thickBot="1">
      <c r="B87" s="827" t="s">
        <v>953</v>
      </c>
      <c r="C87" s="828"/>
      <c r="D87" s="828"/>
      <c r="E87" s="828"/>
      <c r="F87" s="828"/>
      <c r="G87" s="828"/>
      <c r="H87" s="828"/>
      <c r="I87" s="828"/>
      <c r="J87" s="828"/>
      <c r="K87" s="828"/>
      <c r="L87" s="828"/>
      <c r="M87" s="829"/>
      <c r="N87" s="52">
        <f>L84+L85+L86</f>
        <v>63393.453759320175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274704.96629038738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29.2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0.15</v>
      </c>
      <c r="N41" s="344">
        <f>N77*M41</f>
        <v>11305.850572033949</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VLOOKUP(A48,MATERIALES!A4:D639,2,FALSE)</f>
        <v>m3</v>
      </c>
      <c r="K48" s="282">
        <v>2</v>
      </c>
      <c r="L48" s="267"/>
      <c r="M48" s="402">
        <f>VLOOKUP(A48,MATERIALES!A5:D395,4,FALSE)</f>
        <v>52714.546247923106</v>
      </c>
      <c r="N48" s="272">
        <f>K48*M48</f>
        <v>105429.09249584621</v>
      </c>
    </row>
    <row r="49" spans="1:14">
      <c r="A49" s="170" t="s">
        <v>412</v>
      </c>
      <c r="B49" s="43" t="str">
        <f>VLOOKUP(A49,MATERIALES!A6:D372,3,FALSE)</f>
        <v>Cicatrizante (para remoción de especies vegetales)</v>
      </c>
      <c r="C49" s="425"/>
      <c r="D49" s="425"/>
      <c r="E49" s="425"/>
      <c r="F49" s="425"/>
      <c r="G49" s="425"/>
      <c r="H49" s="425"/>
      <c r="I49" s="425"/>
      <c r="J49" s="312" t="str">
        <f>VLOOKUP(A49,MATERIALES!A5:D640,2,FALSE)</f>
        <v>kg</v>
      </c>
      <c r="K49" s="397">
        <v>1</v>
      </c>
      <c r="L49" s="421"/>
      <c r="M49" s="402">
        <f>VLOOKUP(A49,MATERIALES!A6:D396,4,FALSE)</f>
        <v>13932.777691501731</v>
      </c>
      <c r="N49" s="272">
        <f>K49*M49</f>
        <v>13932.777691501731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119361.87018734794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75372.337146892998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206040.05790627489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41208.011581254978</v>
      </c>
      <c r="M84" s="863"/>
      <c r="N84" s="51"/>
    </row>
    <row r="85" spans="1:14">
      <c r="B85" s="89" t="s">
        <v>973</v>
      </c>
      <c r="C85" s="90"/>
      <c r="D85" s="90"/>
      <c r="E85" s="90"/>
      <c r="F85" s="90"/>
      <c r="G85" s="90"/>
      <c r="H85" s="90"/>
      <c r="I85" s="87"/>
      <c r="J85" s="88"/>
      <c r="K85" s="304">
        <v>0.05</v>
      </c>
      <c r="L85" s="862">
        <f>N79*K85</f>
        <v>10302.002895313744</v>
      </c>
      <c r="M85" s="863"/>
      <c r="N85" s="51"/>
    </row>
    <row r="86" spans="1:14" ht="15.75" thickBot="1">
      <c r="B86" s="91" t="s">
        <v>974</v>
      </c>
      <c r="C86" s="92"/>
      <c r="D86" s="92"/>
      <c r="E86" s="92"/>
      <c r="F86" s="92"/>
      <c r="G86" s="92"/>
      <c r="H86" s="92"/>
      <c r="I86" s="93"/>
      <c r="J86" s="94"/>
      <c r="K86" s="305">
        <v>0.05</v>
      </c>
      <c r="L86" s="864">
        <f>N79*K86</f>
        <v>10302.002895313744</v>
      </c>
      <c r="M86" s="865"/>
      <c r="N86" s="51"/>
    </row>
    <row r="87" spans="1:14" ht="15.75" thickBot="1">
      <c r="B87" s="827" t="s">
        <v>953</v>
      </c>
      <c r="C87" s="828"/>
      <c r="D87" s="828"/>
      <c r="E87" s="828"/>
      <c r="F87" s="828"/>
      <c r="G87" s="828"/>
      <c r="H87" s="828"/>
      <c r="I87" s="828"/>
      <c r="J87" s="828"/>
      <c r="K87" s="828"/>
      <c r="L87" s="828"/>
      <c r="M87" s="829"/>
      <c r="N87" s="52">
        <f>L84+L85+L86</f>
        <v>61812.017371882466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267852.07527815737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9.2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v>
      </c>
      <c r="N41" s="344">
        <f>N77*M41</f>
        <v>4720.6884844632978</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VLOOKUP(A48,MATERIALES!A4:D639,2,FALSE)</f>
        <v>m3</v>
      </c>
      <c r="K48" s="282">
        <v>1.31</v>
      </c>
      <c r="L48" s="267"/>
      <c r="M48" s="402">
        <f>VLOOKUP(A48,MATERIALES!A5:D395,4,FALSE)</f>
        <v>52714.546247923106</v>
      </c>
      <c r="N48" s="272">
        <f>K48*M48</f>
        <v>69056.055584779271</v>
      </c>
    </row>
    <row r="49" spans="1:14">
      <c r="A49" s="170" t="s">
        <v>412</v>
      </c>
      <c r="B49" s="43" t="str">
        <f>VLOOKUP(A49,MATERIALES!A6:D372,3,FALSE)</f>
        <v>Cicatrizante (para remoción de especies vegetales)</v>
      </c>
      <c r="C49" s="425"/>
      <c r="D49" s="425"/>
      <c r="E49" s="425"/>
      <c r="F49" s="425"/>
      <c r="G49" s="425"/>
      <c r="H49" s="425"/>
      <c r="I49" s="425"/>
      <c r="J49" s="312" t="str">
        <f>VLOOKUP(A49,MATERIALES!A5:D640,2,FALSE)</f>
        <v>kg</v>
      </c>
      <c r="K49" s="397">
        <v>1</v>
      </c>
      <c r="L49" s="421"/>
      <c r="M49" s="402">
        <f>VLOOKUP(A49,MATERIALES!A6:D396,4,FALSE)</f>
        <v>13932.777691501731</v>
      </c>
      <c r="N49" s="272">
        <f>K49*M49</f>
        <v>13932.777691501731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82988.833276281002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47206.884844632979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134916.40660537727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26983.281321075454</v>
      </c>
      <c r="M84" s="863"/>
      <c r="N84" s="51"/>
    </row>
    <row r="85" spans="1:14">
      <c r="B85" s="89" t="s">
        <v>973</v>
      </c>
      <c r="C85" s="90"/>
      <c r="D85" s="90"/>
      <c r="E85" s="90"/>
      <c r="F85" s="90"/>
      <c r="G85" s="90"/>
      <c r="H85" s="90"/>
      <c r="I85" s="87"/>
      <c r="J85" s="88"/>
      <c r="K85" s="304">
        <v>0.05</v>
      </c>
      <c r="L85" s="862">
        <f>N79*K85</f>
        <v>6745.8203302688635</v>
      </c>
      <c r="M85" s="863"/>
      <c r="N85" s="51"/>
    </row>
    <row r="86" spans="1:14" ht="15.75" thickBot="1">
      <c r="B86" s="91" t="s">
        <v>974</v>
      </c>
      <c r="C86" s="92"/>
      <c r="D86" s="92"/>
      <c r="E86" s="92"/>
      <c r="F86" s="92"/>
      <c r="G86" s="92"/>
      <c r="H86" s="92"/>
      <c r="I86" s="93"/>
      <c r="J86" s="94"/>
      <c r="K86" s="305">
        <v>0.05</v>
      </c>
      <c r="L86" s="864">
        <f>N79*K86</f>
        <v>6745.8203302688635</v>
      </c>
      <c r="M86" s="865"/>
      <c r="N86" s="51"/>
    </row>
    <row r="87" spans="1:14" ht="15.75" thickBot="1">
      <c r="B87" s="827" t="s">
        <v>953</v>
      </c>
      <c r="C87" s="828"/>
      <c r="D87" s="828"/>
      <c r="E87" s="828"/>
      <c r="F87" s="828"/>
      <c r="G87" s="828"/>
      <c r="H87" s="828"/>
      <c r="I87" s="828"/>
      <c r="J87" s="828"/>
      <c r="K87" s="828"/>
      <c r="L87" s="828"/>
      <c r="M87" s="829"/>
      <c r="N87" s="52">
        <f>L84+L85+L86</f>
        <v>40474.921981613181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175391.32858699045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29.2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v>
      </c>
      <c r="N41" s="344">
        <f>N77*M41</f>
        <v>3957.0477002118823</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VLOOKUP(A48,MATERIALES!A4:D639,2,FALSE)</f>
        <v>m3</v>
      </c>
      <c r="K48" s="282">
        <v>1.1000000000000001</v>
      </c>
      <c r="L48" s="267"/>
      <c r="M48" s="402">
        <f>VLOOKUP(A48,MATERIALES!A5:D395,4,FALSE)</f>
        <v>52714.546247923106</v>
      </c>
      <c r="N48" s="272">
        <f>K48*M48</f>
        <v>57986.00087271542</v>
      </c>
    </row>
    <row r="49" spans="1:14">
      <c r="A49" s="170" t="s">
        <v>412</v>
      </c>
      <c r="B49" s="43" t="str">
        <f>VLOOKUP(A49,MATERIALES!A6:D372,3,FALSE)</f>
        <v>Cicatrizante (para remoción de especies vegetales)</v>
      </c>
      <c r="C49" s="425"/>
      <c r="D49" s="425"/>
      <c r="E49" s="425"/>
      <c r="F49" s="425"/>
      <c r="G49" s="425"/>
      <c r="H49" s="425"/>
      <c r="I49" s="425"/>
      <c r="J49" s="312" t="str">
        <f>VLOOKUP(A49,MATERIALES!A5:D640,2,FALSE)</f>
        <v>kg</v>
      </c>
      <c r="K49" s="397">
        <v>1</v>
      </c>
      <c r="L49" s="421"/>
      <c r="M49" s="402">
        <f>VLOOKUP(A49,MATERIALES!A6:D396,4,FALSE)</f>
        <v>13932.777691501731</v>
      </c>
      <c r="N49" s="272">
        <f>K49*M49</f>
        <v>13932.777691501731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71918.778564217151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39570.477002118823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115446.30326654785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23089.260653309571</v>
      </c>
      <c r="M84" s="863"/>
      <c r="N84" s="51"/>
    </row>
    <row r="85" spans="1:14">
      <c r="B85" s="89" t="s">
        <v>973</v>
      </c>
      <c r="C85" s="90"/>
      <c r="D85" s="90"/>
      <c r="E85" s="90"/>
      <c r="F85" s="90"/>
      <c r="G85" s="90"/>
      <c r="H85" s="90"/>
      <c r="I85" s="87"/>
      <c r="J85" s="88"/>
      <c r="K85" s="304">
        <v>0.05</v>
      </c>
      <c r="L85" s="862">
        <f>N79*K85</f>
        <v>5772.3151633273928</v>
      </c>
      <c r="M85" s="863"/>
      <c r="N85" s="51"/>
    </row>
    <row r="86" spans="1:14" ht="15.75" thickBot="1">
      <c r="B86" s="91" t="s">
        <v>974</v>
      </c>
      <c r="C86" s="92"/>
      <c r="D86" s="92"/>
      <c r="E86" s="92"/>
      <c r="F86" s="92"/>
      <c r="G86" s="92"/>
      <c r="H86" s="92"/>
      <c r="I86" s="93"/>
      <c r="J86" s="94"/>
      <c r="K86" s="305">
        <v>0.05</v>
      </c>
      <c r="L86" s="864">
        <f>N79*K86</f>
        <v>5772.3151633273928</v>
      </c>
      <c r="M86" s="865"/>
      <c r="N86" s="51"/>
    </row>
    <row r="87" spans="1:14" ht="15.75" thickBot="1">
      <c r="B87" s="827" t="s">
        <v>953</v>
      </c>
      <c r="C87" s="828"/>
      <c r="D87" s="828"/>
      <c r="E87" s="828"/>
      <c r="F87" s="828"/>
      <c r="G87" s="828"/>
      <c r="H87" s="828"/>
      <c r="I87" s="828"/>
      <c r="J87" s="828"/>
      <c r="K87" s="828"/>
      <c r="L87" s="828"/>
      <c r="M87" s="829"/>
      <c r="N87" s="52">
        <f>L84+L85+L86</f>
        <v>34633.890979964359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150080.1942465122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9.2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A38" s="113"/>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v>
      </c>
      <c r="N41" s="344">
        <f>N77*M41</f>
        <v>269.07924361440803</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VLOOKUP(A48,MATERIALES!A4:D639,2,FALSE)</f>
        <v>m3</v>
      </c>
      <c r="K48" s="282">
        <v>0.05</v>
      </c>
      <c r="L48" s="267"/>
      <c r="M48" s="402">
        <f>VLOOKUP(A48,MATERIALES!A5:D395,4,FALSE)</f>
        <v>52714.546247923106</v>
      </c>
      <c r="N48" s="272">
        <f>K48*M48</f>
        <v>2635.7273123961554</v>
      </c>
    </row>
    <row r="49" spans="1:14">
      <c r="A49" s="170" t="s">
        <v>774</v>
      </c>
      <c r="B49" s="43" t="str">
        <f>VLOOKUP(A49,MATERIALES!A6:D372,3,FALSE)</f>
        <v>Agua</v>
      </c>
      <c r="C49" s="425"/>
      <c r="D49" s="425"/>
      <c r="E49" s="425"/>
      <c r="F49" s="425"/>
      <c r="G49" s="425"/>
      <c r="H49" s="425"/>
      <c r="I49" s="425"/>
      <c r="J49" s="312" t="str">
        <f>VLOOKUP(A49,MATERIALES!A5:D640,2,FALSE)</f>
        <v>lt</v>
      </c>
      <c r="K49" s="397">
        <v>5</v>
      </c>
      <c r="L49" s="421"/>
      <c r="M49" s="402">
        <f>VLOOKUP(A49,MATERIALES!A6:D396,4,FALSE)</f>
        <v>70.455154033578054</v>
      </c>
      <c r="N49" s="272">
        <f>K49*M49</f>
        <v>352.2757701678903</v>
      </c>
    </row>
    <row r="50" spans="1:14">
      <c r="A50" s="170" t="s">
        <v>915</v>
      </c>
      <c r="B50" s="43" t="str">
        <f>VLOOKUP(A50,MATERIALES!A6:D372,3,FALSE)</f>
        <v>Cespedones</v>
      </c>
      <c r="C50" s="425"/>
      <c r="D50" s="425"/>
      <c r="E50" s="425"/>
      <c r="F50" s="425"/>
      <c r="G50" s="425"/>
      <c r="H50" s="425"/>
      <c r="I50" s="425"/>
      <c r="J50" s="312" t="str">
        <f>VLOOKUP(A50,MATERIALES!A6:D641,2,FALSE)</f>
        <v>m2</v>
      </c>
      <c r="K50" s="397">
        <v>1</v>
      </c>
      <c r="L50" s="421"/>
      <c r="M50" s="402">
        <f>VLOOKUP(A50,MATERIALES!A6:D397,4,FALSE)</f>
        <v>6945.7942622641276</v>
      </c>
      <c r="N50" s="272">
        <f>K50*M50</f>
        <v>6945.7942622641276</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9933.7973448281737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2690.7924361440801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12893.669024586661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2578.7338049173322</v>
      </c>
      <c r="M84" s="863"/>
      <c r="N84" s="51"/>
    </row>
    <row r="85" spans="1:14">
      <c r="B85" s="89" t="s">
        <v>973</v>
      </c>
      <c r="C85" s="90"/>
      <c r="D85" s="90"/>
      <c r="E85" s="90"/>
      <c r="F85" s="90"/>
      <c r="G85" s="90"/>
      <c r="H85" s="90"/>
      <c r="I85" s="87"/>
      <c r="J85" s="88"/>
      <c r="K85" s="304">
        <v>0.05</v>
      </c>
      <c r="L85" s="862">
        <f>N79*K85</f>
        <v>644.68345122933306</v>
      </c>
      <c r="M85" s="863"/>
      <c r="N85" s="51"/>
    </row>
    <row r="86" spans="1:14" ht="15.75" thickBot="1">
      <c r="B86" s="91" t="s">
        <v>974</v>
      </c>
      <c r="C86" s="92"/>
      <c r="D86" s="92"/>
      <c r="E86" s="92"/>
      <c r="F86" s="92"/>
      <c r="G86" s="92"/>
      <c r="H86" s="92"/>
      <c r="I86" s="93"/>
      <c r="J86" s="94"/>
      <c r="K86" s="305">
        <v>0.05</v>
      </c>
      <c r="L86" s="864">
        <f>N79*K86</f>
        <v>644.68345122933306</v>
      </c>
      <c r="M86" s="865"/>
      <c r="N86" s="51"/>
    </row>
    <row r="87" spans="1:14" ht="15.75" thickBot="1">
      <c r="B87" s="827" t="s">
        <v>953</v>
      </c>
      <c r="C87" s="828"/>
      <c r="D87" s="828"/>
      <c r="E87" s="828"/>
      <c r="F87" s="828"/>
      <c r="G87" s="828"/>
      <c r="H87" s="828"/>
      <c r="I87" s="828"/>
      <c r="J87" s="828"/>
      <c r="K87" s="828"/>
      <c r="L87" s="828"/>
      <c r="M87" s="829"/>
      <c r="N87" s="52">
        <f>L84+L85+L86</f>
        <v>3868.1007073759984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16761.76973196266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7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0.1</v>
      </c>
      <c r="N41" s="344">
        <f>N77*M41</f>
        <v>108.262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70" t="s">
        <v>426</v>
      </c>
      <c r="B48" s="43" t="str">
        <f>VLOOKUP(A48,MATERIALES!A5:D372,3,FALSE)</f>
        <v>Costal de fibra o fique</v>
      </c>
      <c r="C48" s="281"/>
      <c r="D48" s="281"/>
      <c r="E48" s="281"/>
      <c r="F48" s="281"/>
      <c r="G48" s="281"/>
      <c r="H48" s="281"/>
      <c r="I48" s="281"/>
      <c r="J48" s="311" t="str">
        <f>VLOOKUP(A48,MATERIALES!A4:D639,2,FALSE)</f>
        <v>m2</v>
      </c>
      <c r="K48" s="282">
        <v>1</v>
      </c>
      <c r="L48" s="267"/>
      <c r="M48" s="402">
        <f>VLOOKUP(A48,MATERIALES!A5:D395,4,FALSE)</f>
        <v>1450.2922476450376</v>
      </c>
      <c r="N48" s="272">
        <f>K48*M48</f>
        <v>1450.2922476450376</v>
      </c>
    </row>
    <row r="49" spans="1:14">
      <c r="A49" s="170" t="s">
        <v>650</v>
      </c>
      <c r="B49" s="43" t="str">
        <f>VLOOKUP(A49,MATERIALES!A6:D372,3,FALSE)</f>
        <v>Semillas para empradizar</v>
      </c>
      <c r="C49" s="425"/>
      <c r="D49" s="425"/>
      <c r="E49" s="425"/>
      <c r="F49" s="425"/>
      <c r="G49" s="425"/>
      <c r="H49" s="425"/>
      <c r="I49" s="425"/>
      <c r="J49" s="312" t="str">
        <f>VLOOKUP(A49,MATERIALES!A5:D640,2,FALSE)</f>
        <v>kg</v>
      </c>
      <c r="K49" s="397">
        <v>0.05</v>
      </c>
      <c r="L49" s="421"/>
      <c r="M49" s="402">
        <f>VLOOKUP(A49,MATERIALES!A6:D396,4,FALSE)</f>
        <v>35763.036187444224</v>
      </c>
      <c r="N49" s="272">
        <f>K49*M49</f>
        <v>1788.1518093722113</v>
      </c>
    </row>
    <row r="50" spans="1:14">
      <c r="A50" s="170" t="s">
        <v>686</v>
      </c>
      <c r="B50" s="43" t="str">
        <f>VLOOKUP(A50,MATERIALES!A6:D372,3,FALSE)</f>
        <v xml:space="preserve">Tierra abonada </v>
      </c>
      <c r="C50" s="425"/>
      <c r="D50" s="425"/>
      <c r="E50" s="425"/>
      <c r="F50" s="425"/>
      <c r="G50" s="425"/>
      <c r="H50" s="425"/>
      <c r="I50" s="425"/>
      <c r="J50" s="312" t="str">
        <f>VLOOKUP(A50,MATERIALES!A6:D641,2,FALSE)</f>
        <v>m3</v>
      </c>
      <c r="K50" s="397">
        <v>7.4999999999999997E-2</v>
      </c>
      <c r="L50" s="421"/>
      <c r="M50" s="402">
        <f>VLOOKUP(A50,MATERIALES!A6:D397,4,FALSE)</f>
        <v>52714.546247923106</v>
      </c>
      <c r="N50" s="272">
        <f>K50*M50</f>
        <v>3953.5909685942329</v>
      </c>
    </row>
    <row r="51" spans="1:14">
      <c r="A51" s="170" t="s">
        <v>774</v>
      </c>
      <c r="B51" s="43" t="str">
        <f>VLOOKUP(A51,MATERIALES!A6:D372,3,FALSE)</f>
        <v>Agua</v>
      </c>
      <c r="C51" s="425"/>
      <c r="D51" s="425"/>
      <c r="E51" s="425"/>
      <c r="F51" s="425"/>
      <c r="G51" s="425"/>
      <c r="H51" s="425"/>
      <c r="I51" s="425"/>
      <c r="J51" s="312" t="str">
        <f>VLOOKUP(A51,MATERIALES!A6:D642,2,FALSE)</f>
        <v>lt</v>
      </c>
      <c r="K51" s="397">
        <v>5</v>
      </c>
      <c r="L51" s="421"/>
      <c r="M51" s="402">
        <f>VLOOKUP(A51,MATERIALES!A6:D398,4,FALSE)</f>
        <v>70.455154033578054</v>
      </c>
      <c r="N51" s="272">
        <f>K51*M51</f>
        <v>352.2757701678903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7544.3107957793718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1082.6199999999999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8735.1927957793705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1747.0385591558743</v>
      </c>
      <c r="M84" s="863"/>
      <c r="N84" s="51"/>
    </row>
    <row r="85" spans="1:14">
      <c r="B85" s="89" t="s">
        <v>973</v>
      </c>
      <c r="C85" s="90"/>
      <c r="D85" s="90"/>
      <c r="E85" s="90"/>
      <c r="F85" s="90"/>
      <c r="G85" s="90"/>
      <c r="H85" s="90"/>
      <c r="I85" s="87"/>
      <c r="J85" s="88"/>
      <c r="K85" s="304">
        <v>0.05</v>
      </c>
      <c r="L85" s="862">
        <f>N79*K85</f>
        <v>436.75963978896857</v>
      </c>
      <c r="M85" s="863"/>
      <c r="N85" s="51"/>
    </row>
    <row r="86" spans="1:14" ht="15.75" thickBot="1">
      <c r="B86" s="91" t="s">
        <v>974</v>
      </c>
      <c r="C86" s="92"/>
      <c r="D86" s="92"/>
      <c r="E86" s="92"/>
      <c r="F86" s="92"/>
      <c r="G86" s="92"/>
      <c r="H86" s="92"/>
      <c r="I86" s="93"/>
      <c r="J86" s="94"/>
      <c r="K86" s="305">
        <v>0.05</v>
      </c>
      <c r="L86" s="864">
        <f>N79*K86</f>
        <v>436.75963978896857</v>
      </c>
      <c r="M86" s="865"/>
      <c r="N86" s="51"/>
    </row>
    <row r="87" spans="1:14" ht="15.75" thickBot="1">
      <c r="B87" s="827" t="s">
        <v>953</v>
      </c>
      <c r="C87" s="828"/>
      <c r="D87" s="828"/>
      <c r="E87" s="828"/>
      <c r="F87" s="828"/>
      <c r="G87" s="828"/>
      <c r="H87" s="828"/>
      <c r="I87" s="828"/>
      <c r="J87" s="828"/>
      <c r="K87" s="828"/>
      <c r="L87" s="828"/>
      <c r="M87" s="829"/>
      <c r="N87" s="52">
        <f>L84+L85+L86</f>
        <v>2620.557838733811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11355.750634513181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29.2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253</v>
      </c>
      <c r="B36" s="876" t="str">
        <f>VLOOKUP(A36,EQUIPOS!A6:D154,3,FALSE)</f>
        <v>Máquina hidrosembradora</v>
      </c>
      <c r="C36" s="877"/>
      <c r="D36" s="877"/>
      <c r="E36" s="877"/>
      <c r="F36" s="877"/>
      <c r="G36" s="877"/>
      <c r="H36" s="878"/>
      <c r="I36" s="267"/>
      <c r="J36" s="268"/>
      <c r="K36" s="269">
        <f>VLOOKUP(A36,EQUIPOS!A6:D163,4,FALSE)</f>
        <v>19313.235847734282</v>
      </c>
      <c r="L36" s="270"/>
      <c r="M36" s="336">
        <v>350</v>
      </c>
      <c r="N36" s="272">
        <f>K36/M36</f>
        <v>55.180673850669379</v>
      </c>
    </row>
    <row r="37" spans="1:14">
      <c r="A37" s="113" t="s">
        <v>138</v>
      </c>
      <c r="B37" s="876" t="str">
        <f>VLOOKUP(A37,EQUIPOS!A7:D154,3,FALSE)</f>
        <v>Camioneta D-300</v>
      </c>
      <c r="C37" s="877"/>
      <c r="D37" s="877"/>
      <c r="E37" s="877"/>
      <c r="F37" s="877"/>
      <c r="G37" s="877"/>
      <c r="H37" s="878"/>
      <c r="I37" s="421"/>
      <c r="J37" s="422"/>
      <c r="K37" s="269">
        <f>VLOOKUP(A37,EQUIPOS!A7:D164,4,FALSE)</f>
        <v>42880.638183347728</v>
      </c>
      <c r="L37" s="335"/>
      <c r="M37" s="336">
        <v>350</v>
      </c>
      <c r="N37" s="272">
        <f>K37/M37</f>
        <v>122.51610909527922</v>
      </c>
    </row>
    <row r="38" spans="1:14">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4.8049864931144288</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182.50176943906303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70" t="s">
        <v>426</v>
      </c>
      <c r="B48" s="43" t="str">
        <f>VLOOKUP(A48,MATERIALES!A5:D372,3,FALSE)</f>
        <v>Costal de fibra o fique</v>
      </c>
      <c r="C48" s="281"/>
      <c r="D48" s="281"/>
      <c r="E48" s="281"/>
      <c r="F48" s="281"/>
      <c r="G48" s="281"/>
      <c r="H48" s="281"/>
      <c r="I48" s="281"/>
      <c r="J48" s="311" t="str">
        <f>VLOOKUP(A48,MATERIALES!A4:D639,2,FALSE)</f>
        <v>m2</v>
      </c>
      <c r="K48" s="282">
        <v>1</v>
      </c>
      <c r="L48" s="267"/>
      <c r="M48" s="402">
        <f>VLOOKUP(A48,MATERIALES!A5:D395,4,FALSE)</f>
        <v>1450.2922476450376</v>
      </c>
      <c r="N48" s="272">
        <f>K48*M48</f>
        <v>1450.2922476450376</v>
      </c>
    </row>
    <row r="49" spans="1:14">
      <c r="A49" s="170" t="s">
        <v>499</v>
      </c>
      <c r="B49" s="43" t="str">
        <f>VLOOKUP(A49,MATERIALES!A6:D372,3,FALSE)</f>
        <v>Mulch Orgánico</v>
      </c>
      <c r="C49" s="425"/>
      <c r="D49" s="425"/>
      <c r="E49" s="425"/>
      <c r="F49" s="425"/>
      <c r="G49" s="425"/>
      <c r="H49" s="425"/>
      <c r="I49" s="425"/>
      <c r="J49" s="312" t="str">
        <f>VLOOKUP(A49,MATERIALES!A5:D640,2,FALSE)</f>
        <v>kg</v>
      </c>
      <c r="K49" s="397">
        <v>0.4</v>
      </c>
      <c r="L49" s="421"/>
      <c r="M49" s="402">
        <f>VLOOKUP(A49,MATERIALES!A6:D396,4,FALSE)</f>
        <v>4558.9904286958363</v>
      </c>
      <c r="N49" s="272">
        <f>K49*M49</f>
        <v>1823.5961714783346</v>
      </c>
    </row>
    <row r="50" spans="1:14">
      <c r="A50" s="170" t="s">
        <v>774</v>
      </c>
      <c r="B50" s="43" t="str">
        <f>VLOOKUP(A50,MATERIALES!A6:D372,3,FALSE)</f>
        <v>Agua</v>
      </c>
      <c r="C50" s="425"/>
      <c r="D50" s="425"/>
      <c r="E50" s="425"/>
      <c r="F50" s="425"/>
      <c r="G50" s="425"/>
      <c r="H50" s="425"/>
      <c r="I50" s="425"/>
      <c r="J50" s="312" t="str">
        <f>VLOOKUP(A50,MATERIALES!A6:D641,2,FALSE)</f>
        <v>lt</v>
      </c>
      <c r="K50" s="397">
        <v>5</v>
      </c>
      <c r="L50" s="421"/>
      <c r="M50" s="402">
        <f>VLOOKUP(A50,MATERIALES!A6:D397,4,FALSE)</f>
        <v>70.455154033578054</v>
      </c>
      <c r="N50" s="272">
        <f>K50*M50</f>
        <v>352.2757701678903</v>
      </c>
    </row>
    <row r="51" spans="1:14">
      <c r="A51" s="170" t="s">
        <v>650</v>
      </c>
      <c r="B51" s="43" t="str">
        <f>VLOOKUP(A51,MATERIALES!A6:D372,3,FALSE)</f>
        <v>Semillas para empradizar</v>
      </c>
      <c r="C51" s="425"/>
      <c r="D51" s="425"/>
      <c r="E51" s="425"/>
      <c r="F51" s="425"/>
      <c r="G51" s="425"/>
      <c r="H51" s="425"/>
      <c r="I51" s="425"/>
      <c r="J51" s="312" t="str">
        <f>VLOOKUP(A51,MATERIALES!A6:D642,2,FALSE)</f>
        <v>kg</v>
      </c>
      <c r="K51" s="397">
        <v>0.05</v>
      </c>
      <c r="L51" s="421"/>
      <c r="M51" s="402">
        <f>VLOOKUP(A51,MATERIALES!A6:D398,4,FALSE)</f>
        <v>35763.036187444224</v>
      </c>
      <c r="N51" s="272">
        <f>K51*M51</f>
        <v>1788.1518093722113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5414.3159986634737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96.099729862288569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5692.9174979648251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1138.5834995929652</v>
      </c>
      <c r="M84" s="863"/>
      <c r="N84" s="51"/>
    </row>
    <row r="85" spans="1:14">
      <c r="B85" s="89" t="s">
        <v>973</v>
      </c>
      <c r="C85" s="90"/>
      <c r="D85" s="90"/>
      <c r="E85" s="90"/>
      <c r="F85" s="90"/>
      <c r="G85" s="90"/>
      <c r="H85" s="90"/>
      <c r="I85" s="87"/>
      <c r="J85" s="88"/>
      <c r="K85" s="304">
        <v>0.05</v>
      </c>
      <c r="L85" s="862">
        <f>N79*K85</f>
        <v>284.64587489824129</v>
      </c>
      <c r="M85" s="863"/>
      <c r="N85" s="51"/>
    </row>
    <row r="86" spans="1:14" ht="15.75" thickBot="1">
      <c r="B86" s="91" t="s">
        <v>974</v>
      </c>
      <c r="C86" s="92"/>
      <c r="D86" s="92"/>
      <c r="E86" s="92"/>
      <c r="F86" s="92"/>
      <c r="G86" s="92"/>
      <c r="H86" s="92"/>
      <c r="I86" s="93"/>
      <c r="J86" s="94"/>
      <c r="K86" s="305">
        <v>0.05</v>
      </c>
      <c r="L86" s="864">
        <f>N79*K86</f>
        <v>284.64587489824129</v>
      </c>
      <c r="M86" s="865"/>
      <c r="N86" s="51"/>
    </row>
    <row r="87" spans="1:14" ht="15.75" thickBot="1">
      <c r="B87" s="827" t="s">
        <v>953</v>
      </c>
      <c r="C87" s="828"/>
      <c r="D87" s="828"/>
      <c r="E87" s="828"/>
      <c r="F87" s="828"/>
      <c r="G87" s="828"/>
      <c r="H87" s="828"/>
      <c r="I87" s="828"/>
      <c r="J87" s="828"/>
      <c r="K87" s="828"/>
      <c r="L87" s="828"/>
      <c r="M87" s="829"/>
      <c r="N87" s="52">
        <f>L84+L85+L86</f>
        <v>1707.8752493894478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7400.7927473542732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29.25" customHeight="1" thickBot="1">
      <c r="A31" t="s">
        <v>1845</v>
      </c>
      <c r="B31" s="80" t="s">
        <v>1726</v>
      </c>
      <c r="C31" s="969" t="s">
        <v>2049</v>
      </c>
      <c r="D31" s="970"/>
      <c r="E31" s="970"/>
      <c r="F31" s="970"/>
      <c r="G31" s="970"/>
      <c r="H31" s="970"/>
      <c r="I31" s="970"/>
      <c r="J31" s="970"/>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138</v>
      </c>
      <c r="B36" s="876" t="str">
        <f>VLOOKUP(A36,EQUIPOS!A6:D154,3,FALSE)</f>
        <v>Camioneta D-300</v>
      </c>
      <c r="C36" s="877"/>
      <c r="D36" s="877"/>
      <c r="E36" s="877"/>
      <c r="F36" s="877"/>
      <c r="G36" s="877"/>
      <c r="H36" s="878"/>
      <c r="I36" s="267"/>
      <c r="J36" s="268"/>
      <c r="K36" s="269">
        <f>VLOOKUP(A36,EQUIPOS!A6:D163,4,FALSE)</f>
        <v>42880.638183347728</v>
      </c>
      <c r="L36" s="270"/>
      <c r="M36" s="336">
        <v>8000</v>
      </c>
      <c r="N36" s="272">
        <f>K36/M36</f>
        <v>5.3600797729184659</v>
      </c>
    </row>
    <row r="37" spans="1:14">
      <c r="A37" s="113"/>
      <c r="B37" s="876"/>
      <c r="C37" s="877"/>
      <c r="D37" s="877"/>
      <c r="E37" s="877"/>
      <c r="F37" s="877"/>
      <c r="G37" s="877"/>
      <c r="H37" s="878"/>
      <c r="I37" s="421"/>
      <c r="J37" s="422"/>
      <c r="K37" s="269"/>
      <c r="L37" s="335"/>
      <c r="M37" s="336"/>
      <c r="N37" s="272"/>
    </row>
    <row r="38" spans="1:14">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0.01</v>
      </c>
      <c r="N41" s="344">
        <f>N77*M41</f>
        <v>26.907924361440802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32.268004134359266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70" t="s">
        <v>511</v>
      </c>
      <c r="B48" s="43" t="str">
        <f>VLOOKUP(A48,MATERIALES!A5:D372,3,FALSE)</f>
        <v>Manto Temporal (Protección de Taludes)</v>
      </c>
      <c r="C48" s="281"/>
      <c r="D48" s="281"/>
      <c r="E48" s="281"/>
      <c r="F48" s="281"/>
      <c r="G48" s="281"/>
      <c r="H48" s="281"/>
      <c r="I48" s="281"/>
      <c r="J48" s="311" t="str">
        <f>VLOOKUP(A48,MATERIALES!A4:D639,2,FALSE)</f>
        <v>m2</v>
      </c>
      <c r="K48" s="486">
        <v>1.05</v>
      </c>
      <c r="L48" s="267"/>
      <c r="M48" s="402">
        <f>VLOOKUP(A48,MATERIALES!A5:D395,4,FALSE)</f>
        <v>4787.6986979432977</v>
      </c>
      <c r="N48" s="272">
        <f>K48*M48</f>
        <v>5027.083632840463</v>
      </c>
    </row>
    <row r="49" spans="1:14">
      <c r="A49" s="170" t="s">
        <v>584</v>
      </c>
      <c r="B49" s="43" t="str">
        <f>VLOOKUP(A49,MATERIALES!A6:D372,3,FALSE)</f>
        <v>Mezcla Fértil</v>
      </c>
      <c r="C49" s="425"/>
      <c r="D49" s="425"/>
      <c r="E49" s="425"/>
      <c r="F49" s="425"/>
      <c r="G49" s="425"/>
      <c r="H49" s="425"/>
      <c r="I49" s="425"/>
      <c r="J49" s="312" t="str">
        <f>VLOOKUP(A49,MATERIALES!A5:D640,2,FALSE)</f>
        <v>m2</v>
      </c>
      <c r="K49" s="486">
        <v>1</v>
      </c>
      <c r="L49" s="421"/>
      <c r="M49" s="402">
        <f>VLOOKUP(A49,MATERIALES!A6:D396,4,FALSE)</f>
        <v>21202.665662320316</v>
      </c>
      <c r="N49" s="272">
        <f>K49*M49</f>
        <v>21202.665662320316</v>
      </c>
    </row>
    <row r="50" spans="1:14">
      <c r="A50" s="170" t="s">
        <v>827</v>
      </c>
      <c r="B50" s="43" t="str">
        <f>VLOOKUP(A50,MATERIALES!A6:D372,3,FALSE)</f>
        <v>Anclaje para fijación del manto</v>
      </c>
      <c r="C50" s="425"/>
      <c r="D50" s="425"/>
      <c r="E50" s="425"/>
      <c r="F50" s="425"/>
      <c r="G50" s="425"/>
      <c r="H50" s="425"/>
      <c r="I50" s="425"/>
      <c r="J50" s="312" t="str">
        <f>VLOOKUP(A50,MATERIALES!A6:D641,2,FALSE)</f>
        <v>u</v>
      </c>
      <c r="K50" s="486">
        <v>2</v>
      </c>
      <c r="L50" s="421"/>
      <c r="M50" s="402">
        <f>VLOOKUP(A50,MATERIALES!A6:D397,4,FALSE)</f>
        <v>907.15781707230121</v>
      </c>
      <c r="N50" s="272">
        <f>K50*M50</f>
        <v>1814.3156341446024</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28044.064929305379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2690.7924361440801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30767.125369583817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6153.4250739167637</v>
      </c>
      <c r="M84" s="863"/>
      <c r="N84" s="51"/>
    </row>
    <row r="85" spans="1:14">
      <c r="B85" s="89" t="s">
        <v>973</v>
      </c>
      <c r="C85" s="90"/>
      <c r="D85" s="90"/>
      <c r="E85" s="90"/>
      <c r="F85" s="90"/>
      <c r="G85" s="90"/>
      <c r="H85" s="90"/>
      <c r="I85" s="87"/>
      <c r="J85" s="88"/>
      <c r="K85" s="304">
        <v>0.05</v>
      </c>
      <c r="L85" s="862">
        <f>N79*K85</f>
        <v>1538.3562684791909</v>
      </c>
      <c r="M85" s="863"/>
      <c r="N85" s="51"/>
    </row>
    <row r="86" spans="1:14" ht="15.75" thickBot="1">
      <c r="B86" s="91" t="s">
        <v>974</v>
      </c>
      <c r="C86" s="92"/>
      <c r="D86" s="92"/>
      <c r="E86" s="92"/>
      <c r="F86" s="92"/>
      <c r="G86" s="92"/>
      <c r="H86" s="92"/>
      <c r="I86" s="93"/>
      <c r="J86" s="94"/>
      <c r="K86" s="305">
        <v>0.05</v>
      </c>
      <c r="L86" s="864">
        <f>N79*K86</f>
        <v>1538.3562684791909</v>
      </c>
      <c r="M86" s="865"/>
      <c r="N86" s="51"/>
    </row>
    <row r="87" spans="1:14" ht="15.75" thickBot="1">
      <c r="B87" s="827" t="s">
        <v>953</v>
      </c>
      <c r="C87" s="828"/>
      <c r="D87" s="828"/>
      <c r="E87" s="828"/>
      <c r="F87" s="828"/>
      <c r="G87" s="828"/>
      <c r="H87" s="828"/>
      <c r="I87" s="828"/>
      <c r="J87" s="828"/>
      <c r="K87" s="828"/>
      <c r="L87" s="828"/>
      <c r="M87" s="829"/>
      <c r="N87" s="52">
        <f>L84+L85+L86</f>
        <v>9230.1376108751447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39997.26298045896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28.5" customHeight="1" thickBot="1">
      <c r="A31" t="s">
        <v>1845</v>
      </c>
      <c r="B31" s="80" t="s">
        <v>1727</v>
      </c>
      <c r="C31" s="969" t="s">
        <v>2052</v>
      </c>
      <c r="D31" s="970"/>
      <c r="E31" s="970"/>
      <c r="F31" s="970"/>
      <c r="G31" s="970"/>
      <c r="H31" s="970"/>
      <c r="I31" s="970"/>
      <c r="J31" s="970"/>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138</v>
      </c>
      <c r="B36" s="876" t="str">
        <f>VLOOKUP(A36,EQUIPOS!A6:D154,3,FALSE)</f>
        <v>Camioneta D-300</v>
      </c>
      <c r="C36" s="877"/>
      <c r="D36" s="877"/>
      <c r="E36" s="877"/>
      <c r="F36" s="877"/>
      <c r="G36" s="877"/>
      <c r="H36" s="878"/>
      <c r="I36" s="267"/>
      <c r="J36" s="268"/>
      <c r="K36" s="269">
        <f>VLOOKUP(A36,EQUIPOS!A6:D163,4,FALSE)</f>
        <v>42880.638183347728</v>
      </c>
      <c r="L36" s="270"/>
      <c r="M36" s="336">
        <v>8000</v>
      </c>
      <c r="N36" s="272">
        <f>K36/M36</f>
        <v>5.3600797729184659</v>
      </c>
    </row>
    <row r="37" spans="1:14">
      <c r="A37" s="113"/>
      <c r="B37" s="876"/>
      <c r="C37" s="877"/>
      <c r="D37" s="877"/>
      <c r="E37" s="877"/>
      <c r="F37" s="877"/>
      <c r="G37" s="877"/>
      <c r="H37" s="878"/>
      <c r="I37" s="421"/>
      <c r="J37" s="422"/>
      <c r="K37" s="269"/>
      <c r="L37" s="335"/>
      <c r="M37" s="336"/>
      <c r="N37" s="272"/>
    </row>
    <row r="38" spans="1:14">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0.01</v>
      </c>
      <c r="N41" s="344">
        <f>N77*M41</f>
        <v>26.907924361440802</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32.268004134359266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70" t="s">
        <v>512</v>
      </c>
      <c r="B48" s="43" t="str">
        <f>VLOOKUP(A48,MATERIALES!A5:D372,3,FALSE)</f>
        <v>Manto Permanente (Protección de Taludes)</v>
      </c>
      <c r="C48" s="281"/>
      <c r="D48" s="281"/>
      <c r="E48" s="281"/>
      <c r="F48" s="281"/>
      <c r="G48" s="281"/>
      <c r="H48" s="281"/>
      <c r="I48" s="281"/>
      <c r="J48" s="311" t="str">
        <f>VLOOKUP(A48,MATERIALES!A4:D639,2,FALSE)</f>
        <v>m2</v>
      </c>
      <c r="K48" s="486">
        <v>1.05</v>
      </c>
      <c r="L48" s="267"/>
      <c r="M48" s="402">
        <f>VLOOKUP(A48,MATERIALES!A5:D395,4,FALSE)</f>
        <v>11439.749164159737</v>
      </c>
      <c r="N48" s="272">
        <f>K48*M48</f>
        <v>12011.736622367724</v>
      </c>
    </row>
    <row r="49" spans="1:14">
      <c r="A49" s="170" t="s">
        <v>584</v>
      </c>
      <c r="B49" s="43" t="str">
        <f>VLOOKUP(A49,MATERIALES!A6:D372,3,FALSE)</f>
        <v>Mezcla Fértil</v>
      </c>
      <c r="C49" s="425"/>
      <c r="D49" s="425"/>
      <c r="E49" s="425"/>
      <c r="F49" s="425"/>
      <c r="G49" s="425"/>
      <c r="H49" s="425"/>
      <c r="I49" s="425"/>
      <c r="J49" s="312" t="str">
        <f>VLOOKUP(A49,MATERIALES!A5:D640,2,FALSE)</f>
        <v>m2</v>
      </c>
      <c r="K49" s="486">
        <v>1</v>
      </c>
      <c r="L49" s="421"/>
      <c r="M49" s="402">
        <f>VLOOKUP(A49,MATERIALES!A6:D396,4,FALSE)</f>
        <v>21202.665662320316</v>
      </c>
      <c r="N49" s="272">
        <f>K49*M49</f>
        <v>21202.665662320316</v>
      </c>
    </row>
    <row r="50" spans="1:14">
      <c r="A50" s="170" t="s">
        <v>827</v>
      </c>
      <c r="B50" s="43" t="str">
        <f>VLOOKUP(A50,MATERIALES!A6:D372,3,FALSE)</f>
        <v>Anclaje para fijación del manto</v>
      </c>
      <c r="C50" s="425"/>
      <c r="D50" s="425"/>
      <c r="E50" s="425"/>
      <c r="F50" s="425"/>
      <c r="G50" s="425"/>
      <c r="H50" s="425"/>
      <c r="I50" s="425"/>
      <c r="J50" s="312" t="str">
        <f>VLOOKUP(A50,MATERIALES!A6:D641,2,FALSE)</f>
        <v>u</v>
      </c>
      <c r="K50" s="486">
        <v>2</v>
      </c>
      <c r="L50" s="421"/>
      <c r="M50" s="402">
        <f>VLOOKUP(A50,MATERIALES!A6:D397,4,FALSE)</f>
        <v>907.15781707230121</v>
      </c>
      <c r="N50" s="272">
        <f>K50*M50</f>
        <v>1814.3156341446024</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35028.717918832641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2690.7924361440801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37751.778359111086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7550.3556718222171</v>
      </c>
      <c r="M84" s="863"/>
      <c r="N84" s="51"/>
    </row>
    <row r="85" spans="1:14">
      <c r="B85" s="89" t="s">
        <v>973</v>
      </c>
      <c r="C85" s="90"/>
      <c r="D85" s="90"/>
      <c r="E85" s="90"/>
      <c r="F85" s="90"/>
      <c r="G85" s="90"/>
      <c r="H85" s="90"/>
      <c r="I85" s="87"/>
      <c r="J85" s="88"/>
      <c r="K85" s="304">
        <v>0.05</v>
      </c>
      <c r="L85" s="862">
        <f>N79*K85</f>
        <v>1887.5889179555543</v>
      </c>
      <c r="M85" s="863"/>
      <c r="N85" s="51"/>
    </row>
    <row r="86" spans="1:14" ht="15.75" thickBot="1">
      <c r="B86" s="91" t="s">
        <v>974</v>
      </c>
      <c r="C86" s="92"/>
      <c r="D86" s="92"/>
      <c r="E86" s="92"/>
      <c r="F86" s="92"/>
      <c r="G86" s="92"/>
      <c r="H86" s="92"/>
      <c r="I86" s="93"/>
      <c r="J86" s="94"/>
      <c r="K86" s="305">
        <v>0.05</v>
      </c>
      <c r="L86" s="864">
        <f>N79*K86</f>
        <v>1887.5889179555543</v>
      </c>
      <c r="M86" s="865"/>
      <c r="N86" s="51"/>
    </row>
    <row r="87" spans="1:14" ht="15.75" thickBot="1">
      <c r="B87" s="827" t="s">
        <v>953</v>
      </c>
      <c r="C87" s="828"/>
      <c r="D87" s="828"/>
      <c r="E87" s="828"/>
      <c r="F87" s="828"/>
      <c r="G87" s="828"/>
      <c r="H87" s="828"/>
      <c r="I87" s="828"/>
      <c r="J87" s="828"/>
      <c r="K87" s="828"/>
      <c r="L87" s="828"/>
      <c r="M87" s="829"/>
      <c r="N87" s="52">
        <f>L84+L85+L86</f>
        <v>11325.533507733326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49077.311866844408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30"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t="s">
        <v>119</v>
      </c>
      <c r="B36" s="876" t="str">
        <f>VLOOKUP(A36,EQUIPOS!A6:D154,3,FALSE)</f>
        <v xml:space="preserve">Bomba de concreto, Producción: 30 m3/h, POTENCIA: 67 HP, MAX PRESION DE CONCRETO: 1150 PSI
</v>
      </c>
      <c r="C36" s="877"/>
      <c r="D36" s="877"/>
      <c r="E36" s="877"/>
      <c r="F36" s="877"/>
      <c r="G36" s="877"/>
      <c r="H36" s="878"/>
      <c r="I36" s="267"/>
      <c r="J36" s="268"/>
      <c r="K36" s="269">
        <f>VLOOKUP(A36,EQUIPOS!A6:D163,4,FALSE)</f>
        <v>58489.895216859295</v>
      </c>
      <c r="L36" s="270"/>
      <c r="M36" s="336">
        <v>100</v>
      </c>
      <c r="N36" s="272">
        <f>K36/M36</f>
        <v>584.89895216859293</v>
      </c>
    </row>
    <row r="37" spans="1:14">
      <c r="A37" s="113" t="s">
        <v>138</v>
      </c>
      <c r="B37" s="876" t="str">
        <f>VLOOKUP(A37,EQUIPOS!A7:D154,3,FALSE)</f>
        <v>Camioneta D-300</v>
      </c>
      <c r="C37" s="877"/>
      <c r="D37" s="877"/>
      <c r="E37" s="877"/>
      <c r="F37" s="877"/>
      <c r="G37" s="877"/>
      <c r="H37" s="878"/>
      <c r="I37" s="421"/>
      <c r="J37" s="422"/>
      <c r="K37" s="269">
        <f>VLOOKUP(A37,EQUIPOS!A7:D164,4,FALSE)</f>
        <v>42880.638183347728</v>
      </c>
      <c r="L37" s="335"/>
      <c r="M37" s="336">
        <v>1000</v>
      </c>
      <c r="N37" s="272">
        <f>K37/M37</f>
        <v>42.880638183347727</v>
      </c>
    </row>
    <row r="38" spans="1:14">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0.01</v>
      </c>
      <c r="N41" s="344">
        <f>N77*M41</f>
        <v>4.0401280451800998</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631.81971839712082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70" t="s">
        <v>585</v>
      </c>
      <c r="B48" s="43" t="str">
        <f>VLOOKUP(A48,MATERIALES!A5:D372,3,FALSE)</f>
        <v>Mortero 1:3</v>
      </c>
      <c r="C48" s="281"/>
      <c r="D48" s="281"/>
      <c r="E48" s="281"/>
      <c r="F48" s="281"/>
      <c r="G48" s="281"/>
      <c r="H48" s="281"/>
      <c r="I48" s="281"/>
      <c r="J48" s="311" t="str">
        <f>VLOOKUP(A48,MATERIALES!A4:D639,2,FALSE)</f>
        <v>m3</v>
      </c>
      <c r="K48" s="486">
        <v>0.1</v>
      </c>
      <c r="L48" s="267"/>
      <c r="M48" s="402">
        <f>VLOOKUP(A48,MATERIALES!A5:D395,4,FALSE)</f>
        <v>455499.07437976223</v>
      </c>
      <c r="N48" s="272">
        <f>K48*M48</f>
        <v>45549.907437976224</v>
      </c>
    </row>
    <row r="49" spans="1:14">
      <c r="A49" s="170" t="s">
        <v>739</v>
      </c>
      <c r="B49" s="43" t="str">
        <f>VLOOKUP(A49,MATERIALES!A6:D372,3,FALSE)</f>
        <v>Varilla 5/8</v>
      </c>
      <c r="C49" s="425"/>
      <c r="D49" s="425"/>
      <c r="E49" s="425"/>
      <c r="F49" s="425"/>
      <c r="G49" s="425"/>
      <c r="H49" s="425"/>
      <c r="I49" s="425"/>
      <c r="J49" s="312" t="str">
        <f>VLOOKUP(A49,MATERIALES!A5:D640,2,FALSE)</f>
        <v>kg</v>
      </c>
      <c r="K49" s="486">
        <v>1.1000000000000001</v>
      </c>
      <c r="L49" s="421"/>
      <c r="M49" s="402">
        <f>VLOOKUP(A49,MATERIALES!A6:D396,4,FALSE)</f>
        <v>4565.0694139641919</v>
      </c>
      <c r="N49" s="272">
        <f>K49*M49</f>
        <v>5021.5763553606112</v>
      </c>
    </row>
    <row r="50" spans="1:14">
      <c r="A50" s="170" t="s">
        <v>931</v>
      </c>
      <c r="B50" s="43" t="str">
        <f>VLOOKUP(A50,MATERIALES!A6:D372,3,FALSE)</f>
        <v>Malla Electrosoldada de 5/16</v>
      </c>
      <c r="C50" s="425"/>
      <c r="D50" s="425"/>
      <c r="E50" s="425"/>
      <c r="F50" s="425"/>
      <c r="G50" s="425"/>
      <c r="H50" s="425"/>
      <c r="I50" s="425"/>
      <c r="J50" s="312" t="str">
        <f>VLOOKUP(A50,MATERIALES!A6:D641,2,FALSE)</f>
        <v>m2</v>
      </c>
      <c r="K50" s="486">
        <v>1</v>
      </c>
      <c r="L50" s="421"/>
      <c r="M50" s="402">
        <f>VLOOKUP(A50,MATERIALES!A6:D397,4,FALSE)</f>
        <v>6293.2711433685272</v>
      </c>
      <c r="N50" s="272">
        <f>K50*M50</f>
        <v>6293.2711433685272</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56864.754936705358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404.01280451800994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57900.587459620489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11580.117491924098</v>
      </c>
      <c r="M84" s="863"/>
      <c r="N84" s="51"/>
    </row>
    <row r="85" spans="1:14">
      <c r="B85" s="89" t="s">
        <v>973</v>
      </c>
      <c r="C85" s="90"/>
      <c r="D85" s="90"/>
      <c r="E85" s="90"/>
      <c r="F85" s="90"/>
      <c r="G85" s="90"/>
      <c r="H85" s="90"/>
      <c r="I85" s="87"/>
      <c r="J85" s="88"/>
      <c r="K85" s="304">
        <v>0.05</v>
      </c>
      <c r="L85" s="862">
        <f>N79*K85</f>
        <v>2895.0293729810246</v>
      </c>
      <c r="M85" s="863"/>
      <c r="N85" s="51"/>
    </row>
    <row r="86" spans="1:14" ht="15.75" thickBot="1">
      <c r="B86" s="91" t="s">
        <v>974</v>
      </c>
      <c r="C86" s="92"/>
      <c r="D86" s="92"/>
      <c r="E86" s="92"/>
      <c r="F86" s="92"/>
      <c r="G86" s="92"/>
      <c r="H86" s="92"/>
      <c r="I86" s="93"/>
      <c r="J86" s="94"/>
      <c r="K86" s="305">
        <v>0.05</v>
      </c>
      <c r="L86" s="864">
        <f>N79*K86</f>
        <v>2895.0293729810246</v>
      </c>
      <c r="M86" s="865"/>
      <c r="N86" s="51"/>
    </row>
    <row r="87" spans="1:14" ht="15.75" thickBot="1">
      <c r="B87" s="827" t="s">
        <v>953</v>
      </c>
      <c r="C87" s="828"/>
      <c r="D87" s="828"/>
      <c r="E87" s="828"/>
      <c r="F87" s="828"/>
      <c r="G87" s="828"/>
      <c r="H87" s="828"/>
      <c r="I87" s="828"/>
      <c r="J87" s="828"/>
      <c r="K87" s="828"/>
      <c r="L87" s="828"/>
      <c r="M87" s="829"/>
      <c r="N87" s="52">
        <f>L84+L85+L86</f>
        <v>17370.176237886149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75270.763697506642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30"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9.25" customHeight="1" thickBot="1">
      <c r="B29" s="71" t="s">
        <v>943</v>
      </c>
      <c r="C29" s="806" t="s">
        <v>944</v>
      </c>
      <c r="D29" s="807"/>
      <c r="E29" s="807"/>
      <c r="F29" s="807"/>
      <c r="G29" s="807"/>
      <c r="H29" s="807"/>
      <c r="I29" s="807"/>
      <c r="J29" s="72"/>
      <c r="K29" s="342" t="s">
        <v>2215</v>
      </c>
      <c r="L29" s="803" t="s">
        <v>945</v>
      </c>
      <c r="M29" s="804"/>
      <c r="N29" s="71" t="s">
        <v>946</v>
      </c>
    </row>
    <row r="30" spans="1:14" ht="17.25" hidden="1" customHeight="1">
      <c r="B30" s="71" t="s">
        <v>943</v>
      </c>
      <c r="C30" s="806" t="s">
        <v>944</v>
      </c>
      <c r="D30" s="807"/>
      <c r="E30" s="807"/>
      <c r="F30" s="807"/>
      <c r="G30" s="807"/>
      <c r="H30" s="807"/>
      <c r="I30" s="807"/>
      <c r="J30" s="72"/>
      <c r="K30" s="307"/>
      <c r="L30" s="803" t="s">
        <v>945</v>
      </c>
      <c r="M30" s="804"/>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N77*M41</f>
        <v>270.65500000000003</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VLOOKUP(A48,MATERIALES!A4:D639,2,FALSE)</f>
        <v>m3</v>
      </c>
      <c r="K48" s="486">
        <v>0.5</v>
      </c>
      <c r="L48" s="267"/>
      <c r="M48" s="402">
        <f>VLOOKUP(A48,MATERIALES!A5:D395,4,FALSE)</f>
        <v>52714.546247923106</v>
      </c>
      <c r="N48" s="272">
        <f>K48*M48</f>
        <v>26357.273123961553</v>
      </c>
    </row>
    <row r="49" spans="1:14">
      <c r="A49" s="170" t="s">
        <v>914</v>
      </c>
      <c r="B49" s="43" t="str">
        <f>VLOOKUP(A49,MATERIALES!A6:D372,3,FALSE)</f>
        <v>Árbol de 1.2 m (Paisajístico)</v>
      </c>
      <c r="C49" s="425"/>
      <c r="D49" s="425"/>
      <c r="E49" s="425"/>
      <c r="F49" s="425"/>
      <c r="G49" s="425"/>
      <c r="H49" s="425"/>
      <c r="I49" s="425"/>
      <c r="J49" s="312" t="str">
        <f>VLOOKUP(A49,MATERIALES!A5:D640,2,FALSE)</f>
        <v>u</v>
      </c>
      <c r="K49" s="486">
        <v>1</v>
      </c>
      <c r="L49" s="421"/>
      <c r="M49" s="402">
        <f>VLOOKUP(A49,MATERIALES!A6:D396,4,FALSE)</f>
        <v>23509.44201990189</v>
      </c>
      <c r="N49" s="272">
        <f>K49*M49</f>
        <v>23509.44201990189</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49866.715143863446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3" t="s">
        <v>961</v>
      </c>
      <c r="M59" s="892"/>
      <c r="N59" s="76" t="s">
        <v>951</v>
      </c>
    </row>
    <row r="60" spans="1:14">
      <c r="B60" s="46"/>
      <c r="C60" s="317"/>
      <c r="D60" s="317"/>
      <c r="E60" s="317"/>
      <c r="F60" s="317"/>
      <c r="G60" s="31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311"/>
      <c r="I63" s="279"/>
      <c r="J63" s="286"/>
      <c r="K63" s="279"/>
      <c r="L63" s="914"/>
      <c r="M63" s="915"/>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7"/>
      <c r="M65" s="998"/>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6" t="s">
        <v>963</v>
      </c>
      <c r="C70" s="867"/>
      <c r="D70" s="867"/>
      <c r="E70" s="867"/>
      <c r="F70" s="867"/>
      <c r="G70" s="867"/>
      <c r="H70" s="867"/>
      <c r="I70" s="73" t="s">
        <v>964</v>
      </c>
      <c r="J70" s="75" t="s">
        <v>1410</v>
      </c>
      <c r="K70" s="74" t="s">
        <v>966</v>
      </c>
      <c r="L70" s="868" t="s">
        <v>950</v>
      </c>
      <c r="M70" s="981"/>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9"/>
      <c r="C76" s="1000"/>
      <c r="D76" s="1000"/>
      <c r="E76" s="1000"/>
      <c r="F76" s="1000"/>
      <c r="G76" s="1000"/>
      <c r="H76" s="1000"/>
      <c r="I76" s="169"/>
      <c r="J76" s="169"/>
      <c r="K76" s="169"/>
      <c r="L76" s="1001"/>
      <c r="M76" s="1002"/>
      <c r="N76" s="485"/>
    </row>
    <row r="77" spans="1:15" ht="15.75" thickBot="1">
      <c r="B77" s="827" t="s">
        <v>953</v>
      </c>
      <c r="C77" s="828"/>
      <c r="D77" s="828"/>
      <c r="E77" s="828"/>
      <c r="F77" s="828"/>
      <c r="G77" s="828"/>
      <c r="H77" s="828"/>
      <c r="I77" s="828"/>
      <c r="J77" s="828"/>
      <c r="K77" s="828"/>
      <c r="L77" s="828"/>
      <c r="M77" s="829"/>
      <c r="N77" s="301">
        <f>SUM(N71:N76)</f>
        <v>5413.1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55550.470143863444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2" t="s">
        <v>969</v>
      </c>
      <c r="C83" s="873"/>
      <c r="D83" s="873"/>
      <c r="E83" s="873"/>
      <c r="F83" s="873"/>
      <c r="G83" s="873"/>
      <c r="H83" s="873"/>
      <c r="I83" s="314"/>
      <c r="J83" s="334"/>
      <c r="K83" s="302" t="s">
        <v>970</v>
      </c>
      <c r="L83" s="874" t="s">
        <v>971</v>
      </c>
      <c r="M83" s="875"/>
      <c r="N83" s="303"/>
    </row>
    <row r="84" spans="1:14">
      <c r="B84" s="860" t="s">
        <v>972</v>
      </c>
      <c r="C84" s="861"/>
      <c r="D84" s="861"/>
      <c r="E84" s="861"/>
      <c r="F84" s="861"/>
      <c r="G84" s="861"/>
      <c r="H84" s="861"/>
      <c r="I84" s="87"/>
      <c r="J84" s="88"/>
      <c r="K84" s="304">
        <v>0.2</v>
      </c>
      <c r="L84" s="862">
        <f>N79*K84</f>
        <v>11110.09402877269</v>
      </c>
      <c r="M84" s="863"/>
      <c r="N84" s="51"/>
    </row>
    <row r="85" spans="1:14">
      <c r="B85" s="89" t="s">
        <v>973</v>
      </c>
      <c r="C85" s="90"/>
      <c r="D85" s="90"/>
      <c r="E85" s="90"/>
      <c r="F85" s="90"/>
      <c r="G85" s="90"/>
      <c r="H85" s="90"/>
      <c r="I85" s="87"/>
      <c r="J85" s="88"/>
      <c r="K85" s="304">
        <v>0.05</v>
      </c>
      <c r="L85" s="862">
        <f>N79*K85</f>
        <v>2777.5235071931725</v>
      </c>
      <c r="M85" s="863"/>
      <c r="N85" s="51"/>
    </row>
    <row r="86" spans="1:14" ht="15.75" thickBot="1">
      <c r="B86" s="91" t="s">
        <v>974</v>
      </c>
      <c r="C86" s="92"/>
      <c r="D86" s="92"/>
      <c r="E86" s="92"/>
      <c r="F86" s="92"/>
      <c r="G86" s="92"/>
      <c r="H86" s="92"/>
      <c r="I86" s="93"/>
      <c r="J86" s="94"/>
      <c r="K86" s="305">
        <v>0.05</v>
      </c>
      <c r="L86" s="864">
        <f>N79*K86</f>
        <v>2777.5235071931725</v>
      </c>
      <c r="M86" s="865"/>
      <c r="N86" s="51"/>
    </row>
    <row r="87" spans="1:14" ht="15.75" thickBot="1">
      <c r="B87" s="827" t="s">
        <v>953</v>
      </c>
      <c r="C87" s="828"/>
      <c r="D87" s="828"/>
      <c r="E87" s="828"/>
      <c r="F87" s="828"/>
      <c r="G87" s="828"/>
      <c r="H87" s="828"/>
      <c r="I87" s="828"/>
      <c r="J87" s="828"/>
      <c r="K87" s="828"/>
      <c r="L87" s="828"/>
      <c r="M87" s="829"/>
      <c r="N87" s="52">
        <f>L84+L85+L86</f>
        <v>16665.141043159034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72215.61118702247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1" t="s">
        <v>2218</v>
      </c>
      <c r="C106" s="972"/>
      <c r="D106" s="972"/>
      <c r="E106" s="972"/>
      <c r="F106" s="972"/>
      <c r="G106" s="972"/>
      <c r="H106" s="972"/>
      <c r="I106" s="972"/>
      <c r="J106" s="972"/>
      <c r="K106" s="972"/>
      <c r="L106" s="972"/>
      <c r="M106" s="972"/>
      <c r="N106" s="973"/>
    </row>
    <row r="107" spans="2:14" ht="15" customHeight="1">
      <c r="B107" s="971"/>
      <c r="C107" s="972"/>
      <c r="D107" s="972"/>
      <c r="E107" s="972"/>
      <c r="F107" s="972"/>
      <c r="G107" s="972"/>
      <c r="H107" s="972"/>
      <c r="I107" s="972"/>
      <c r="J107" s="972"/>
      <c r="K107" s="972"/>
      <c r="L107" s="972"/>
      <c r="M107" s="972"/>
      <c r="N107" s="973"/>
    </row>
    <row r="108" spans="2:14" ht="29.25" customHeight="1">
      <c r="B108" s="974" t="s">
        <v>2219</v>
      </c>
      <c r="C108" s="975"/>
      <c r="D108" s="975"/>
      <c r="E108" s="975"/>
      <c r="F108" s="975"/>
      <c r="G108" s="975"/>
      <c r="H108" s="975"/>
      <c r="I108" s="975"/>
      <c r="J108" s="975"/>
      <c r="K108" s="975"/>
      <c r="L108" s="975"/>
      <c r="M108" s="975"/>
      <c r="N108" s="976"/>
    </row>
    <row r="109" spans="2:14">
      <c r="B109" s="974"/>
      <c r="C109" s="975"/>
      <c r="D109" s="975"/>
      <c r="E109" s="975"/>
      <c r="F109" s="975"/>
      <c r="G109" s="975"/>
      <c r="H109" s="975"/>
      <c r="I109" s="975"/>
      <c r="J109" s="975"/>
      <c r="K109" s="975"/>
      <c r="L109" s="975"/>
      <c r="M109" s="975"/>
      <c r="N109" s="976"/>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7"/>
      <c r="K119" s="977"/>
      <c r="L119" s="977"/>
      <c r="M119" s="977"/>
      <c r="N119" s="978"/>
    </row>
    <row r="120" spans="2:14" ht="15.75" thickBot="1">
      <c r="B120" s="419" t="s">
        <v>2221</v>
      </c>
      <c r="C120" s="420"/>
      <c r="D120" s="420"/>
      <c r="E120" s="259"/>
      <c r="F120" s="259"/>
      <c r="G120" s="259"/>
      <c r="H120" s="259"/>
      <c r="I120" s="259"/>
      <c r="J120" s="979"/>
      <c r="K120" s="979"/>
      <c r="L120" s="979"/>
      <c r="M120" s="979"/>
      <c r="N120" s="98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t="17.25" hidden="1" customHeight="1" thickBot="1">
      <c r="B30" s="71" t="s">
        <v>943</v>
      </c>
      <c r="C30" s="806" t="s">
        <v>944</v>
      </c>
      <c r="D30" s="807"/>
      <c r="E30" s="807"/>
      <c r="F30" s="807"/>
      <c r="G30" s="807"/>
      <c r="H30" s="807"/>
      <c r="I30" s="807"/>
      <c r="J30" s="72"/>
      <c r="K30" s="307"/>
      <c r="L30" s="803" t="s">
        <v>945</v>
      </c>
      <c r="M30" s="804"/>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13"/>
      <c r="B36" s="876"/>
      <c r="C36" s="877"/>
      <c r="D36" s="877"/>
      <c r="E36" s="877"/>
      <c r="F36" s="877"/>
      <c r="G36" s="877"/>
      <c r="H36" s="878"/>
      <c r="I36" s="267"/>
      <c r="J36" s="268"/>
      <c r="K36" s="269"/>
      <c r="L36" s="270"/>
      <c r="M36" s="336"/>
      <c r="N36" s="272"/>
    </row>
    <row r="37" spans="1:14">
      <c r="A37" s="113"/>
      <c r="B37" s="876"/>
      <c r="C37" s="877"/>
      <c r="D37" s="877"/>
      <c r="E37" s="877"/>
      <c r="F37" s="877"/>
      <c r="G37" s="877"/>
      <c r="H37" s="878"/>
      <c r="I37" s="421"/>
      <c r="J37" s="422"/>
      <c r="K37" s="269"/>
      <c r="L37" s="335"/>
      <c r="M37" s="336"/>
      <c r="N37" s="272"/>
    </row>
    <row r="38" spans="1:14">
      <c r="B38" s="876"/>
      <c r="C38" s="877"/>
      <c r="D38" s="877"/>
      <c r="E38" s="877"/>
      <c r="F38" s="877"/>
      <c r="G38" s="877"/>
      <c r="H38" s="878"/>
      <c r="I38" s="328"/>
      <c r="J38" s="330"/>
      <c r="K38" s="269"/>
      <c r="L38" s="423"/>
      <c r="M38" s="424"/>
      <c r="N38" s="272"/>
    </row>
    <row r="39" spans="1:14">
      <c r="B39" s="876"/>
      <c r="C39" s="877"/>
      <c r="D39" s="877"/>
      <c r="E39" s="877"/>
      <c r="F39" s="877"/>
      <c r="G39" s="877"/>
      <c r="H39" s="878"/>
      <c r="I39" s="36"/>
      <c r="J39" s="37"/>
      <c r="K39" s="269"/>
      <c r="L39" s="276"/>
      <c r="M39" s="336"/>
      <c r="N39" s="272"/>
    </row>
    <row r="40" spans="1:14">
      <c r="B40" s="320"/>
      <c r="C40" s="321"/>
      <c r="D40" s="321"/>
      <c r="E40" s="321"/>
      <c r="F40" s="323"/>
      <c r="G40" s="323"/>
      <c r="H40" s="125"/>
      <c r="I40" s="36"/>
      <c r="J40" s="37"/>
      <c r="K40" s="269"/>
      <c r="L40" s="276"/>
      <c r="M40" s="277"/>
      <c r="N40" s="273"/>
    </row>
    <row r="41" spans="1:14">
      <c r="B41" s="884" t="s">
        <v>952</v>
      </c>
      <c r="C41" s="885"/>
      <c r="D41" s="885"/>
      <c r="E41" s="38"/>
      <c r="F41" s="39"/>
      <c r="G41" s="39"/>
      <c r="H41" s="40"/>
      <c r="I41" s="36"/>
      <c r="J41" s="37"/>
      <c r="K41" s="279"/>
      <c r="L41" s="276"/>
      <c r="M41" s="401">
        <v>0.05</v>
      </c>
      <c r="N41" s="344">
        <f>N76*M41</f>
        <v>90218.333333333343</v>
      </c>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A48" s="170" t="s">
        <v>913</v>
      </c>
      <c r="B48" s="43" t="str">
        <f>VLOOKUP(A48,MATERIALES!A6:D372,3,FALSE)</f>
        <v>Árbol de 0.6 m (Protector)</v>
      </c>
      <c r="C48" s="425"/>
      <c r="D48" s="425"/>
      <c r="E48" s="425"/>
      <c r="F48" s="425"/>
      <c r="G48" s="425"/>
      <c r="H48" s="425"/>
      <c r="I48" s="425"/>
      <c r="J48" s="318" t="str">
        <f>VLOOKUP(A48,MATERIALES!A4:D639,2,FALSE)</f>
        <v>u</v>
      </c>
      <c r="K48" s="486">
        <v>1100</v>
      </c>
      <c r="L48" s="421"/>
      <c r="M48" s="402">
        <f>VLOOKUP(A48,MATERIALES!A6:D396,4,FALSE)</f>
        <v>777.17454526269967</v>
      </c>
      <c r="N48" s="272">
        <f>K48*M48</f>
        <v>854891.99978896964</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7" t="s">
        <v>953</v>
      </c>
      <c r="C54" s="828"/>
      <c r="D54" s="828"/>
      <c r="E54" s="828"/>
      <c r="F54" s="828"/>
      <c r="G54" s="828"/>
      <c r="H54" s="828"/>
      <c r="I54" s="828"/>
      <c r="J54" s="828"/>
      <c r="K54" s="828"/>
      <c r="L54" s="828"/>
      <c r="M54" s="829"/>
      <c r="N54" s="394">
        <f>SUM(N48:N53)</f>
        <v>854891.99978896964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3" t="s">
        <v>961</v>
      </c>
      <c r="M58" s="892"/>
      <c r="N58" s="76" t="s">
        <v>951</v>
      </c>
    </row>
    <row r="59" spans="1:14">
      <c r="B59" s="46"/>
      <c r="C59" s="317"/>
      <c r="D59" s="317"/>
      <c r="E59" s="317"/>
      <c r="F59" s="317"/>
      <c r="G59" s="317"/>
      <c r="H59" s="311"/>
      <c r="I59" s="279"/>
      <c r="J59" s="286"/>
      <c r="K59" s="279"/>
      <c r="L59" s="914"/>
      <c r="M59" s="915"/>
      <c r="N59" s="287"/>
    </row>
    <row r="60" spans="1:14">
      <c r="B60" s="46"/>
      <c r="C60" s="47"/>
      <c r="D60" s="47"/>
      <c r="E60" s="47"/>
      <c r="F60" s="47"/>
      <c r="G60" s="47"/>
      <c r="H60" s="311"/>
      <c r="I60" s="279"/>
      <c r="J60" s="286"/>
      <c r="K60" s="279"/>
      <c r="L60" s="914"/>
      <c r="M60" s="915"/>
      <c r="N60" s="287"/>
    </row>
    <row r="61" spans="1:14">
      <c r="B61" s="46"/>
      <c r="C61" s="47"/>
      <c r="D61" s="47"/>
      <c r="E61" s="47"/>
      <c r="F61" s="47"/>
      <c r="G61" s="47"/>
      <c r="H61" s="311"/>
      <c r="I61" s="279"/>
      <c r="J61" s="286"/>
      <c r="K61" s="279"/>
      <c r="L61" s="914"/>
      <c r="M61" s="915"/>
      <c r="N61" s="287"/>
    </row>
    <row r="62" spans="1:14">
      <c r="B62" s="46"/>
      <c r="C62" s="47"/>
      <c r="D62" s="47"/>
      <c r="E62" s="47"/>
      <c r="F62" s="47"/>
      <c r="G62" s="47"/>
      <c r="H62" s="311"/>
      <c r="I62" s="279"/>
      <c r="J62" s="286"/>
      <c r="K62" s="279"/>
      <c r="L62" s="914"/>
      <c r="M62" s="915"/>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7"/>
      <c r="M64" s="998"/>
      <c r="N64" s="485"/>
    </row>
    <row r="65" spans="1:15" ht="15.75" thickBot="1">
      <c r="B65" s="827" t="s">
        <v>953</v>
      </c>
      <c r="C65" s="828"/>
      <c r="D65" s="828"/>
      <c r="E65" s="828"/>
      <c r="F65" s="828"/>
      <c r="G65" s="828"/>
      <c r="H65" s="828"/>
      <c r="I65" s="828"/>
      <c r="J65" s="828"/>
      <c r="K65" s="828"/>
      <c r="L65" s="828"/>
      <c r="M65" s="829"/>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6" t="s">
        <v>963</v>
      </c>
      <c r="C69" s="867"/>
      <c r="D69" s="867"/>
      <c r="E69" s="867"/>
      <c r="F69" s="867"/>
      <c r="G69" s="867"/>
      <c r="H69" s="867"/>
      <c r="I69" s="73" t="s">
        <v>964</v>
      </c>
      <c r="J69" s="75" t="s">
        <v>1410</v>
      </c>
      <c r="K69" s="74" t="s">
        <v>966</v>
      </c>
      <c r="L69" s="868" t="s">
        <v>950</v>
      </c>
      <c r="M69" s="981"/>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9"/>
      <c r="C75" s="1000"/>
      <c r="D75" s="1000"/>
      <c r="E75" s="1000"/>
      <c r="F75" s="1000"/>
      <c r="G75" s="1000"/>
      <c r="H75" s="1000"/>
      <c r="I75" s="169"/>
      <c r="J75" s="169"/>
      <c r="K75" s="169"/>
      <c r="L75" s="1001"/>
      <c r="M75" s="1002"/>
      <c r="N75" s="45"/>
    </row>
    <row r="76" spans="1:15" ht="15.75" thickBot="1">
      <c r="B76" s="827" t="s">
        <v>953</v>
      </c>
      <c r="C76" s="828"/>
      <c r="D76" s="828"/>
      <c r="E76" s="828"/>
      <c r="F76" s="828"/>
      <c r="G76" s="828"/>
      <c r="H76" s="828"/>
      <c r="I76" s="828"/>
      <c r="J76" s="828"/>
      <c r="K76" s="828"/>
      <c r="L76" s="828"/>
      <c r="M76" s="829"/>
      <c r="N76" s="301">
        <f>SUM(N70:N75)</f>
        <v>1804366.6666666667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2749476.9997889698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549895.399957794</v>
      </c>
      <c r="M83" s="863"/>
      <c r="N83" s="51"/>
    </row>
    <row r="84" spans="1:14">
      <c r="B84" s="89" t="s">
        <v>973</v>
      </c>
      <c r="C84" s="90"/>
      <c r="D84" s="90"/>
      <c r="E84" s="90"/>
      <c r="F84" s="90"/>
      <c r="G84" s="90"/>
      <c r="H84" s="90"/>
      <c r="I84" s="87"/>
      <c r="J84" s="88"/>
      <c r="K84" s="304">
        <v>0.05</v>
      </c>
      <c r="L84" s="862">
        <f>N78*K84</f>
        <v>137473.8499894485</v>
      </c>
      <c r="M84" s="863"/>
      <c r="N84" s="51"/>
    </row>
    <row r="85" spans="1:14" ht="15.75" thickBot="1">
      <c r="B85" s="91" t="s">
        <v>974</v>
      </c>
      <c r="C85" s="92"/>
      <c r="D85" s="92"/>
      <c r="E85" s="92"/>
      <c r="F85" s="92"/>
      <c r="G85" s="92"/>
      <c r="H85" s="92"/>
      <c r="I85" s="93"/>
      <c r="J85" s="94"/>
      <c r="K85" s="305">
        <v>0.05</v>
      </c>
      <c r="L85" s="864">
        <f>N78*K85</f>
        <v>137473.8499894485</v>
      </c>
      <c r="M85" s="865"/>
      <c r="N85" s="51"/>
    </row>
    <row r="86" spans="1:14" ht="15.75" thickBot="1">
      <c r="B86" s="827" t="s">
        <v>953</v>
      </c>
      <c r="C86" s="828"/>
      <c r="D86" s="828"/>
      <c r="E86" s="828"/>
      <c r="F86" s="828"/>
      <c r="G86" s="828"/>
      <c r="H86" s="828"/>
      <c r="I86" s="828"/>
      <c r="J86" s="828"/>
      <c r="K86" s="828"/>
      <c r="L86" s="828"/>
      <c r="M86" s="829"/>
      <c r="N86" s="52">
        <f>L83+L84+L85</f>
        <v>824843.09993669088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3574320.0997256609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1" t="s">
        <v>2218</v>
      </c>
      <c r="C105" s="972"/>
      <c r="D105" s="972"/>
      <c r="E105" s="972"/>
      <c r="F105" s="972"/>
      <c r="G105" s="972"/>
      <c r="H105" s="972"/>
      <c r="I105" s="972"/>
      <c r="J105" s="972"/>
      <c r="K105" s="972"/>
      <c r="L105" s="972"/>
      <c r="M105" s="972"/>
      <c r="N105" s="973"/>
    </row>
    <row r="106" spans="2:14" ht="15" customHeight="1">
      <c r="B106" s="971"/>
      <c r="C106" s="972"/>
      <c r="D106" s="972"/>
      <c r="E106" s="972"/>
      <c r="F106" s="972"/>
      <c r="G106" s="972"/>
      <c r="H106" s="972"/>
      <c r="I106" s="972"/>
      <c r="J106" s="972"/>
      <c r="K106" s="972"/>
      <c r="L106" s="972"/>
      <c r="M106" s="972"/>
      <c r="N106" s="973"/>
    </row>
    <row r="107" spans="2:14" ht="29.25" customHeight="1">
      <c r="B107" s="974" t="s">
        <v>2219</v>
      </c>
      <c r="C107" s="975"/>
      <c r="D107" s="975"/>
      <c r="E107" s="975"/>
      <c r="F107" s="975"/>
      <c r="G107" s="975"/>
      <c r="H107" s="975"/>
      <c r="I107" s="975"/>
      <c r="J107" s="975"/>
      <c r="K107" s="975"/>
      <c r="L107" s="975"/>
      <c r="M107" s="975"/>
      <c r="N107" s="976"/>
    </row>
    <row r="108" spans="2:14">
      <c r="B108" s="974"/>
      <c r="C108" s="975"/>
      <c r="D108" s="975"/>
      <c r="E108" s="975"/>
      <c r="F108" s="975"/>
      <c r="G108" s="975"/>
      <c r="H108" s="975"/>
      <c r="I108" s="975"/>
      <c r="J108" s="975"/>
      <c r="K108" s="975"/>
      <c r="L108" s="975"/>
      <c r="M108" s="975"/>
      <c r="N108" s="97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7"/>
      <c r="K118" s="977"/>
      <c r="L118" s="977"/>
      <c r="M118" s="977"/>
      <c r="N118" s="978"/>
    </row>
    <row r="119" spans="2:14" ht="15.75" thickBot="1">
      <c r="B119" s="419" t="s">
        <v>2221</v>
      </c>
      <c r="C119" s="420"/>
      <c r="D119" s="420"/>
      <c r="E119" s="259"/>
      <c r="F119" s="259"/>
      <c r="G119" s="259"/>
      <c r="H119" s="259"/>
      <c r="I119" s="259"/>
      <c r="J119" s="979"/>
      <c r="K119" s="979"/>
      <c r="L119" s="979"/>
      <c r="M119" s="979"/>
      <c r="N119" s="980"/>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28.5" customHeight="1" thickBot="1">
      <c r="A31" t="s">
        <v>1845</v>
      </c>
      <c r="B31" s="107" t="s">
        <v>1166</v>
      </c>
      <c r="C31" s="1003" t="s">
        <v>2193</v>
      </c>
      <c r="D31" s="1004"/>
      <c r="E31" s="1004"/>
      <c r="F31" s="1004"/>
      <c r="G31" s="1004"/>
      <c r="H31" s="1004"/>
      <c r="I31" s="1004"/>
      <c r="J31" s="1004"/>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s="171" t="s">
        <v>373</v>
      </c>
      <c r="B36" s="876" t="str">
        <f>VLOOKUP(A36,EQUIPOS!A6:D154,3,FALSE)</f>
        <v>Volqueta 6 m3</v>
      </c>
      <c r="C36" s="877"/>
      <c r="D36" s="877"/>
      <c r="E36" s="877"/>
      <c r="F36" s="877"/>
      <c r="G36" s="877"/>
      <c r="H36" s="878"/>
      <c r="I36" s="267"/>
      <c r="J36" s="268"/>
      <c r="K36" s="269">
        <f>VLOOKUP(A36,EQUIPOS!A6:D161,4,FALSE)</f>
        <v>67596.840624067787</v>
      </c>
      <c r="L36" s="270"/>
      <c r="M36" s="455">
        <v>81</v>
      </c>
      <c r="N36" s="272">
        <f>K36/M36</f>
        <v>834.52889659342952</v>
      </c>
    </row>
    <row r="37" spans="1:14">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3"/>
    </row>
    <row r="39" spans="1:14">
      <c r="B39" s="876"/>
      <c r="C39" s="877"/>
      <c r="D39" s="877"/>
      <c r="E39" s="877"/>
      <c r="F39" s="877"/>
      <c r="G39" s="877"/>
      <c r="H39" s="878"/>
      <c r="I39" s="879"/>
      <c r="J39" s="880"/>
      <c r="K39" s="274"/>
      <c r="L39" s="881"/>
      <c r="M39" s="882"/>
      <c r="N39" s="275"/>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99">
        <f>SUM(N36:N42)</f>
        <v>834.52889659342952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9"/>
      <c r="C53" s="910"/>
      <c r="D53" s="910"/>
      <c r="E53" s="910"/>
      <c r="F53" s="910"/>
      <c r="G53" s="910"/>
      <c r="H53" s="910"/>
      <c r="I53" s="880"/>
      <c r="J53" s="42"/>
      <c r="K53" s="44"/>
      <c r="L53" s="911"/>
      <c r="M53" s="912"/>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3" t="s">
        <v>961</v>
      </c>
      <c r="M58" s="892"/>
      <c r="N58" s="76" t="s">
        <v>951</v>
      </c>
    </row>
    <row r="59" spans="2:14">
      <c r="B59" s="46"/>
      <c r="C59" s="317"/>
      <c r="D59" s="317"/>
      <c r="E59" s="317"/>
      <c r="F59" s="317"/>
      <c r="G59" s="317"/>
      <c r="H59" s="311"/>
      <c r="I59" s="279"/>
      <c r="J59" s="286"/>
      <c r="K59" s="279"/>
      <c r="L59" s="914"/>
      <c r="M59" s="915"/>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7"/>
      <c r="M64" s="998"/>
      <c r="N64" s="485"/>
    </row>
    <row r="65" spans="2:15" ht="15.75" thickBot="1">
      <c r="B65" s="827" t="s">
        <v>953</v>
      </c>
      <c r="C65" s="828"/>
      <c r="D65" s="828"/>
      <c r="E65" s="828"/>
      <c r="F65" s="828"/>
      <c r="G65" s="828"/>
      <c r="H65" s="828"/>
      <c r="I65" s="828"/>
      <c r="J65" s="828"/>
      <c r="K65" s="828"/>
      <c r="L65" s="828"/>
      <c r="M65" s="829"/>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9"/>
      <c r="C75" s="1000"/>
      <c r="D75" s="1000"/>
      <c r="E75" s="1000"/>
      <c r="F75" s="1000"/>
      <c r="G75" s="1000"/>
      <c r="H75" s="1000"/>
      <c r="I75" s="169"/>
      <c r="J75" s="169"/>
      <c r="K75" s="169"/>
      <c r="L75" s="1001"/>
      <c r="M75" s="1002"/>
      <c r="N75" s="45"/>
    </row>
    <row r="76" spans="2:15" ht="15.75" thickBot="1">
      <c r="B76" s="827" t="s">
        <v>953</v>
      </c>
      <c r="C76" s="828"/>
      <c r="D76" s="828"/>
      <c r="E76" s="828"/>
      <c r="F76" s="828"/>
      <c r="G76" s="828"/>
      <c r="H76" s="828"/>
      <c r="I76" s="828"/>
      <c r="J76" s="828"/>
      <c r="K76" s="828"/>
      <c r="L76" s="828"/>
      <c r="M76" s="829"/>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834.52889659342952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166.90577931868592</v>
      </c>
      <c r="M83" s="863"/>
      <c r="N83" s="51"/>
    </row>
    <row r="84" spans="1:14">
      <c r="B84" s="89" t="s">
        <v>973</v>
      </c>
      <c r="C84" s="90"/>
      <c r="D84" s="90"/>
      <c r="E84" s="90"/>
      <c r="F84" s="90"/>
      <c r="G84" s="90"/>
      <c r="H84" s="90"/>
      <c r="I84" s="87"/>
      <c r="J84" s="88"/>
      <c r="K84" s="304">
        <v>0.05</v>
      </c>
      <c r="L84" s="862">
        <f>N78*K84</f>
        <v>41.726444829671479</v>
      </c>
      <c r="M84" s="863"/>
      <c r="N84" s="51"/>
    </row>
    <row r="85" spans="1:14" ht="15.75" thickBot="1">
      <c r="B85" s="91" t="s">
        <v>974</v>
      </c>
      <c r="C85" s="92"/>
      <c r="D85" s="92"/>
      <c r="E85" s="92"/>
      <c r="F85" s="92"/>
      <c r="G85" s="92"/>
      <c r="H85" s="92"/>
      <c r="I85" s="93"/>
      <c r="J85" s="94"/>
      <c r="K85" s="305">
        <v>0.05</v>
      </c>
      <c r="L85" s="864">
        <f>N78*K85</f>
        <v>41.726444829671479</v>
      </c>
      <c r="M85" s="865"/>
      <c r="N85" s="51"/>
    </row>
    <row r="86" spans="1:14" ht="15.75" thickBot="1">
      <c r="B86" s="827" t="s">
        <v>953</v>
      </c>
      <c r="C86" s="828"/>
      <c r="D86" s="828"/>
      <c r="E86" s="828"/>
      <c r="F86" s="828"/>
      <c r="G86" s="828"/>
      <c r="H86" s="828"/>
      <c r="I86" s="828"/>
      <c r="J86" s="828"/>
      <c r="K86" s="828"/>
      <c r="L86" s="828"/>
      <c r="M86" s="829"/>
      <c r="N86" s="52">
        <f>L83+L84+L85</f>
        <v>250.3586689780289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1084.8875655714585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1" t="s">
        <v>2218</v>
      </c>
      <c r="C105" s="972"/>
      <c r="D105" s="972"/>
      <c r="E105" s="972"/>
      <c r="F105" s="972"/>
      <c r="G105" s="972"/>
      <c r="H105" s="972"/>
      <c r="I105" s="972"/>
      <c r="J105" s="972"/>
      <c r="K105" s="972"/>
      <c r="L105" s="972"/>
      <c r="M105" s="972"/>
      <c r="N105" s="973"/>
    </row>
    <row r="106" spans="2:14" ht="15" customHeight="1">
      <c r="B106" s="971"/>
      <c r="C106" s="972"/>
      <c r="D106" s="972"/>
      <c r="E106" s="972"/>
      <c r="F106" s="972"/>
      <c r="G106" s="972"/>
      <c r="H106" s="972"/>
      <c r="I106" s="972"/>
      <c r="J106" s="972"/>
      <c r="K106" s="972"/>
      <c r="L106" s="972"/>
      <c r="M106" s="972"/>
      <c r="N106" s="973"/>
    </row>
    <row r="107" spans="2:14" ht="30" customHeight="1">
      <c r="B107" s="974" t="s">
        <v>2219</v>
      </c>
      <c r="C107" s="975"/>
      <c r="D107" s="975"/>
      <c r="E107" s="975"/>
      <c r="F107" s="975"/>
      <c r="G107" s="975"/>
      <c r="H107" s="975"/>
      <c r="I107" s="975"/>
      <c r="J107" s="975"/>
      <c r="K107" s="975"/>
      <c r="L107" s="975"/>
      <c r="M107" s="975"/>
      <c r="N107" s="976"/>
    </row>
    <row r="108" spans="2:14">
      <c r="B108" s="974"/>
      <c r="C108" s="975"/>
      <c r="D108" s="975"/>
      <c r="E108" s="975"/>
      <c r="F108" s="975"/>
      <c r="G108" s="975"/>
      <c r="H108" s="975"/>
      <c r="I108" s="975"/>
      <c r="J108" s="975"/>
      <c r="K108" s="975"/>
      <c r="L108" s="975"/>
      <c r="M108" s="975"/>
      <c r="N108" s="97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7"/>
      <c r="K118" s="977"/>
      <c r="L118" s="977"/>
      <c r="M118" s="977"/>
      <c r="N118" s="978"/>
    </row>
    <row r="119" spans="2:14" ht="15.75" thickBot="1">
      <c r="B119" s="419" t="s">
        <v>2221</v>
      </c>
      <c r="C119" s="420"/>
      <c r="D119" s="420"/>
      <c r="E119" s="259"/>
      <c r="F119" s="259"/>
      <c r="G119" s="259"/>
      <c r="H119" s="259"/>
      <c r="I119" s="259"/>
      <c r="J119" s="979"/>
      <c r="K119" s="979"/>
      <c r="L119" s="979"/>
      <c r="M119" s="979"/>
      <c r="N119" s="980"/>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1"/>
      <c r="H25" s="821"/>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4" t="s">
        <v>942</v>
      </c>
      <c r="C27" s="825"/>
      <c r="D27" s="825"/>
      <c r="E27" s="825"/>
      <c r="F27" s="825"/>
      <c r="G27" s="825"/>
      <c r="H27" s="825"/>
      <c r="I27" s="825"/>
      <c r="J27" s="825"/>
      <c r="K27" s="825"/>
      <c r="L27" s="825"/>
      <c r="M27" s="825"/>
      <c r="N27" s="826"/>
    </row>
    <row r="28" spans="1:14" ht="15.75" thickBot="1">
      <c r="B28" s="33"/>
      <c r="C28" s="34"/>
      <c r="D28" s="34"/>
      <c r="E28" s="34"/>
      <c r="F28" s="34"/>
      <c r="G28" s="34"/>
      <c r="H28" s="34"/>
      <c r="I28" s="34"/>
      <c r="J28" s="34"/>
      <c r="K28" s="34"/>
      <c r="L28" s="34"/>
      <c r="M28" s="34"/>
      <c r="N28" s="35"/>
    </row>
    <row r="29" spans="1:14" ht="26.25" thickBot="1">
      <c r="B29" s="71" t="s">
        <v>943</v>
      </c>
      <c r="C29" s="806" t="s">
        <v>944</v>
      </c>
      <c r="D29" s="807"/>
      <c r="E29" s="807"/>
      <c r="F29" s="807"/>
      <c r="G29" s="807"/>
      <c r="H29" s="807"/>
      <c r="I29" s="807"/>
      <c r="J29" s="72"/>
      <c r="K29" s="342" t="s">
        <v>2215</v>
      </c>
      <c r="L29" s="803" t="s">
        <v>945</v>
      </c>
      <c r="M29" s="804"/>
      <c r="N29" s="71" t="s">
        <v>946</v>
      </c>
    </row>
    <row r="30" spans="1:14" hidden="1">
      <c r="B30" s="71" t="s">
        <v>943</v>
      </c>
      <c r="C30" s="806" t="s">
        <v>944</v>
      </c>
      <c r="D30" s="807"/>
      <c r="E30" s="807"/>
      <c r="F30" s="807"/>
      <c r="G30" s="807"/>
      <c r="H30" s="807"/>
      <c r="I30" s="807"/>
      <c r="J30" s="72"/>
      <c r="K30" s="307"/>
      <c r="L30" s="803" t="s">
        <v>945</v>
      </c>
      <c r="M30" s="804"/>
      <c r="N30" s="71" t="s">
        <v>946</v>
      </c>
    </row>
    <row r="31" spans="1:14" ht="41.25" customHeight="1" thickBot="1">
      <c r="A31" t="s">
        <v>1845</v>
      </c>
      <c r="B31" s="107" t="s">
        <v>1167</v>
      </c>
      <c r="C31" s="1003" t="s">
        <v>2196</v>
      </c>
      <c r="D31" s="1004"/>
      <c r="E31" s="1004"/>
      <c r="F31" s="1004"/>
      <c r="G31" s="1004"/>
      <c r="H31" s="1004"/>
      <c r="I31" s="1004"/>
      <c r="J31" s="1004"/>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t="s">
        <v>373</v>
      </c>
      <c r="B36" s="876" t="str">
        <f>VLOOKUP(A36,EQUIPOS!A6:D154,3,FALSE)</f>
        <v>Volqueta 6 m3</v>
      </c>
      <c r="C36" s="877"/>
      <c r="D36" s="877"/>
      <c r="E36" s="877"/>
      <c r="F36" s="877"/>
      <c r="G36" s="877"/>
      <c r="H36" s="878"/>
      <c r="I36" s="267"/>
      <c r="J36" s="268"/>
      <c r="K36" s="269">
        <f>VLOOKUP(A36,EQUIPOS!A6:D161,4,FALSE)</f>
        <v>67596.840624067787</v>
      </c>
      <c r="L36" s="270"/>
      <c r="M36" s="283">
        <v>66</v>
      </c>
      <c r="N36" s="272">
        <f>K36/M36</f>
        <v>1024.1945549101181</v>
      </c>
    </row>
    <row r="37" spans="1:14">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3"/>
    </row>
    <row r="39" spans="1:14">
      <c r="B39" s="876"/>
      <c r="C39" s="877"/>
      <c r="D39" s="877"/>
      <c r="E39" s="877"/>
      <c r="F39" s="877"/>
      <c r="G39" s="877"/>
      <c r="H39" s="878"/>
      <c r="I39" s="879"/>
      <c r="J39" s="880"/>
      <c r="K39" s="274"/>
      <c r="L39" s="881"/>
      <c r="M39" s="882"/>
      <c r="N39" s="275"/>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99">
        <f>SUM(N36:N42)</f>
        <v>1024.1945549101181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9"/>
      <c r="C53" s="910"/>
      <c r="D53" s="910"/>
      <c r="E53" s="910"/>
      <c r="F53" s="910"/>
      <c r="G53" s="910"/>
      <c r="H53" s="910"/>
      <c r="I53" s="880"/>
      <c r="J53" s="42"/>
      <c r="K53" s="44"/>
      <c r="L53" s="911"/>
      <c r="M53" s="912"/>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3" t="s">
        <v>961</v>
      </c>
      <c r="M58" s="892"/>
      <c r="N58" s="76" t="s">
        <v>951</v>
      </c>
    </row>
    <row r="59" spans="2:14">
      <c r="B59" s="46"/>
      <c r="C59" s="317"/>
      <c r="D59" s="317"/>
      <c r="E59" s="317"/>
      <c r="F59" s="317"/>
      <c r="G59" s="317"/>
      <c r="H59" s="311"/>
      <c r="I59" s="279"/>
      <c r="J59" s="286"/>
      <c r="K59" s="279"/>
      <c r="L59" s="914"/>
      <c r="M59" s="915"/>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7"/>
      <c r="M64" s="998"/>
      <c r="N64" s="485"/>
    </row>
    <row r="65" spans="2:15" ht="15.75" thickBot="1">
      <c r="B65" s="827" t="s">
        <v>953</v>
      </c>
      <c r="C65" s="828"/>
      <c r="D65" s="828"/>
      <c r="E65" s="828"/>
      <c r="F65" s="828"/>
      <c r="G65" s="828"/>
      <c r="H65" s="828"/>
      <c r="I65" s="828"/>
      <c r="J65" s="828"/>
      <c r="K65" s="828"/>
      <c r="L65" s="828"/>
      <c r="M65" s="829"/>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9"/>
      <c r="C75" s="1000"/>
      <c r="D75" s="1000"/>
      <c r="E75" s="1000"/>
      <c r="F75" s="1000"/>
      <c r="G75" s="1000"/>
      <c r="H75" s="1000"/>
      <c r="I75" s="169"/>
      <c r="J75" s="169"/>
      <c r="K75" s="169"/>
      <c r="L75" s="1001"/>
      <c r="M75" s="1002"/>
      <c r="N75" s="45"/>
    </row>
    <row r="76" spans="2:15" ht="15.75" thickBot="1">
      <c r="B76" s="827" t="s">
        <v>953</v>
      </c>
      <c r="C76" s="828"/>
      <c r="D76" s="828"/>
      <c r="E76" s="828"/>
      <c r="F76" s="828"/>
      <c r="G76" s="828"/>
      <c r="H76" s="828"/>
      <c r="I76" s="828"/>
      <c r="J76" s="828"/>
      <c r="K76" s="828"/>
      <c r="L76" s="828"/>
      <c r="M76" s="829"/>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1024.1945549101181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204.83891098202363</v>
      </c>
      <c r="M83" s="863"/>
      <c r="N83" s="51"/>
    </row>
    <row r="84" spans="1:14">
      <c r="B84" s="89" t="s">
        <v>973</v>
      </c>
      <c r="C84" s="90"/>
      <c r="D84" s="90"/>
      <c r="E84" s="90"/>
      <c r="F84" s="90"/>
      <c r="G84" s="90"/>
      <c r="H84" s="90"/>
      <c r="I84" s="87"/>
      <c r="J84" s="88"/>
      <c r="K84" s="304">
        <v>0.05</v>
      </c>
      <c r="L84" s="862">
        <f>N78*K84</f>
        <v>51.209727745505909</v>
      </c>
      <c r="M84" s="863"/>
      <c r="N84" s="51"/>
    </row>
    <row r="85" spans="1:14" ht="15.75" thickBot="1">
      <c r="B85" s="91" t="s">
        <v>974</v>
      </c>
      <c r="C85" s="92"/>
      <c r="D85" s="92"/>
      <c r="E85" s="92"/>
      <c r="F85" s="92"/>
      <c r="G85" s="92"/>
      <c r="H85" s="92"/>
      <c r="I85" s="93"/>
      <c r="J85" s="94"/>
      <c r="K85" s="305">
        <v>0.05</v>
      </c>
      <c r="L85" s="864">
        <f>N78*K85</f>
        <v>51.209727745505909</v>
      </c>
      <c r="M85" s="865"/>
      <c r="N85" s="51"/>
    </row>
    <row r="86" spans="1:14" ht="15.75" thickBot="1">
      <c r="B86" s="827" t="s">
        <v>953</v>
      </c>
      <c r="C86" s="828"/>
      <c r="D86" s="828"/>
      <c r="E86" s="828"/>
      <c r="F86" s="828"/>
      <c r="G86" s="828"/>
      <c r="H86" s="828"/>
      <c r="I86" s="828"/>
      <c r="J86" s="828"/>
      <c r="K86" s="828"/>
      <c r="L86" s="828"/>
      <c r="M86" s="829"/>
      <c r="N86" s="52">
        <f>L83+L84+L85</f>
        <v>307.25836647303544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1331.4529213831536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1" t="s">
        <v>2218</v>
      </c>
      <c r="C105" s="972"/>
      <c r="D105" s="972"/>
      <c r="E105" s="972"/>
      <c r="F105" s="972"/>
      <c r="G105" s="972"/>
      <c r="H105" s="972"/>
      <c r="I105" s="972"/>
      <c r="J105" s="972"/>
      <c r="K105" s="972"/>
      <c r="L105" s="972"/>
      <c r="M105" s="972"/>
      <c r="N105" s="973"/>
    </row>
    <row r="106" spans="2:14" ht="15" customHeight="1">
      <c r="B106" s="971"/>
      <c r="C106" s="972"/>
      <c r="D106" s="972"/>
      <c r="E106" s="972"/>
      <c r="F106" s="972"/>
      <c r="G106" s="972"/>
      <c r="H106" s="972"/>
      <c r="I106" s="972"/>
      <c r="J106" s="972"/>
      <c r="K106" s="972"/>
      <c r="L106" s="972"/>
      <c r="M106" s="972"/>
      <c r="N106" s="973"/>
    </row>
    <row r="107" spans="2:14" ht="30" customHeight="1">
      <c r="B107" s="974" t="s">
        <v>2219</v>
      </c>
      <c r="C107" s="975"/>
      <c r="D107" s="975"/>
      <c r="E107" s="975"/>
      <c r="F107" s="975"/>
      <c r="G107" s="975"/>
      <c r="H107" s="975"/>
      <c r="I107" s="975"/>
      <c r="J107" s="975"/>
      <c r="K107" s="975"/>
      <c r="L107" s="975"/>
      <c r="M107" s="975"/>
      <c r="N107" s="976"/>
    </row>
    <row r="108" spans="2:14">
      <c r="B108" s="974"/>
      <c r="C108" s="975"/>
      <c r="D108" s="975"/>
      <c r="E108" s="975"/>
      <c r="F108" s="975"/>
      <c r="G108" s="975"/>
      <c r="H108" s="975"/>
      <c r="I108" s="975"/>
      <c r="J108" s="975"/>
      <c r="K108" s="975"/>
      <c r="L108" s="975"/>
      <c r="M108" s="975"/>
      <c r="N108" s="97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7"/>
      <c r="K118" s="977"/>
      <c r="L118" s="977"/>
      <c r="M118" s="977"/>
      <c r="N118" s="978"/>
    </row>
    <row r="119" spans="2:14" ht="15.75" thickBot="1">
      <c r="B119" s="419" t="s">
        <v>2221</v>
      </c>
      <c r="C119" s="420"/>
      <c r="D119" s="420"/>
      <c r="E119" s="259"/>
      <c r="F119" s="259"/>
      <c r="G119" s="259"/>
      <c r="H119" s="259"/>
      <c r="I119" s="259"/>
      <c r="J119" s="979"/>
      <c r="K119" s="979"/>
      <c r="L119" s="979"/>
      <c r="M119" s="979"/>
      <c r="N119" s="980"/>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21"/>
      <c r="C1" s="933"/>
      <c r="D1" s="934"/>
      <c r="E1" s="934"/>
      <c r="F1" s="934"/>
      <c r="G1" s="934"/>
      <c r="H1" s="934"/>
      <c r="I1" s="934"/>
      <c r="J1" s="935"/>
      <c r="K1" s="936" t="s">
        <v>933</v>
      </c>
      <c r="L1" s="938" t="s">
        <v>2198</v>
      </c>
      <c r="M1" s="939"/>
      <c r="N1" s="940"/>
    </row>
    <row r="2" spans="2:14">
      <c r="B2" s="922"/>
      <c r="C2" s="944" t="s">
        <v>934</v>
      </c>
      <c r="D2" s="945"/>
      <c r="E2" s="945"/>
      <c r="F2" s="945"/>
      <c r="G2" s="945"/>
      <c r="H2" s="945"/>
      <c r="I2" s="945"/>
      <c r="J2" s="946"/>
      <c r="K2" s="937"/>
      <c r="L2" s="941"/>
      <c r="M2" s="942"/>
      <c r="N2" s="943"/>
    </row>
    <row r="3" spans="2:14">
      <c r="B3" s="922"/>
      <c r="C3" s="944" t="s">
        <v>2199</v>
      </c>
      <c r="D3" s="945"/>
      <c r="E3" s="945"/>
      <c r="F3" s="945"/>
      <c r="G3" s="945"/>
      <c r="H3" s="945"/>
      <c r="I3" s="945"/>
      <c r="J3" s="946"/>
      <c r="K3" s="924" t="s">
        <v>935</v>
      </c>
      <c r="L3" s="948">
        <v>1</v>
      </c>
      <c r="M3" s="949"/>
      <c r="N3" s="950"/>
    </row>
    <row r="4" spans="2:14">
      <c r="B4" s="922"/>
      <c r="C4" s="944" t="s">
        <v>2200</v>
      </c>
      <c r="D4" s="945"/>
      <c r="E4" s="945"/>
      <c r="F4" s="945"/>
      <c r="G4" s="945"/>
      <c r="H4" s="945"/>
      <c r="I4" s="945"/>
      <c r="J4" s="946"/>
      <c r="K4" s="947"/>
      <c r="L4" s="951"/>
      <c r="M4" s="952"/>
      <c r="N4" s="953"/>
    </row>
    <row r="5" spans="2:14">
      <c r="B5" s="922"/>
      <c r="C5" s="944" t="s">
        <v>2201</v>
      </c>
      <c r="D5" s="945"/>
      <c r="E5" s="945"/>
      <c r="F5" s="945"/>
      <c r="G5" s="945"/>
      <c r="H5" s="945"/>
      <c r="I5" s="945"/>
      <c r="J5" s="946"/>
      <c r="K5" s="924" t="s">
        <v>936</v>
      </c>
      <c r="L5" s="926"/>
      <c r="M5" s="926" t="s">
        <v>937</v>
      </c>
      <c r="N5" s="928"/>
    </row>
    <row r="6" spans="2:14" ht="15.75" thickBot="1">
      <c r="B6" s="923"/>
      <c r="C6" s="930"/>
      <c r="D6" s="931"/>
      <c r="E6" s="931"/>
      <c r="F6" s="931"/>
      <c r="G6" s="931"/>
      <c r="H6" s="931"/>
      <c r="I6" s="931"/>
      <c r="J6" s="932"/>
      <c r="K6" s="925"/>
      <c r="L6" s="927"/>
      <c r="M6" s="927"/>
      <c r="N6" s="929"/>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8" t="s">
        <v>2205</v>
      </c>
      <c r="C10" s="919"/>
      <c r="D10" s="919"/>
      <c r="E10" s="919"/>
      <c r="F10" s="388" t="s">
        <v>2206</v>
      </c>
      <c r="G10" s="383"/>
      <c r="H10" s="389"/>
      <c r="I10" s="920" t="s">
        <v>2207</v>
      </c>
      <c r="J10" s="920"/>
      <c r="K10" s="390" t="s">
        <v>2206</v>
      </c>
      <c r="L10" s="386"/>
      <c r="M10" s="386"/>
      <c r="N10" s="387"/>
    </row>
    <row r="11" spans="2:14">
      <c r="B11" s="361" t="s">
        <v>939</v>
      </c>
      <c r="C11" s="362"/>
      <c r="D11" s="805"/>
      <c r="E11" s="80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2"/>
      <c r="M12" s="822"/>
      <c r="N12" s="823"/>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20" t="s">
        <v>2222</v>
      </c>
      <c r="G25" s="820"/>
      <c r="H25" s="82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5" t="s">
        <v>942</v>
      </c>
      <c r="C27" s="1006"/>
      <c r="D27" s="1006"/>
      <c r="E27" s="1006"/>
      <c r="F27" s="1006"/>
      <c r="G27" s="1006"/>
      <c r="H27" s="1006"/>
      <c r="I27" s="1006"/>
      <c r="J27" s="1006"/>
      <c r="K27" s="1006"/>
      <c r="L27" s="1006"/>
      <c r="M27" s="1006"/>
      <c r="N27" s="1007"/>
    </row>
    <row r="28" spans="1:14" ht="15.75" thickBot="1">
      <c r="B28" s="33"/>
      <c r="C28" s="34"/>
      <c r="D28" s="34"/>
      <c r="E28" s="34"/>
      <c r="F28" s="34"/>
      <c r="G28" s="34"/>
      <c r="H28" s="34"/>
      <c r="I28" s="34"/>
      <c r="J28" s="34"/>
      <c r="K28" s="34"/>
      <c r="L28" s="34"/>
      <c r="M28" s="34"/>
      <c r="N28" s="35"/>
    </row>
    <row r="29" spans="1:14" ht="26.25" thickBot="1">
      <c r="B29" s="71" t="s">
        <v>943</v>
      </c>
      <c r="C29" s="1010" t="s">
        <v>944</v>
      </c>
      <c r="D29" s="1011"/>
      <c r="E29" s="1011"/>
      <c r="F29" s="1011"/>
      <c r="G29" s="1011"/>
      <c r="H29" s="1011"/>
      <c r="I29" s="1011"/>
      <c r="J29" s="72"/>
      <c r="K29" s="342" t="s">
        <v>2215</v>
      </c>
      <c r="L29" s="1008" t="s">
        <v>945</v>
      </c>
      <c r="M29" s="1009"/>
      <c r="N29" s="71" t="s">
        <v>946</v>
      </c>
    </row>
    <row r="30" spans="1:14" hidden="1">
      <c r="B30" s="71" t="s">
        <v>943</v>
      </c>
      <c r="C30" s="806" t="s">
        <v>944</v>
      </c>
      <c r="D30" s="807"/>
      <c r="E30" s="807"/>
      <c r="F30" s="807"/>
      <c r="G30" s="807"/>
      <c r="H30" s="807"/>
      <c r="I30" s="807"/>
      <c r="J30" s="72"/>
      <c r="K30" s="307"/>
      <c r="L30" s="803" t="s">
        <v>945</v>
      </c>
      <c r="M30" s="804"/>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7" t="s">
        <v>944</v>
      </c>
      <c r="C35" s="898"/>
      <c r="D35" s="898"/>
      <c r="E35" s="898"/>
      <c r="F35" s="898"/>
      <c r="G35" s="898"/>
      <c r="H35" s="899"/>
      <c r="I35" s="900" t="s">
        <v>948</v>
      </c>
      <c r="J35" s="901"/>
      <c r="K35" s="69" t="s">
        <v>949</v>
      </c>
      <c r="L35" s="902" t="s">
        <v>950</v>
      </c>
      <c r="M35" s="899"/>
      <c r="N35" s="70" t="s">
        <v>951</v>
      </c>
    </row>
    <row r="36" spans="1:14">
      <c r="A36" t="s">
        <v>373</v>
      </c>
      <c r="B36" s="876" t="str">
        <f>VLOOKUP(A36,EQUIPOS!A6:D154,3,FALSE)</f>
        <v>Volqueta 6 m3</v>
      </c>
      <c r="C36" s="877"/>
      <c r="D36" s="877"/>
      <c r="E36" s="877"/>
      <c r="F36" s="877"/>
      <c r="G36" s="877"/>
      <c r="H36" s="878"/>
      <c r="I36" s="267"/>
      <c r="J36" s="268"/>
      <c r="K36" s="269">
        <f>VLOOKUP(A36,EQUIPOS!A6:D161,4,FALSE)</f>
        <v>67596.840624067787</v>
      </c>
      <c r="L36" s="270"/>
      <c r="M36" s="283">
        <v>66</v>
      </c>
      <c r="N36" s="272">
        <f>K36/M36</f>
        <v>1024.1945549101181</v>
      </c>
    </row>
    <row r="37" spans="1:14">
      <c r="B37" s="876"/>
      <c r="C37" s="877"/>
      <c r="D37" s="877"/>
      <c r="E37" s="877"/>
      <c r="F37" s="877"/>
      <c r="G37" s="877"/>
      <c r="H37" s="878"/>
      <c r="I37" s="267"/>
      <c r="J37" s="268"/>
      <c r="K37" s="269"/>
      <c r="L37" s="270"/>
      <c r="M37" s="271"/>
      <c r="N37" s="272"/>
    </row>
    <row r="38" spans="1:14">
      <c r="B38" s="876"/>
      <c r="C38" s="877"/>
      <c r="D38" s="877"/>
      <c r="E38" s="877"/>
      <c r="F38" s="877"/>
      <c r="G38" s="877"/>
      <c r="H38" s="878"/>
      <c r="I38" s="267"/>
      <c r="J38" s="268"/>
      <c r="K38" s="269"/>
      <c r="L38" s="270"/>
      <c r="M38" s="271"/>
      <c r="N38" s="273"/>
    </row>
    <row r="39" spans="1:14">
      <c r="B39" s="876"/>
      <c r="C39" s="877"/>
      <c r="D39" s="877"/>
      <c r="E39" s="877"/>
      <c r="F39" s="877"/>
      <c r="G39" s="877"/>
      <c r="H39" s="878"/>
      <c r="I39" s="879"/>
      <c r="J39" s="880"/>
      <c r="K39" s="274"/>
      <c r="L39" s="881"/>
      <c r="M39" s="882"/>
      <c r="N39" s="275"/>
    </row>
    <row r="40" spans="1:14">
      <c r="B40" s="876"/>
      <c r="C40" s="877"/>
      <c r="D40" s="877"/>
      <c r="E40" s="883"/>
      <c r="F40" s="877"/>
      <c r="G40" s="877"/>
      <c r="H40" s="878"/>
      <c r="I40" s="36"/>
      <c r="J40" s="37"/>
      <c r="K40" s="274"/>
      <c r="L40" s="276"/>
      <c r="M40" s="277"/>
      <c r="N40" s="278"/>
    </row>
    <row r="41" spans="1:14">
      <c r="B41" s="884"/>
      <c r="C41" s="885"/>
      <c r="D41" s="885"/>
      <c r="E41" s="38"/>
      <c r="F41" s="39"/>
      <c r="G41" s="39"/>
      <c r="H41" s="40"/>
      <c r="I41" s="36"/>
      <c r="J41" s="37"/>
      <c r="K41" s="279"/>
      <c r="L41" s="276"/>
      <c r="M41" s="277"/>
      <c r="N41" s="344"/>
    </row>
    <row r="42" spans="1:14" ht="15.75" thickBot="1">
      <c r="B42" s="876"/>
      <c r="C42" s="877"/>
      <c r="D42" s="877"/>
      <c r="E42" s="877"/>
      <c r="F42" s="877"/>
      <c r="G42" s="877"/>
      <c r="H42" s="878"/>
      <c r="I42" s="886"/>
      <c r="J42" s="887"/>
      <c r="K42" s="41"/>
      <c r="L42" s="888"/>
      <c r="M42" s="889"/>
      <c r="N42" s="105"/>
    </row>
    <row r="43" spans="1:14" ht="15.75" thickBot="1">
      <c r="B43" s="827" t="s">
        <v>953</v>
      </c>
      <c r="C43" s="828"/>
      <c r="D43" s="828"/>
      <c r="E43" s="828"/>
      <c r="F43" s="828"/>
      <c r="G43" s="828"/>
      <c r="H43" s="828"/>
      <c r="I43" s="828"/>
      <c r="J43" s="828"/>
      <c r="K43" s="828"/>
      <c r="L43" s="828"/>
      <c r="M43" s="829"/>
      <c r="N43" s="99">
        <f>SUM(N36:N42)</f>
        <v>1024.1945549101181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2" t="s">
        <v>944</v>
      </c>
      <c r="C47" s="873"/>
      <c r="D47" s="873"/>
      <c r="E47" s="873"/>
      <c r="F47" s="873"/>
      <c r="G47" s="873"/>
      <c r="H47" s="873"/>
      <c r="I47" s="907"/>
      <c r="J47" s="315" t="s">
        <v>945</v>
      </c>
      <c r="K47" s="85" t="s">
        <v>946</v>
      </c>
      <c r="L47" s="908" t="s">
        <v>955</v>
      </c>
      <c r="M47" s="90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9"/>
      <c r="C53" s="910"/>
      <c r="D53" s="910"/>
      <c r="E53" s="910"/>
      <c r="F53" s="910"/>
      <c r="G53" s="910"/>
      <c r="H53" s="910"/>
      <c r="I53" s="880"/>
      <c r="J53" s="42"/>
      <c r="K53" s="44"/>
      <c r="L53" s="911"/>
      <c r="M53" s="912"/>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3" t="s">
        <v>961</v>
      </c>
      <c r="M58" s="892"/>
      <c r="N58" s="76" t="s">
        <v>951</v>
      </c>
    </row>
    <row r="59" spans="2:14">
      <c r="B59" s="46"/>
      <c r="C59" s="317"/>
      <c r="D59" s="317"/>
      <c r="E59" s="317"/>
      <c r="F59" s="317"/>
      <c r="G59" s="317"/>
      <c r="H59" s="311"/>
      <c r="I59" s="279"/>
      <c r="J59" s="286"/>
      <c r="K59" s="279"/>
      <c r="L59" s="914"/>
      <c r="M59" s="915"/>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7"/>
      <c r="M64" s="998"/>
      <c r="N64" s="485"/>
    </row>
    <row r="65" spans="2:15" ht="15.75" thickBot="1">
      <c r="B65" s="827" t="s">
        <v>953</v>
      </c>
      <c r="C65" s="828"/>
      <c r="D65" s="828"/>
      <c r="E65" s="828"/>
      <c r="F65" s="828"/>
      <c r="G65" s="828"/>
      <c r="H65" s="828"/>
      <c r="I65" s="828"/>
      <c r="J65" s="828"/>
      <c r="K65" s="828"/>
      <c r="L65" s="828"/>
      <c r="M65" s="829"/>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6" t="s">
        <v>963</v>
      </c>
      <c r="C69" s="867"/>
      <c r="D69" s="867"/>
      <c r="E69" s="867"/>
      <c r="F69" s="867"/>
      <c r="G69" s="867"/>
      <c r="H69" s="867"/>
      <c r="I69" s="73" t="s">
        <v>964</v>
      </c>
      <c r="J69" s="75" t="s">
        <v>1410</v>
      </c>
      <c r="K69" s="74" t="s">
        <v>966</v>
      </c>
      <c r="L69" s="868" t="s">
        <v>950</v>
      </c>
      <c r="M69" s="869"/>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9"/>
      <c r="C75" s="1000"/>
      <c r="D75" s="1000"/>
      <c r="E75" s="1000"/>
      <c r="F75" s="1000"/>
      <c r="G75" s="1000"/>
      <c r="H75" s="1000"/>
      <c r="I75" s="169"/>
      <c r="J75" s="169"/>
      <c r="K75" s="169"/>
      <c r="L75" s="1001"/>
      <c r="M75" s="1002"/>
      <c r="N75" s="45"/>
    </row>
    <row r="76" spans="2:15" ht="15.75" thickBot="1">
      <c r="B76" s="827" t="s">
        <v>953</v>
      </c>
      <c r="C76" s="828"/>
      <c r="D76" s="828"/>
      <c r="E76" s="828"/>
      <c r="F76" s="828"/>
      <c r="G76" s="828"/>
      <c r="H76" s="828"/>
      <c r="I76" s="828"/>
      <c r="J76" s="828"/>
      <c r="K76" s="828"/>
      <c r="L76" s="828"/>
      <c r="M76" s="829"/>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1024.1945549101181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2" t="s">
        <v>969</v>
      </c>
      <c r="C82" s="873"/>
      <c r="D82" s="873"/>
      <c r="E82" s="873"/>
      <c r="F82" s="873"/>
      <c r="G82" s="873"/>
      <c r="H82" s="873"/>
      <c r="I82" s="314"/>
      <c r="J82" s="334"/>
      <c r="K82" s="302" t="s">
        <v>970</v>
      </c>
      <c r="L82" s="874" t="s">
        <v>971</v>
      </c>
      <c r="M82" s="875"/>
      <c r="N82" s="303"/>
    </row>
    <row r="83" spans="1:14">
      <c r="B83" s="860" t="s">
        <v>972</v>
      </c>
      <c r="C83" s="861"/>
      <c r="D83" s="861"/>
      <c r="E83" s="861"/>
      <c r="F83" s="861"/>
      <c r="G83" s="861"/>
      <c r="H83" s="861"/>
      <c r="I83" s="87"/>
      <c r="J83" s="88"/>
      <c r="K83" s="304">
        <v>0.2</v>
      </c>
      <c r="L83" s="862">
        <f>N78*K83</f>
        <v>204.83891098202363</v>
      </c>
      <c r="M83" s="863"/>
      <c r="N83" s="51"/>
    </row>
    <row r="84" spans="1:14">
      <c r="B84" s="89" t="s">
        <v>973</v>
      </c>
      <c r="C84" s="90"/>
      <c r="D84" s="90"/>
      <c r="E84" s="90"/>
      <c r="F84" s="90"/>
      <c r="G84" s="90"/>
      <c r="H84" s="90"/>
      <c r="I84" s="87"/>
      <c r="J84" s="88"/>
      <c r="K84" s="304">
        <v>0.05</v>
      </c>
      <c r="L84" s="862">
        <f>N78*K84</f>
        <v>51.209727745505909</v>
      </c>
      <c r="M84" s="863"/>
      <c r="N84" s="51"/>
    </row>
    <row r="85" spans="1:14" ht="15.75" thickBot="1">
      <c r="B85" s="91" t="s">
        <v>974</v>
      </c>
      <c r="C85" s="92"/>
      <c r="D85" s="92"/>
      <c r="E85" s="92"/>
      <c r="F85" s="92"/>
      <c r="G85" s="92"/>
      <c r="H85" s="92"/>
      <c r="I85" s="93"/>
      <c r="J85" s="94"/>
      <c r="K85" s="305">
        <v>0.05</v>
      </c>
      <c r="L85" s="864">
        <f>N78*K85</f>
        <v>51.209727745505909</v>
      </c>
      <c r="M85" s="865"/>
      <c r="N85" s="51"/>
    </row>
    <row r="86" spans="1:14" ht="15.75" thickBot="1">
      <c r="B86" s="827" t="s">
        <v>953</v>
      </c>
      <c r="C86" s="828"/>
      <c r="D86" s="828"/>
      <c r="E86" s="828"/>
      <c r="F86" s="828"/>
      <c r="G86" s="828"/>
      <c r="H86" s="828"/>
      <c r="I86" s="828"/>
      <c r="J86" s="828"/>
      <c r="K86" s="828"/>
      <c r="L86" s="828"/>
      <c r="M86" s="829"/>
      <c r="N86" s="52">
        <f>L83+L84+L85</f>
        <v>307.25836647303544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1331.4529213831536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1" t="s">
        <v>2218</v>
      </c>
      <c r="C105" s="972"/>
      <c r="D105" s="972"/>
      <c r="E105" s="972"/>
      <c r="F105" s="972"/>
      <c r="G105" s="972"/>
      <c r="H105" s="972"/>
      <c r="I105" s="972"/>
      <c r="J105" s="972"/>
      <c r="K105" s="972"/>
      <c r="L105" s="972"/>
      <c r="M105" s="972"/>
      <c r="N105" s="973"/>
    </row>
    <row r="106" spans="2:14" ht="15" customHeight="1">
      <c r="B106" s="971"/>
      <c r="C106" s="972"/>
      <c r="D106" s="972"/>
      <c r="E106" s="972"/>
      <c r="F106" s="972"/>
      <c r="G106" s="972"/>
      <c r="H106" s="972"/>
      <c r="I106" s="972"/>
      <c r="J106" s="972"/>
      <c r="K106" s="972"/>
      <c r="L106" s="972"/>
      <c r="M106" s="972"/>
      <c r="N106" s="973"/>
    </row>
    <row r="107" spans="2:14" ht="30" customHeight="1">
      <c r="B107" s="974" t="s">
        <v>2219</v>
      </c>
      <c r="C107" s="975"/>
      <c r="D107" s="975"/>
      <c r="E107" s="975"/>
      <c r="F107" s="975"/>
      <c r="G107" s="975"/>
      <c r="H107" s="975"/>
      <c r="I107" s="975"/>
      <c r="J107" s="975"/>
      <c r="K107" s="975"/>
      <c r="L107" s="975"/>
      <c r="M107" s="975"/>
      <c r="N107" s="976"/>
    </row>
    <row r="108" spans="2:14">
      <c r="B108" s="974"/>
      <c r="C108" s="975"/>
      <c r="D108" s="975"/>
      <c r="E108" s="975"/>
      <c r="F108" s="975"/>
      <c r="G108" s="975"/>
      <c r="H108" s="975"/>
      <c r="I108" s="975"/>
      <c r="J108" s="975"/>
      <c r="K108" s="975"/>
      <c r="L108" s="975"/>
      <c r="M108" s="975"/>
      <c r="N108" s="976"/>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7"/>
      <c r="K118" s="977"/>
      <c r="L118" s="977"/>
      <c r="M118" s="977"/>
      <c r="N118" s="978"/>
    </row>
    <row r="119" spans="2:14" ht="15.75" thickBot="1">
      <c r="B119" s="419" t="s">
        <v>2221</v>
      </c>
      <c r="C119" s="420"/>
      <c r="D119" s="420"/>
      <c r="E119" s="259"/>
      <c r="F119" s="259"/>
      <c r="G119" s="259"/>
      <c r="H119" s="259"/>
      <c r="I119" s="259"/>
      <c r="J119" s="979"/>
      <c r="K119" s="979"/>
      <c r="L119" s="979"/>
      <c r="M119" s="979"/>
      <c r="N119" s="980"/>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2021-04-06T20:58:04Z</dcterms:modified>
</cp:coreProperties>
</file>