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00AC1DCB-1B26-4623-8F6D-F93504B70825}"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6" i="2" s="1"/>
  <c r="D51" i="2"/>
  <c r="D52" i="2" s="1"/>
  <c r="D47" i="2"/>
  <c r="D46" i="2"/>
  <c r="D45" i="2"/>
  <c r="D39" i="2"/>
  <c r="D38" i="2"/>
  <c r="D37" i="2"/>
  <c r="D35" i="2"/>
  <c r="D34" i="2"/>
  <c r="D33" i="2"/>
  <c r="D32" i="2"/>
  <c r="D31" i="2"/>
  <c r="D29" i="2"/>
  <c r="D9" i="2"/>
  <c r="M70" i="374" l="1"/>
  <c r="B77" i="244" l="1"/>
  <c r="M58" i="244"/>
  <c r="J58" i="244"/>
  <c r="B58" i="244"/>
  <c r="B57" i="244"/>
  <c r="K44" i="244"/>
  <c r="B44" i="244"/>
  <c r="N58" i="244" l="1"/>
  <c r="P58" i="244"/>
  <c r="N44" i="244"/>
  <c r="P44" i="244"/>
  <c r="K77" i="244"/>
  <c r="N77" i="244" l="1"/>
  <c r="I77" i="244"/>
  <c r="P77" i="244" s="1"/>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J57" i="244"/>
  <c r="M56" i="244"/>
  <c r="J56" i="244"/>
  <c r="B56" i="244"/>
  <c r="M55" i="244"/>
  <c r="J55" i="244"/>
  <c r="B55" i="244"/>
  <c r="M54" i="244"/>
  <c r="J54" i="244"/>
  <c r="B54" i="244"/>
  <c r="M53" i="244"/>
  <c r="J53" i="244"/>
  <c r="B53" i="244"/>
  <c r="M52" i="244"/>
  <c r="J52" i="244"/>
  <c r="B52" i="244"/>
  <c r="K43" i="244"/>
  <c r="B43" i="244"/>
  <c r="K42" i="244"/>
  <c r="B42" i="244"/>
  <c r="K41" i="244"/>
  <c r="B41" i="244"/>
  <c r="K40" i="244"/>
  <c r="B40" i="244"/>
  <c r="K39" i="244"/>
  <c r="B39" i="244"/>
  <c r="K38" i="244"/>
  <c r="B38" i="244"/>
  <c r="K37" i="244"/>
  <c r="B37" i="244"/>
  <c r="K36" i="244"/>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B38" i="227"/>
  <c r="K37" i="227"/>
  <c r="B37" i="227"/>
  <c r="K36" i="227"/>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J53" i="217"/>
  <c r="B53" i="217"/>
  <c r="K40" i="217"/>
  <c r="B40" i="217"/>
  <c r="K39" i="217"/>
  <c r="B39" i="217"/>
  <c r="K38" i="217"/>
  <c r="B38" i="217"/>
  <c r="K37" i="217"/>
  <c r="B37" i="217"/>
  <c r="K36" i="217"/>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B70" i="142"/>
  <c r="K69" i="142"/>
  <c r="B69" i="142"/>
  <c r="K58" i="142"/>
  <c r="B58" i="142"/>
  <c r="M49" i="142"/>
  <c r="J49" i="142"/>
  <c r="B49" i="142"/>
  <c r="M48" i="142"/>
  <c r="J48" i="142"/>
  <c r="B48" i="142"/>
  <c r="K37" i="142"/>
  <c r="B37" i="142"/>
  <c r="K36" i="142"/>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J50" i="138"/>
  <c r="B50" i="138"/>
  <c r="M49" i="138"/>
  <c r="J49" i="138"/>
  <c r="B49" i="138"/>
  <c r="M48" i="138"/>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J48" i="127"/>
  <c r="B48" i="127"/>
  <c r="K37" i="127"/>
  <c r="B37" i="127"/>
  <c r="K36" i="127"/>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J49" i="98"/>
  <c r="B49" i="98"/>
  <c r="M48" i="98"/>
  <c r="J48" i="98"/>
  <c r="B48" i="98"/>
  <c r="K38" i="98"/>
  <c r="B38" i="98"/>
  <c r="K37" i="98"/>
  <c r="B37" i="98"/>
  <c r="K36" i="98"/>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J49" i="96"/>
  <c r="B49" i="96"/>
  <c r="M48" i="96"/>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J48" i="92"/>
  <c r="B48" i="92"/>
  <c r="K38" i="92"/>
  <c r="B38" i="92"/>
  <c r="K37" i="92"/>
  <c r="B37" i="92"/>
  <c r="K36" i="92"/>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J49" i="86"/>
  <c r="B49" i="86"/>
  <c r="M48" i="86"/>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3" i="279" l="1"/>
  <c r="N46" i="279" s="1"/>
  <c r="N77" i="323"/>
  <c r="N79" i="323" s="1"/>
  <c r="L85" i="323" s="1"/>
  <c r="N77" i="328"/>
  <c r="N41" i="328" s="1"/>
  <c r="N43" i="328" s="1"/>
  <c r="N77" i="337"/>
  <c r="N41" i="337" s="1"/>
  <c r="N75" i="302"/>
  <c r="N41" i="302" s="1"/>
  <c r="N43" i="302" s="1"/>
  <c r="N48" i="86"/>
  <c r="P48" i="86"/>
  <c r="N48" i="92"/>
  <c r="N54" i="92" s="1"/>
  <c r="O49" i="92"/>
  <c r="N49" i="96"/>
  <c r="P49" i="96"/>
  <c r="N49" i="98"/>
  <c r="P49" i="98"/>
  <c r="N49" i="138"/>
  <c r="P49" i="138"/>
  <c r="N49" i="142"/>
  <c r="P49" i="142"/>
  <c r="N54" i="244"/>
  <c r="P54" i="244"/>
  <c r="N57" i="244"/>
  <c r="P57" i="244"/>
  <c r="N48" i="96"/>
  <c r="P48" i="96"/>
  <c r="N48" i="98"/>
  <c r="N54" i="98" s="1"/>
  <c r="P48" i="98"/>
  <c r="N48" i="100"/>
  <c r="N54" i="100" s="1"/>
  <c r="P48" i="100"/>
  <c r="N48" i="138"/>
  <c r="P48" i="138"/>
  <c r="N48" i="142"/>
  <c r="P48" i="142"/>
  <c r="N53" i="244"/>
  <c r="P53" i="244"/>
  <c r="N48" i="127"/>
  <c r="N54" i="127" s="1"/>
  <c r="P48" i="127"/>
  <c r="N52" i="244"/>
  <c r="P52" i="244"/>
  <c r="N56" i="244"/>
  <c r="P56" i="244"/>
  <c r="N49" i="86"/>
  <c r="P49" i="86"/>
  <c r="N50" i="138"/>
  <c r="P50" i="138"/>
  <c r="N53" i="217"/>
  <c r="N58" i="217" s="1"/>
  <c r="P53" i="217"/>
  <c r="N55" i="244"/>
  <c r="P55" i="244"/>
  <c r="N37" i="98"/>
  <c r="P37" i="98"/>
  <c r="N36" i="142"/>
  <c r="P36" i="142"/>
  <c r="N36" i="217"/>
  <c r="P36" i="217"/>
  <c r="N38" i="217"/>
  <c r="P38" i="217"/>
  <c r="N40" i="217"/>
  <c r="P40" i="217"/>
  <c r="N36" i="92"/>
  <c r="P36" i="92"/>
  <c r="N38" i="92"/>
  <c r="P38" i="92"/>
  <c r="N36" i="127"/>
  <c r="P36" i="127"/>
  <c r="N36" i="227"/>
  <c r="P36" i="227"/>
  <c r="N38" i="227"/>
  <c r="P38" i="227"/>
  <c r="N36" i="244"/>
  <c r="P36" i="244"/>
  <c r="N38" i="244"/>
  <c r="P38" i="244"/>
  <c r="N40" i="244"/>
  <c r="P40" i="244"/>
  <c r="N42" i="244"/>
  <c r="P42" i="244"/>
  <c r="N36" i="98"/>
  <c r="P36" i="98"/>
  <c r="N38" i="98"/>
  <c r="P38" i="98"/>
  <c r="N37" i="142"/>
  <c r="P37" i="142"/>
  <c r="N37" i="217"/>
  <c r="P37" i="217"/>
  <c r="N39" i="217"/>
  <c r="P39" i="217"/>
  <c r="N37" i="92"/>
  <c r="P37" i="92"/>
  <c r="N37" i="127"/>
  <c r="P37" i="127"/>
  <c r="N37" i="227"/>
  <c r="P37" i="227"/>
  <c r="N37" i="244"/>
  <c r="P37" i="244"/>
  <c r="N39" i="244"/>
  <c r="P39" i="244"/>
  <c r="N41" i="244"/>
  <c r="P41" i="244"/>
  <c r="N43" i="244"/>
  <c r="P43" i="244"/>
  <c r="N76" i="26"/>
  <c r="N42" i="26" s="1"/>
  <c r="N43" i="26" s="1"/>
  <c r="N79" i="50"/>
  <c r="N42" i="50" s="1"/>
  <c r="N76" i="67"/>
  <c r="N41" i="67" s="1"/>
  <c r="N43" i="67" s="1"/>
  <c r="N78" i="67" s="1"/>
  <c r="L85" i="67" s="1"/>
  <c r="N76" i="68"/>
  <c r="N41" i="68" s="1"/>
  <c r="N43" i="68" s="1"/>
  <c r="N75" i="75"/>
  <c r="N41" i="75" s="1"/>
  <c r="N43" i="75" s="1"/>
  <c r="N76" i="80"/>
  <c r="N41" i="80" s="1"/>
  <c r="N76" i="82"/>
  <c r="N41" i="82" s="1"/>
  <c r="N43" i="82" s="1"/>
  <c r="N76" i="84"/>
  <c r="N41" i="84" s="1"/>
  <c r="N76" i="86"/>
  <c r="N41" i="86" s="1"/>
  <c r="N43" i="86" s="1"/>
  <c r="N76" i="88"/>
  <c r="N41" i="88" s="1"/>
  <c r="N76" i="90"/>
  <c r="N41" i="90" s="1"/>
  <c r="N43" i="90" s="1"/>
  <c r="N76" i="94"/>
  <c r="N41" i="94" s="1"/>
  <c r="N43" i="94" s="1"/>
  <c r="N76" i="102"/>
  <c r="N41" i="102" s="1"/>
  <c r="N43" i="102" s="1"/>
  <c r="N76" i="105"/>
  <c r="N41" i="105" s="1"/>
  <c r="N76" i="108"/>
  <c r="N41" i="108" s="1"/>
  <c r="N43" i="108" s="1"/>
  <c r="N80" i="164"/>
  <c r="N46" i="164" s="1"/>
  <c r="N83" i="165"/>
  <c r="N49" i="165" s="1"/>
  <c r="N51" i="165" s="1"/>
  <c r="N81" i="170"/>
  <c r="N47" i="170" s="1"/>
  <c r="N81" i="176"/>
  <c r="N47" i="176" s="1"/>
  <c r="N49" i="176" s="1"/>
  <c r="N81" i="171"/>
  <c r="N47" i="171" s="1"/>
  <c r="N49" i="171" s="1"/>
  <c r="N81" i="178"/>
  <c r="N47" i="178" s="1"/>
  <c r="N49" i="178" s="1"/>
  <c r="N80" i="179"/>
  <c r="N46" i="179" s="1"/>
  <c r="N80" i="180"/>
  <c r="N46" i="180" s="1"/>
  <c r="N48" i="180" s="1"/>
  <c r="N80" i="177"/>
  <c r="N46" i="177" s="1"/>
  <c r="N80" i="181"/>
  <c r="N46" i="181" s="1"/>
  <c r="N48" i="181" s="1"/>
  <c r="N80" i="183"/>
  <c r="N46" i="183" s="1"/>
  <c r="N48" i="183" s="1"/>
  <c r="N80" i="184"/>
  <c r="N46" i="184" s="1"/>
  <c r="N48" i="184" s="1"/>
  <c r="N81" i="185"/>
  <c r="N47" i="185" s="1"/>
  <c r="N49" i="185" s="1"/>
  <c r="N81" i="186"/>
  <c r="N47" i="186" s="1"/>
  <c r="N49" i="186" s="1"/>
  <c r="N80" i="188"/>
  <c r="N46" i="188" s="1"/>
  <c r="N81" i="187"/>
  <c r="N47" i="187" s="1"/>
  <c r="N76" i="231"/>
  <c r="N40" i="231" s="1"/>
  <c r="N77" i="233"/>
  <c r="N41" i="233" s="1"/>
  <c r="N76" i="243"/>
  <c r="N40" i="243" s="1"/>
  <c r="N42" i="243" s="1"/>
  <c r="N77" i="259"/>
  <c r="N41" i="259" s="1"/>
  <c r="N43" i="259" s="1"/>
  <c r="N81" i="267"/>
  <c r="N41" i="267" s="1"/>
  <c r="N43" i="267" s="1"/>
  <c r="N75" i="283"/>
  <c r="N41" i="283" s="1"/>
  <c r="N43" i="283" s="1"/>
  <c r="N75" i="292"/>
  <c r="N41" i="292" s="1"/>
  <c r="N43" i="292" s="1"/>
  <c r="N77" i="347"/>
  <c r="N41" i="347" s="1"/>
  <c r="N43" i="347" s="1"/>
  <c r="N76" i="63"/>
  <c r="N41" i="63" s="1"/>
  <c r="N43" i="63" s="1"/>
  <c r="N76" i="95"/>
  <c r="N41" i="95" s="1"/>
  <c r="N76" i="97"/>
  <c r="N41" i="97" s="1"/>
  <c r="N76" i="99"/>
  <c r="N41" i="99" s="1"/>
  <c r="N43" i="99" s="1"/>
  <c r="N76" i="103"/>
  <c r="N41" i="103" s="1"/>
  <c r="N43" i="103" s="1"/>
  <c r="N81" i="154"/>
  <c r="N47" i="154" s="1"/>
  <c r="N49" i="154" s="1"/>
  <c r="N73" i="229"/>
  <c r="N40" i="229" s="1"/>
  <c r="N77" i="258"/>
  <c r="N41" i="258" s="1"/>
  <c r="N43" i="258" s="1"/>
  <c r="N77" i="262"/>
  <c r="N41" i="262" s="1"/>
  <c r="N78" i="270"/>
  <c r="N41" i="270" s="1"/>
  <c r="N78" i="271"/>
  <c r="N41" i="271" s="1"/>
  <c r="N75" i="286"/>
  <c r="N41" i="286" s="1"/>
  <c r="N43" i="286" s="1"/>
  <c r="N75" i="291"/>
  <c r="N41" i="291" s="1"/>
  <c r="N43" i="291" s="1"/>
  <c r="N77" i="334"/>
  <c r="N41" i="334" s="1"/>
  <c r="N43" i="334" s="1"/>
  <c r="N77" i="348"/>
  <c r="N41" i="348" s="1"/>
  <c r="N43" i="348" s="1"/>
  <c r="N77" i="354"/>
  <c r="N41" i="354" s="1"/>
  <c r="N43" i="354" s="1"/>
  <c r="N77" i="363"/>
  <c r="N41" i="363" s="1"/>
  <c r="N69" i="142"/>
  <c r="P69" i="142"/>
  <c r="N43" i="31"/>
  <c r="N70" i="142"/>
  <c r="P70" i="142"/>
  <c r="N53" i="325"/>
  <c r="N76" i="65"/>
  <c r="N41" i="65" s="1"/>
  <c r="N43" i="65" s="1"/>
  <c r="N76" i="92"/>
  <c r="N41" i="92" s="1"/>
  <c r="N76" i="96"/>
  <c r="N41" i="96" s="1"/>
  <c r="N43" i="96" s="1"/>
  <c r="N76" i="98"/>
  <c r="N41" i="98" s="1"/>
  <c r="N76" i="101"/>
  <c r="N41" i="101" s="1"/>
  <c r="N43" i="101" s="1"/>
  <c r="N76" i="107"/>
  <c r="N41" i="107" s="1"/>
  <c r="N43" i="107" s="1"/>
  <c r="N75" i="133"/>
  <c r="N41" i="133" s="1"/>
  <c r="N43" i="133" s="1"/>
  <c r="N76" i="134"/>
  <c r="N41" i="134" s="1"/>
  <c r="N76" i="135"/>
  <c r="N41" i="135" s="1"/>
  <c r="N43" i="135" s="1"/>
  <c r="N76" i="136"/>
  <c r="N41" i="136" s="1"/>
  <c r="N76" i="137"/>
  <c r="N41" i="137" s="1"/>
  <c r="N76" i="146"/>
  <c r="N41" i="146" s="1"/>
  <c r="N76" i="144"/>
  <c r="N41" i="144" s="1"/>
  <c r="N43" i="144" s="1"/>
  <c r="N84" i="220"/>
  <c r="N46" i="220" s="1"/>
  <c r="N48" i="220" s="1"/>
  <c r="N83" i="221"/>
  <c r="N46" i="221" s="1"/>
  <c r="N48" i="221" s="1"/>
  <c r="N72" i="227"/>
  <c r="N41" i="227" s="1"/>
  <c r="N76" i="242"/>
  <c r="N40" i="242" s="1"/>
  <c r="N42" i="242" s="1"/>
  <c r="N78" i="273"/>
  <c r="N41" i="273" s="1"/>
  <c r="N81" i="282"/>
  <c r="N44" i="282" s="1"/>
  <c r="N46" i="282" s="1"/>
  <c r="N75" i="289"/>
  <c r="N41" i="289" s="1"/>
  <c r="N43" i="289" s="1"/>
  <c r="N77" i="289" s="1"/>
  <c r="L82" i="289" s="1"/>
  <c r="N75" i="293"/>
  <c r="N41" i="293" s="1"/>
  <c r="N43" i="293" s="1"/>
  <c r="N77" i="295"/>
  <c r="N41" i="295" s="1"/>
  <c r="N43" i="295" s="1"/>
  <c r="N43" i="306"/>
  <c r="N75" i="325"/>
  <c r="N41" i="325" s="1"/>
  <c r="N77" i="329"/>
  <c r="N41" i="329" s="1"/>
  <c r="N43" i="329" s="1"/>
  <c r="N76" i="24"/>
  <c r="N42" i="24" s="1"/>
  <c r="N76" i="25"/>
  <c r="N42" i="25" s="1"/>
  <c r="N76" i="61"/>
  <c r="N42" i="61" s="1"/>
  <c r="N43" i="61" s="1"/>
  <c r="N76" i="64"/>
  <c r="N41" i="64" s="1"/>
  <c r="N43" i="64" s="1"/>
  <c r="N78" i="64" s="1"/>
  <c r="L83" i="64" s="1"/>
  <c r="N75" i="72"/>
  <c r="N41" i="72" s="1"/>
  <c r="N43" i="72" s="1"/>
  <c r="N77" i="72" s="1"/>
  <c r="L84" i="72" s="1"/>
  <c r="N75" i="74"/>
  <c r="N41" i="74" s="1"/>
  <c r="N43" i="74" s="1"/>
  <c r="N77" i="74" s="1"/>
  <c r="N76" i="79"/>
  <c r="N41" i="79" s="1"/>
  <c r="N76" i="81"/>
  <c r="N41" i="81" s="1"/>
  <c r="N43" i="81" s="1"/>
  <c r="N76" i="83"/>
  <c r="N41" i="83" s="1"/>
  <c r="N76" i="85"/>
  <c r="N41" i="85" s="1"/>
  <c r="N43" i="85" s="1"/>
  <c r="N76" i="87"/>
  <c r="N41" i="87" s="1"/>
  <c r="N76" i="89"/>
  <c r="N41" i="89" s="1"/>
  <c r="N43" i="89" s="1"/>
  <c r="N76" i="91"/>
  <c r="N41" i="91" s="1"/>
  <c r="N43" i="91" s="1"/>
  <c r="N76" i="100"/>
  <c r="N41" i="100" s="1"/>
  <c r="N43" i="100" s="1"/>
  <c r="N76" i="106"/>
  <c r="N41" i="106" s="1"/>
  <c r="N43" i="106" s="1"/>
  <c r="N80" i="160"/>
  <c r="N46" i="160" s="1"/>
  <c r="N77" i="193"/>
  <c r="N43" i="193" s="1"/>
  <c r="N78" i="232"/>
  <c r="N41" i="232" s="1"/>
  <c r="N43" i="232" s="1"/>
  <c r="N76" i="234"/>
  <c r="N40" i="234" s="1"/>
  <c r="N42" i="234" s="1"/>
  <c r="N79" i="244"/>
  <c r="N45" i="244" s="1"/>
  <c r="N87" i="246"/>
  <c r="N45" i="246" s="1"/>
  <c r="N47" i="246" s="1"/>
  <c r="N77" i="250"/>
  <c r="N41" i="250" s="1"/>
  <c r="N43" i="250" s="1"/>
  <c r="N79" i="250" s="1"/>
  <c r="N77" i="254"/>
  <c r="N41" i="254" s="1"/>
  <c r="N91" i="260"/>
  <c r="N47" i="260" s="1"/>
  <c r="N49" i="260" s="1"/>
  <c r="N81" i="266"/>
  <c r="N41" i="266" s="1"/>
  <c r="N78" i="272"/>
  <c r="N41" i="272" s="1"/>
  <c r="N43" i="272" s="1"/>
  <c r="N81" i="280"/>
  <c r="N44" i="280" s="1"/>
  <c r="N46" i="280" s="1"/>
  <c r="N75" i="290"/>
  <c r="N41" i="290" s="1"/>
  <c r="N43" i="290" s="1"/>
  <c r="N77" i="294"/>
  <c r="N41" i="294" s="1"/>
  <c r="N43" i="294" s="1"/>
  <c r="N75" i="299"/>
  <c r="N41" i="299" s="1"/>
  <c r="N43" i="299" s="1"/>
  <c r="N77" i="321"/>
  <c r="N77" i="342"/>
  <c r="N41" i="342" s="1"/>
  <c r="N43" i="342" s="1"/>
  <c r="N77" i="364"/>
  <c r="N41" i="364" s="1"/>
  <c r="N77" i="365"/>
  <c r="N41" i="365" s="1"/>
  <c r="N77" i="362"/>
  <c r="N41" i="362" s="1"/>
  <c r="N61" i="221"/>
  <c r="N43" i="22"/>
  <c r="N43" i="50"/>
  <c r="N76" i="56"/>
  <c r="N42" i="56" s="1"/>
  <c r="N43" i="56" s="1"/>
  <c r="N76" i="19"/>
  <c r="N42" i="19" s="1"/>
  <c r="N43" i="19" s="1"/>
  <c r="N43" i="29"/>
  <c r="N43" i="236"/>
  <c r="N43" i="238"/>
  <c r="N43" i="27"/>
  <c r="N43" i="30"/>
  <c r="N43" i="235"/>
  <c r="L84" i="11"/>
  <c r="L57" i="227"/>
  <c r="N57" i="227" s="1"/>
  <c r="N62" i="227" s="1"/>
  <c r="L61" i="150"/>
  <c r="L64" i="188"/>
  <c r="L58" i="75"/>
  <c r="N58" i="75" s="1"/>
  <c r="N64" i="75" s="1"/>
  <c r="L65" i="155"/>
  <c r="N65" i="155" s="1"/>
  <c r="L65" i="186"/>
  <c r="N65" i="186" s="1"/>
  <c r="L65" i="187"/>
  <c r="N65" i="187" s="1"/>
  <c r="L65" i="154"/>
  <c r="N65" i="154" s="1"/>
  <c r="L65" i="170"/>
  <c r="N65" i="170" s="1"/>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8" i="160"/>
  <c r="N76" i="18"/>
  <c r="N42" i="18" s="1"/>
  <c r="N43" i="18" s="1"/>
  <c r="N78" i="18" s="1"/>
  <c r="L84" i="18" s="1"/>
  <c r="N43" i="25"/>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P75" i="244" s="1"/>
  <c r="I76" i="244"/>
  <c r="P76" i="244" s="1"/>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97"/>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I70" i="96"/>
  <c r="I71" i="9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8" i="179"/>
  <c r="N48" i="177"/>
  <c r="N75" i="182"/>
  <c r="I75" i="182"/>
  <c r="N76" i="182"/>
  <c r="I76" i="182"/>
  <c r="N77" i="182"/>
  <c r="I77" i="182"/>
  <c r="N48" i="164"/>
  <c r="I74" i="164"/>
  <c r="I75" i="164"/>
  <c r="I76" i="164"/>
  <c r="I75" i="170"/>
  <c r="I76" i="170"/>
  <c r="I77" i="170"/>
  <c r="N65" i="182"/>
  <c r="N48" i="188"/>
  <c r="N64"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84"/>
  <c r="N43" i="88"/>
  <c r="N43" i="95"/>
  <c r="N78" i="65"/>
  <c r="L85" i="65" s="1"/>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P70" i="127" s="1"/>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3" i="25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6"/>
  <c r="N81" i="268"/>
  <c r="N41" i="268" s="1"/>
  <c r="N43" i="268" s="1"/>
  <c r="N43" i="271"/>
  <c r="N53" i="286"/>
  <c r="I70" i="213"/>
  <c r="P70" i="213" s="1"/>
  <c r="I71" i="213"/>
  <c r="P71" i="213" s="1"/>
  <c r="N76" i="215"/>
  <c r="N42" i="215" s="1"/>
  <c r="N44" i="215" s="1"/>
  <c r="I71" i="215"/>
  <c r="N80" i="217"/>
  <c r="N46" i="217" s="1"/>
  <c r="I75" i="217"/>
  <c r="P75" i="217" s="1"/>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78" i="226"/>
  <c r="L83" i="226" s="1"/>
  <c r="N78" i="225"/>
  <c r="L84" i="225" s="1"/>
  <c r="N78" i="224"/>
  <c r="L83" i="224" s="1"/>
  <c r="N62" i="220"/>
  <c r="I74" i="218"/>
  <c r="I74" i="217"/>
  <c r="P74" i="217" s="1"/>
  <c r="N76" i="216"/>
  <c r="N42" i="216" s="1"/>
  <c r="N44" i="216" s="1"/>
  <c r="N78" i="216" s="1"/>
  <c r="L85" i="216" s="1"/>
  <c r="I70" i="215"/>
  <c r="I70" i="214"/>
  <c r="I70" i="212"/>
  <c r="N54" i="43"/>
  <c r="N53" i="75"/>
  <c r="N61" i="165"/>
  <c r="N54" i="243"/>
  <c r="N59" i="245"/>
  <c r="N55" i="262"/>
  <c r="N55" i="264"/>
  <c r="N55" i="329"/>
  <c r="N55" i="336"/>
  <c r="N53" i="136"/>
  <c r="N59" i="155"/>
  <c r="N54" i="38"/>
  <c r="N56" i="232"/>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L83" i="7"/>
  <c r="N76" i="12"/>
  <c r="N42" i="12" s="1"/>
  <c r="N43" i="12" s="1"/>
  <c r="I70" i="12"/>
  <c r="N43" i="137" l="1"/>
  <c r="N78" i="37"/>
  <c r="L85" i="37" s="1"/>
  <c r="N76" i="142"/>
  <c r="N41" i="142" s="1"/>
  <c r="N43" i="127"/>
  <c r="N77" i="127" s="1"/>
  <c r="N54" i="86"/>
  <c r="N78" i="21"/>
  <c r="L83" i="21" s="1"/>
  <c r="N54" i="96"/>
  <c r="N79" i="347"/>
  <c r="L84" i="347" s="1"/>
  <c r="N79" i="364"/>
  <c r="N78" i="31"/>
  <c r="L83" i="31" s="1"/>
  <c r="L83" i="51"/>
  <c r="L84" i="63"/>
  <c r="L83" i="65"/>
  <c r="N78" i="43"/>
  <c r="L85" i="43" s="1"/>
  <c r="L84" i="253"/>
  <c r="L85" i="51"/>
  <c r="N86" i="51" s="1"/>
  <c r="N88" i="51" s="1"/>
  <c r="D43" i="5" s="1"/>
  <c r="N81" i="248"/>
  <c r="N43" i="248" s="1"/>
  <c r="N45" i="248" s="1"/>
  <c r="N83" i="248" s="1"/>
  <c r="L88" i="248" s="1"/>
  <c r="N81" i="50"/>
  <c r="L87" i="50" s="1"/>
  <c r="N78" i="39"/>
  <c r="L85" i="39" s="1"/>
  <c r="L84" i="65"/>
  <c r="N43" i="98"/>
  <c r="N78" i="42"/>
  <c r="L85" i="42" s="1"/>
  <c r="L84" i="208"/>
  <c r="L83" i="289"/>
  <c r="L84" i="289"/>
  <c r="L86" i="323"/>
  <c r="N59" i="244"/>
  <c r="N80" i="275"/>
  <c r="L87" i="275" s="1"/>
  <c r="N79" i="306"/>
  <c r="L86" i="306" s="1"/>
  <c r="L84" i="67"/>
  <c r="N78" i="22"/>
  <c r="L84" i="22" s="1"/>
  <c r="L83" i="47"/>
  <c r="N93" i="260"/>
  <c r="L98" i="260" s="1"/>
  <c r="N78" i="34"/>
  <c r="L83" i="34" s="1"/>
  <c r="N47" i="244"/>
  <c r="N43" i="227"/>
  <c r="N74" i="227" s="1"/>
  <c r="L79" i="227" s="1"/>
  <c r="N43" i="92"/>
  <c r="L84" i="74"/>
  <c r="L82" i="74"/>
  <c r="L83" i="74"/>
  <c r="N48" i="217"/>
  <c r="L83" i="67"/>
  <c r="N78" i="25"/>
  <c r="L85" i="25" s="1"/>
  <c r="N79" i="333"/>
  <c r="L84" i="333" s="1"/>
  <c r="N43" i="142"/>
  <c r="N53" i="138"/>
  <c r="N53" i="142"/>
  <c r="L84" i="78"/>
  <c r="L83" i="78"/>
  <c r="L86" i="356"/>
  <c r="L84" i="226"/>
  <c r="L85" i="46"/>
  <c r="L83" i="46"/>
  <c r="N78" i="38"/>
  <c r="L85" i="38" s="1"/>
  <c r="L85" i="63"/>
  <c r="L82" i="72"/>
  <c r="N79" i="363"/>
  <c r="L84"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L59" i="96"/>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L59" i="99"/>
  <c r="N59" i="99" s="1"/>
  <c r="N65" i="99" s="1"/>
  <c r="N78" i="99" s="1"/>
  <c r="L85" i="99" s="1"/>
  <c r="L59" i="95"/>
  <c r="N59" i="95" s="1"/>
  <c r="N65" i="95" s="1"/>
  <c r="N78" i="95" s="1"/>
  <c r="L59" i="94"/>
  <c r="N59" i="94" s="1"/>
  <c r="N65" i="94" s="1"/>
  <c r="L59" i="92"/>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L58" i="192"/>
  <c r="N58" i="192" s="1"/>
  <c r="N64" i="192" s="1"/>
  <c r="N77" i="192" s="1"/>
  <c r="L84" i="192" s="1"/>
  <c r="L58" i="209"/>
  <c r="N58" i="209" s="1"/>
  <c r="N64" i="209" s="1"/>
  <c r="N78" i="209" s="1"/>
  <c r="L85" i="209" s="1"/>
  <c r="L58" i="139"/>
  <c r="N58" i="139" s="1"/>
  <c r="N64" i="139" s="1"/>
  <c r="N78" i="139" s="1"/>
  <c r="L83" i="139" s="1"/>
  <c r="L58" i="138"/>
  <c r="N58" i="138" s="1"/>
  <c r="N64"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8" i="219"/>
  <c r="L89" i="219"/>
  <c r="L87" i="219"/>
  <c r="L85" i="7"/>
  <c r="N86" i="7" s="1"/>
  <c r="N88" i="7" s="1"/>
  <c r="D3" i="5" s="1"/>
  <c r="L84" i="46"/>
  <c r="L84" i="339"/>
  <c r="N83" i="282"/>
  <c r="L90" i="282" s="1"/>
  <c r="N79" i="256"/>
  <c r="L84" i="256" s="1"/>
  <c r="N78" i="35"/>
  <c r="N77" i="284"/>
  <c r="L84" i="284" s="1"/>
  <c r="L88" i="218"/>
  <c r="L85" i="253"/>
  <c r="N87" i="253" s="1"/>
  <c r="N89" i="253" s="1"/>
  <c r="D213" i="5" s="1"/>
  <c r="N78" i="33"/>
  <c r="L83" i="33" s="1"/>
  <c r="L84" i="64"/>
  <c r="N78" i="53"/>
  <c r="L85" i="53" s="1"/>
  <c r="L84" i="348"/>
  <c r="L86" i="328"/>
  <c r="N80" i="272"/>
  <c r="L85" i="272" s="1"/>
  <c r="L85" i="32"/>
  <c r="L84" i="31"/>
  <c r="L84" i="32"/>
  <c r="N78" i="97"/>
  <c r="L84" i="97" s="1"/>
  <c r="L85" i="31"/>
  <c r="N79" i="261"/>
  <c r="L84" i="261" s="1"/>
  <c r="L82" i="305"/>
  <c r="L83" i="305"/>
  <c r="N79" i="295"/>
  <c r="L86" i="295" s="1"/>
  <c r="L87" i="281"/>
  <c r="N78" i="243"/>
  <c r="L83" i="243" s="1"/>
  <c r="N78" i="94"/>
  <c r="L85" i="94" s="1"/>
  <c r="L85" i="128"/>
  <c r="N78" i="231"/>
  <c r="L84" i="231" s="1"/>
  <c r="N79" i="332"/>
  <c r="L84" i="332" s="1"/>
  <c r="N78" i="9"/>
  <c r="L84" i="9" s="1"/>
  <c r="N80" i="273"/>
  <c r="L86" i="273" s="1"/>
  <c r="N78" i="19"/>
  <c r="L85" i="19" s="1"/>
  <c r="N79" i="334"/>
  <c r="L84" i="334" s="1"/>
  <c r="L83" i="132"/>
  <c r="L85" i="132"/>
  <c r="L84" i="127"/>
  <c r="L82" i="127"/>
  <c r="L83" i="22"/>
  <c r="L83" i="130"/>
  <c r="L85" i="130"/>
  <c r="L85" i="58"/>
  <c r="L84" i="58"/>
  <c r="L85" i="47"/>
  <c r="L83" i="72"/>
  <c r="L86" i="360"/>
  <c r="L86" i="348"/>
  <c r="L85" i="131"/>
  <c r="N78" i="79"/>
  <c r="L83" i="79" s="1"/>
  <c r="N78" i="68"/>
  <c r="L84" i="130"/>
  <c r="L85" i="208"/>
  <c r="N79" i="342"/>
  <c r="L85" i="342" s="1"/>
  <c r="N78" i="40"/>
  <c r="L84" i="40" s="1"/>
  <c r="L87" i="277"/>
  <c r="L86" i="277"/>
  <c r="L85" i="250"/>
  <c r="L84" i="250"/>
  <c r="N78" i="45"/>
  <c r="L85" i="45" s="1"/>
  <c r="N78" i="36"/>
  <c r="N80" i="274"/>
  <c r="L86" i="274" s="1"/>
  <c r="N79" i="259"/>
  <c r="L84" i="259" s="1"/>
  <c r="N77" i="283"/>
  <c r="N85" i="279"/>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4" i="5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4" i="37" l="1"/>
  <c r="L83" i="37"/>
  <c r="L83" i="43"/>
  <c r="L84" i="21"/>
  <c r="L85" i="21"/>
  <c r="L84" i="43"/>
  <c r="N86" i="43" s="1"/>
  <c r="N88" i="43" s="1"/>
  <c r="D34" i="5" s="1"/>
  <c r="L86" i="347"/>
  <c r="L85" i="347"/>
  <c r="N87" i="347" s="1"/>
  <c r="N89" i="347" s="1"/>
  <c r="D300" i="5" s="1"/>
  <c r="N86" i="63"/>
  <c r="N88" i="63" s="1"/>
  <c r="D54" i="5" s="1"/>
  <c r="N86" i="226"/>
  <c r="N88" i="226" s="1"/>
  <c r="D187" i="5" s="1"/>
  <c r="N78" i="138"/>
  <c r="L83" i="138" s="1"/>
  <c r="L84" i="38"/>
  <c r="L85" i="22"/>
  <c r="N86" i="22" s="1"/>
  <c r="N88" i="22" s="1"/>
  <c r="D14" i="5" s="1"/>
  <c r="N86" i="47"/>
  <c r="N88" i="47" s="1"/>
  <c r="D39" i="5" s="1"/>
  <c r="L86" i="332"/>
  <c r="N86" i="208"/>
  <c r="N88" i="208" s="1"/>
  <c r="D119" i="5" s="1"/>
  <c r="N86" i="64"/>
  <c r="N88" i="64" s="1"/>
  <c r="D55" i="5" s="1"/>
  <c r="N79" i="311"/>
  <c r="L84" i="311" s="1"/>
  <c r="N70" i="266"/>
  <c r="N83" i="266" s="1"/>
  <c r="L90" i="266" s="1"/>
  <c r="L86" i="363"/>
  <c r="L85" i="34"/>
  <c r="N86" i="121"/>
  <c r="N88" i="121" s="1"/>
  <c r="D111" i="5" s="1"/>
  <c r="L84" i="39"/>
  <c r="N86" i="65"/>
  <c r="N88" i="65" s="1"/>
  <c r="D56" i="5" s="1"/>
  <c r="L86" i="50"/>
  <c r="L85" i="332"/>
  <c r="L83" i="39"/>
  <c r="L88" i="50"/>
  <c r="L86" i="241"/>
  <c r="L83" i="30"/>
  <c r="L86" i="275"/>
  <c r="L85" i="306"/>
  <c r="L85" i="333"/>
  <c r="L85" i="275"/>
  <c r="N86" i="67"/>
  <c r="N88" i="67" s="1"/>
  <c r="D58" i="5" s="1"/>
  <c r="L84" i="42"/>
  <c r="L83" i="42"/>
  <c r="N87" i="327"/>
  <c r="N89" i="327" s="1"/>
  <c r="D281" i="5" s="1"/>
  <c r="N85" i="289"/>
  <c r="N87" i="289" s="1"/>
  <c r="D245" i="5" s="1"/>
  <c r="N81" i="244"/>
  <c r="L88" i="244" s="1"/>
  <c r="N79" i="318"/>
  <c r="L86" i="318" s="1"/>
  <c r="N69" i="172"/>
  <c r="N70" i="171"/>
  <c r="N83" i="171" s="1"/>
  <c r="L90" i="171" s="1"/>
  <c r="L84" i="25"/>
  <c r="N69" i="184"/>
  <c r="N82" i="184" s="1"/>
  <c r="L88" i="184" s="1"/>
  <c r="L83" i="25"/>
  <c r="N86" i="21"/>
  <c r="N88" i="21" s="1"/>
  <c r="D13" i="5" s="1"/>
  <c r="L100" i="260"/>
  <c r="N86" i="123"/>
  <c r="N88" i="123" s="1"/>
  <c r="D114" i="5" s="1"/>
  <c r="L84" i="306"/>
  <c r="L83" i="24"/>
  <c r="N79" i="315"/>
  <c r="L84" i="315" s="1"/>
  <c r="L82" i="284"/>
  <c r="N79" i="314"/>
  <c r="L84" i="314" s="1"/>
  <c r="N77" i="287"/>
  <c r="L84" i="287" s="1"/>
  <c r="L84" i="298"/>
  <c r="N82" i="174"/>
  <c r="L89" i="174" s="1"/>
  <c r="N85" i="78"/>
  <c r="N87" i="78" s="1"/>
  <c r="D69" i="5" s="1"/>
  <c r="N86" i="58"/>
  <c r="N88" i="58" s="1"/>
  <c r="D49" i="5" s="1"/>
  <c r="N87" i="323"/>
  <c r="N89" i="323" s="1"/>
  <c r="D279" i="5" s="1"/>
  <c r="L83" i="286"/>
  <c r="N87" i="339"/>
  <c r="N89" i="339" s="1"/>
  <c r="D292" i="5" s="1"/>
  <c r="L86" i="251"/>
  <c r="N87" i="328"/>
  <c r="N89" i="328" s="1"/>
  <c r="D282" i="5" s="1"/>
  <c r="L85" i="363"/>
  <c r="N86" i="224"/>
  <c r="N88" i="224" s="1"/>
  <c r="D185" i="5" s="1"/>
  <c r="L84" i="34"/>
  <c r="N87" i="356"/>
  <c r="N89" i="356" s="1"/>
  <c r="D308" i="5" s="1"/>
  <c r="N85" i="74"/>
  <c r="N87" i="74" s="1"/>
  <c r="D65" i="5" s="1"/>
  <c r="N87" i="371"/>
  <c r="N89" i="371" s="1"/>
  <c r="D293" i="5" s="1"/>
  <c r="L88" i="282"/>
  <c r="L83" i="302"/>
  <c r="L87" i="274"/>
  <c r="L85" i="254"/>
  <c r="L89" i="282"/>
  <c r="L82" i="75"/>
  <c r="L92" i="221"/>
  <c r="L91" i="221"/>
  <c r="L85" i="336"/>
  <c r="L99" i="260"/>
  <c r="L84" i="30"/>
  <c r="L84" i="27"/>
  <c r="L86" i="333"/>
  <c r="N58" i="142"/>
  <c r="N64" i="142" s="1"/>
  <c r="N78" i="142" s="1"/>
  <c r="L83" i="142" s="1"/>
  <c r="P58" i="142"/>
  <c r="N63" i="217"/>
  <c r="N69" i="217" s="1"/>
  <c r="N82" i="217" s="1"/>
  <c r="L89" i="217" s="1"/>
  <c r="P63" i="217"/>
  <c r="N59" i="96"/>
  <c r="N65" i="96" s="1"/>
  <c r="N78" i="96" s="1"/>
  <c r="L85" i="96" s="1"/>
  <c r="P59" i="96"/>
  <c r="N59" i="98"/>
  <c r="N65" i="98" s="1"/>
  <c r="N78" i="98" s="1"/>
  <c r="L83" i="98" s="1"/>
  <c r="P59" i="98"/>
  <c r="N70" i="176"/>
  <c r="N83" i="176" s="1"/>
  <c r="L88" i="176" s="1"/>
  <c r="N69" i="180"/>
  <c r="N82" i="180" s="1"/>
  <c r="L89" i="180" s="1"/>
  <c r="N59" i="92"/>
  <c r="N65" i="92" s="1"/>
  <c r="N78" i="92" s="1"/>
  <c r="P59" i="92"/>
  <c r="N59" i="100"/>
  <c r="N65" i="100" s="1"/>
  <c r="N78" i="100" s="1"/>
  <c r="L85" i="100" s="1"/>
  <c r="P59" i="100"/>
  <c r="N87" i="340"/>
  <c r="N89" i="340" s="1"/>
  <c r="D294" i="5" s="1"/>
  <c r="N87" i="321"/>
  <c r="N89" i="321" s="1"/>
  <c r="D277" i="5" s="1"/>
  <c r="L83" i="147"/>
  <c r="L85" i="147"/>
  <c r="N79" i="316"/>
  <c r="L85" i="316" s="1"/>
  <c r="L83" i="26"/>
  <c r="N69" i="183"/>
  <c r="N82" i="183" s="1"/>
  <c r="L88" i="183" s="1"/>
  <c r="N64" i="297"/>
  <c r="N77" i="297" s="1"/>
  <c r="L82" i="297" s="1"/>
  <c r="N69" i="164"/>
  <c r="N82" i="164" s="1"/>
  <c r="L87" i="164" s="1"/>
  <c r="L85" i="105"/>
  <c r="L85" i="41"/>
  <c r="N85" i="303"/>
  <c r="N87" i="303" s="1"/>
  <c r="D259" i="5" s="1"/>
  <c r="N86" i="130"/>
  <c r="N88" i="130" s="1"/>
  <c r="D121" i="5" s="1"/>
  <c r="L87" i="232"/>
  <c r="L86" i="232"/>
  <c r="L84" i="215"/>
  <c r="L85" i="215"/>
  <c r="L83" i="38"/>
  <c r="L85" i="69"/>
  <c r="N86" i="124"/>
  <c r="N88" i="124" s="1"/>
  <c r="D113" i="5" s="1"/>
  <c r="L83" i="75"/>
  <c r="L85" i="241"/>
  <c r="L82" i="302"/>
  <c r="L84" i="346"/>
  <c r="N83" i="155"/>
  <c r="L88" i="155" s="1"/>
  <c r="N79" i="313"/>
  <c r="L85" i="313" s="1"/>
  <c r="N79" i="317"/>
  <c r="L86" i="317" s="1"/>
  <c r="L84" i="26"/>
  <c r="L86" i="256"/>
  <c r="L83" i="59"/>
  <c r="L83" i="105"/>
  <c r="N85" i="72"/>
  <c r="N87" i="72" s="1"/>
  <c r="D63" i="5" s="1"/>
  <c r="L83" i="284"/>
  <c r="L83" i="102"/>
  <c r="L82" i="286"/>
  <c r="L84" i="102"/>
  <c r="N90" i="218"/>
  <c r="N92" i="218" s="1"/>
  <c r="D180" i="5" s="1"/>
  <c r="N90" i="219"/>
  <c r="N92" i="219" s="1"/>
  <c r="D181" i="5" s="1"/>
  <c r="L86" i="254"/>
  <c r="N70" i="178"/>
  <c r="N83" i="178" s="1"/>
  <c r="L90" i="178" s="1"/>
  <c r="N70" i="168"/>
  <c r="N83" i="168" s="1"/>
  <c r="L90" i="168" s="1"/>
  <c r="N69" i="179"/>
  <c r="N82" i="179" s="1"/>
  <c r="L87" i="179" s="1"/>
  <c r="N69" i="177"/>
  <c r="N82" i="177" s="1"/>
  <c r="L89" i="177" s="1"/>
  <c r="N70" i="268"/>
  <c r="N83" i="268" s="1"/>
  <c r="L90" i="268" s="1"/>
  <c r="N86" i="46"/>
  <c r="N88" i="46" s="1"/>
  <c r="D38" i="5" s="1"/>
  <c r="N87" i="343"/>
  <c r="N89" i="343" s="1"/>
  <c r="D296" i="5" s="1"/>
  <c r="N86" i="131"/>
  <c r="N88" i="131" s="1"/>
  <c r="D122" i="5" s="1"/>
  <c r="L84" i="342"/>
  <c r="L84" i="103"/>
  <c r="L85" i="240"/>
  <c r="L84" i="135"/>
  <c r="L84" i="262"/>
  <c r="L86" i="262"/>
  <c r="L85" i="262"/>
  <c r="L84" i="24"/>
  <c r="L85" i="232"/>
  <c r="L85" i="213"/>
  <c r="L84" i="147"/>
  <c r="L83" i="215"/>
  <c r="L84" i="19"/>
  <c r="L83" i="19"/>
  <c r="N79" i="239"/>
  <c r="L86" i="239" s="1"/>
  <c r="N77" i="285"/>
  <c r="L82" i="285" s="1"/>
  <c r="L84" i="365"/>
  <c r="N86" i="132"/>
  <c r="N88" i="132" s="1"/>
  <c r="D123" i="5" s="1"/>
  <c r="L86" i="240"/>
  <c r="L86" i="365"/>
  <c r="L85" i="135"/>
  <c r="L82" i="298"/>
  <c r="L84" i="251"/>
  <c r="L85" i="27"/>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139"/>
  <c r="L85" i="85"/>
  <c r="L82" i="290"/>
  <c r="L85" i="295"/>
  <c r="L85" i="79"/>
  <c r="L83" i="291"/>
  <c r="L82" i="190"/>
  <c r="N83" i="182"/>
  <c r="L89" i="182" s="1"/>
  <c r="L84" i="209"/>
  <c r="L85" i="84"/>
  <c r="L85" i="265"/>
  <c r="L85" i="87"/>
  <c r="L83" i="106"/>
  <c r="L87" i="273"/>
  <c r="L84" i="312"/>
  <c r="L84" i="83"/>
  <c r="L82" i="292"/>
  <c r="L85" i="139"/>
  <c r="L82" i="299"/>
  <c r="L90" i="154"/>
  <c r="L85" i="233"/>
  <c r="L84" i="299"/>
  <c r="L84" i="295"/>
  <c r="L84" i="79"/>
  <c r="L83" i="91"/>
  <c r="L85" i="134"/>
  <c r="L84" i="291"/>
  <c r="L83" i="61"/>
  <c r="L84" i="88"/>
  <c r="L80" i="227"/>
  <c r="N79" i="150"/>
  <c r="L84" i="150" s="1"/>
  <c r="L83" i="143"/>
  <c r="L84" i="136"/>
  <c r="L84" i="265"/>
  <c r="N86" i="31"/>
  <c r="N88" i="31" s="1"/>
  <c r="D23" i="5" s="1"/>
  <c r="L84" i="91"/>
  <c r="L83" i="212"/>
  <c r="L85" i="243"/>
  <c r="L83" i="86"/>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L84" i="138" l="1"/>
  <c r="L85" i="138"/>
  <c r="L88" i="266"/>
  <c r="N86" i="38"/>
  <c r="N88" i="38" s="1"/>
  <c r="D29" i="5" s="1"/>
  <c r="N86" i="39"/>
  <c r="N88" i="39" s="1"/>
  <c r="D30" i="5" s="1"/>
  <c r="N87" i="332"/>
  <c r="N89" i="332" s="1"/>
  <c r="D286" i="5" s="1"/>
  <c r="L89" i="266"/>
  <c r="N87" i="336"/>
  <c r="N89" i="336" s="1"/>
  <c r="D290" i="5" s="1"/>
  <c r="L85" i="311"/>
  <c r="L87" i="244"/>
  <c r="N85" i="284"/>
  <c r="N87" i="284" s="1"/>
  <c r="D241" i="5" s="1"/>
  <c r="N86" i="34"/>
  <c r="N88" i="34" s="1"/>
  <c r="D26" i="5" s="1"/>
  <c r="N87" i="363"/>
  <c r="N89" i="363" s="1"/>
  <c r="D313" i="5" s="1"/>
  <c r="L86" i="311"/>
  <c r="N86" i="25"/>
  <c r="N88" i="25" s="1"/>
  <c r="D17" i="5" s="1"/>
  <c r="N86" i="30"/>
  <c r="N88" i="30" s="1"/>
  <c r="D22" i="5" s="1"/>
  <c r="N86" i="24"/>
  <c r="N88" i="24" s="1"/>
  <c r="D16" i="5" s="1"/>
  <c r="N87" i="306"/>
  <c r="N89" i="306" s="1"/>
  <c r="D262" i="5" s="1"/>
  <c r="N88" i="275"/>
  <c r="N90" i="275" s="1"/>
  <c r="D233" i="5" s="1"/>
  <c r="L85" i="315"/>
  <c r="N89" i="50"/>
  <c r="N91" i="50" s="1"/>
  <c r="D42" i="5" s="1"/>
  <c r="N86" i="42"/>
  <c r="N88" i="42" s="1"/>
  <c r="D33" i="5" s="1"/>
  <c r="N87" i="241"/>
  <c r="N89" i="241" s="1"/>
  <c r="D201" i="5" s="1"/>
  <c r="N87" i="346"/>
  <c r="N89" i="346" s="1"/>
  <c r="D299" i="5" s="1"/>
  <c r="L83" i="297"/>
  <c r="L84" i="297"/>
  <c r="L86" i="315"/>
  <c r="L85" i="314"/>
  <c r="L86" i="314"/>
  <c r="L87" i="184"/>
  <c r="L84" i="313"/>
  <c r="N101" i="260"/>
  <c r="N103" i="260" s="1"/>
  <c r="D219" i="5" s="1"/>
  <c r="L88" i="174"/>
  <c r="L86" i="244"/>
  <c r="N89" i="244" s="1"/>
  <c r="N91" i="244" s="1"/>
  <c r="D204" i="5" s="1"/>
  <c r="L85" i="318"/>
  <c r="L89" i="268"/>
  <c r="N88" i="274"/>
  <c r="N90" i="274" s="1"/>
  <c r="D232" i="5" s="1"/>
  <c r="L84" i="318"/>
  <c r="L89" i="183"/>
  <c r="L89" i="184"/>
  <c r="L88" i="171"/>
  <c r="L89" i="171"/>
  <c r="N87" i="333"/>
  <c r="N89" i="333" s="1"/>
  <c r="D287" i="5" s="1"/>
  <c r="L82" i="287"/>
  <c r="L83" i="287"/>
  <c r="N86" i="140"/>
  <c r="N88" i="140" s="1"/>
  <c r="D132" i="5" s="1"/>
  <c r="N87" i="342"/>
  <c r="N89" i="342" s="1"/>
  <c r="D295" i="5" s="1"/>
  <c r="L83" i="96"/>
  <c r="L84" i="239"/>
  <c r="L89" i="179"/>
  <c r="L86" i="316"/>
  <c r="N86" i="27"/>
  <c r="N88" i="27" s="1"/>
  <c r="D19" i="5" s="1"/>
  <c r="L88" i="164"/>
  <c r="L87" i="174"/>
  <c r="L88" i="180"/>
  <c r="N85" i="286"/>
  <c r="N87" i="286" s="1"/>
  <c r="D243" i="5" s="1"/>
  <c r="L84" i="316"/>
  <c r="L88" i="178"/>
  <c r="N85" i="298"/>
  <c r="N87" i="298" s="1"/>
  <c r="D254" i="5" s="1"/>
  <c r="N85" i="302"/>
  <c r="N87" i="302" s="1"/>
  <c r="L89" i="178"/>
  <c r="L87" i="180"/>
  <c r="N85" i="75"/>
  <c r="N87" i="75" s="1"/>
  <c r="D66" i="5" s="1"/>
  <c r="L88" i="268"/>
  <c r="N86" i="213"/>
  <c r="N88" i="213" s="1"/>
  <c r="D175" i="5" s="1"/>
  <c r="N86" i="102"/>
  <c r="N88" i="102" s="1"/>
  <c r="D92" i="5" s="1"/>
  <c r="N86" i="26"/>
  <c r="N88" i="26" s="1"/>
  <c r="D18" i="5" s="1"/>
  <c r="N93" i="221"/>
  <c r="N95" i="221" s="1"/>
  <c r="D184" i="5" s="1"/>
  <c r="N86" i="147"/>
  <c r="N88" i="147" s="1"/>
  <c r="D137" i="5" s="1"/>
  <c r="N91" i="282"/>
  <c r="N93" i="282" s="1"/>
  <c r="D239" i="5" s="1"/>
  <c r="N87" i="251"/>
  <c r="N89" i="251" s="1"/>
  <c r="D211" i="5" s="1"/>
  <c r="L85" i="142"/>
  <c r="L87" i="183"/>
  <c r="L90" i="176"/>
  <c r="L89" i="176"/>
  <c r="L83" i="100"/>
  <c r="L84" i="142"/>
  <c r="N86" i="41"/>
  <c r="N88" i="41" s="1"/>
  <c r="D32" i="5" s="1"/>
  <c r="L84" i="96"/>
  <c r="L86" i="313"/>
  <c r="N87" i="240"/>
  <c r="N89" i="240" s="1"/>
  <c r="D200" i="5" s="1"/>
  <c r="L83" i="285"/>
  <c r="N87" i="254"/>
  <c r="N89" i="254" s="1"/>
  <c r="D214" i="5" s="1"/>
  <c r="L84" i="100"/>
  <c r="N86" i="59"/>
  <c r="N88" i="59" s="1"/>
  <c r="D50" i="5" s="1"/>
  <c r="N87" i="262"/>
  <c r="N89" i="262" s="1"/>
  <c r="D221" i="5" s="1"/>
  <c r="L88" i="179"/>
  <c r="L88" i="157"/>
  <c r="N86" i="138"/>
  <c r="N88" i="138" s="1"/>
  <c r="D129" i="5" s="1"/>
  <c r="N86" i="105"/>
  <c r="N88" i="105" s="1"/>
  <c r="D95" i="5" s="1"/>
  <c r="L89" i="164"/>
  <c r="L87" i="189"/>
  <c r="L85" i="98"/>
  <c r="L87" i="217"/>
  <c r="L84" i="98"/>
  <c r="N86" i="215"/>
  <c r="N88" i="215" s="1"/>
  <c r="D177" i="5" s="1"/>
  <c r="L88" i="217"/>
  <c r="L85" i="92"/>
  <c r="L84" i="92"/>
  <c r="L83" i="92"/>
  <c r="N86" i="53"/>
  <c r="N88" i="53" s="1"/>
  <c r="D45" i="5" s="1"/>
  <c r="N86" i="80"/>
  <c r="N88" i="80" s="1"/>
  <c r="D71" i="5" s="1"/>
  <c r="N86" i="231"/>
  <c r="N88" i="231" s="1"/>
  <c r="D191" i="5" s="1"/>
  <c r="N87" i="256"/>
  <c r="N89" i="256" s="1"/>
  <c r="D215" i="5" s="1"/>
  <c r="N86" i="99"/>
  <c r="N88" i="99" s="1"/>
  <c r="D89" i="5" s="1"/>
  <c r="N87" i="264"/>
  <c r="N89" i="264" s="1"/>
  <c r="D223" i="5" s="1"/>
  <c r="N86" i="135"/>
  <c r="N88" i="135" s="1"/>
  <c r="D126" i="5" s="1"/>
  <c r="N85" i="325"/>
  <c r="N87" i="325" s="1"/>
  <c r="D280" i="5" s="1"/>
  <c r="L85" i="317"/>
  <c r="L84" i="285"/>
  <c r="L89" i="155"/>
  <c r="L88" i="177"/>
  <c r="N86" i="88"/>
  <c r="N88" i="88" s="1"/>
  <c r="D79" i="5" s="1"/>
  <c r="L84" i="294"/>
  <c r="N82" i="227"/>
  <c r="N84" i="227" s="1"/>
  <c r="D188" i="5" s="1"/>
  <c r="L86" i="294"/>
  <c r="N86" i="69"/>
  <c r="N88" i="69" s="1"/>
  <c r="D60" i="5" s="1"/>
  <c r="L84" i="317"/>
  <c r="L83" i="60"/>
  <c r="L87" i="177"/>
  <c r="N90" i="177" s="1"/>
  <c r="N92" i="177" s="1"/>
  <c r="N86" i="209"/>
  <c r="N88" i="209" s="1"/>
  <c r="D131" i="5" s="1"/>
  <c r="L90" i="155"/>
  <c r="N86" i="83"/>
  <c r="N88" i="83" s="1"/>
  <c r="D74" i="5" s="1"/>
  <c r="N86" i="103"/>
  <c r="N88" i="103" s="1"/>
  <c r="D93" i="5" s="1"/>
  <c r="N86" i="19"/>
  <c r="N88" i="19" s="1"/>
  <c r="D11" i="5" s="1"/>
  <c r="N88" i="232"/>
  <c r="N90" i="232" s="1"/>
  <c r="D192" i="5" s="1"/>
  <c r="N86" i="29"/>
  <c r="N88" i="29" s="1"/>
  <c r="D21" i="5" s="1"/>
  <c r="N87" i="238"/>
  <c r="N89" i="238" s="1"/>
  <c r="D198" i="5" s="1"/>
  <c r="N86" i="33"/>
  <c r="N88" i="33" s="1"/>
  <c r="D25" i="5" s="1"/>
  <c r="N91" i="249"/>
  <c r="N93" i="249" s="1"/>
  <c r="D209" i="5" s="1"/>
  <c r="N86" i="149"/>
  <c r="N88" i="149" s="1"/>
  <c r="D135" i="5" s="1"/>
  <c r="N87" i="365"/>
  <c r="N89" i="365" s="1"/>
  <c r="D315" i="5" s="1"/>
  <c r="N87" i="235"/>
  <c r="N89" i="235" s="1"/>
  <c r="D195" i="5" s="1"/>
  <c r="L85" i="239"/>
  <c r="L89" i="189"/>
  <c r="L89" i="157"/>
  <c r="N91" i="157" s="1"/>
  <c r="N93" i="157" s="1"/>
  <c r="D145" i="5" s="1"/>
  <c r="N86" i="9"/>
  <c r="N88" i="9" s="1"/>
  <c r="D4" i="5" s="1"/>
  <c r="N87" i="295"/>
  <c r="N89" i="295" s="1"/>
  <c r="D251" i="5" s="1"/>
  <c r="N86" i="214"/>
  <c r="N88" i="214" s="1"/>
  <c r="D176" i="5" s="1"/>
  <c r="N87" i="353"/>
  <c r="N89" i="353" s="1"/>
  <c r="D305" i="5" s="1"/>
  <c r="L85" i="60"/>
  <c r="L80" i="228"/>
  <c r="N85" i="291"/>
  <c r="N87" i="291" s="1"/>
  <c r="D247" i="5" s="1"/>
  <c r="L81" i="228"/>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4" l="1"/>
  <c r="N89" i="314" s="1"/>
  <c r="D270" i="5" s="1"/>
  <c r="N87" i="318"/>
  <c r="N89" i="318" s="1"/>
  <c r="D274" i="5" s="1"/>
  <c r="N85" i="297"/>
  <c r="N87" i="297" s="1"/>
  <c r="D253" i="5" s="1"/>
  <c r="N87" i="311"/>
  <c r="N89" i="311" s="1"/>
  <c r="D267" i="5" s="1"/>
  <c r="N86" i="100"/>
  <c r="N88" i="100" s="1"/>
  <c r="D90" i="5" s="1"/>
  <c r="N91" i="268"/>
  <c r="N93" i="268" s="1"/>
  <c r="D227" i="5" s="1"/>
  <c r="N90" i="164"/>
  <c r="N92" i="164" s="1"/>
  <c r="D149" i="5" s="1"/>
  <c r="N90" i="179"/>
  <c r="N92" i="179" s="1"/>
  <c r="D158" i="5" s="1"/>
  <c r="N90" i="174"/>
  <c r="N92" i="174" s="1"/>
  <c r="D154" i="5" s="1"/>
  <c r="N87" i="239"/>
  <c r="N89" i="239" s="1"/>
  <c r="D199" i="5" s="1"/>
  <c r="N87" i="315"/>
  <c r="N89" i="315" s="1"/>
  <c r="D271" i="5" s="1"/>
  <c r="N87" i="313"/>
  <c r="N89" i="313" s="1"/>
  <c r="D269" i="5" s="1"/>
  <c r="N90" i="184"/>
  <c r="N92" i="184" s="1"/>
  <c r="D164" i="5" s="1"/>
  <c r="N91" i="171"/>
  <c r="N93" i="171" s="1"/>
  <c r="D156" i="5" s="1"/>
  <c r="N86" i="96"/>
  <c r="N88" i="96" s="1"/>
  <c r="D86" i="5" s="1"/>
  <c r="N90" i="180"/>
  <c r="N92" i="180" s="1"/>
  <c r="D159" i="5" s="1"/>
  <c r="N85" i="287"/>
  <c r="N87" i="287" s="1"/>
  <c r="D244" i="5" s="1"/>
  <c r="N90" i="183"/>
  <c r="N92" i="183" s="1"/>
  <c r="D163" i="5" s="1"/>
  <c r="N91" i="176"/>
  <c r="N93" i="176" s="1"/>
  <c r="D155" i="5" s="1"/>
  <c r="N85" i="285"/>
  <c r="N87" i="285" s="1"/>
  <c r="D242" i="5" s="1"/>
  <c r="N87" i="316"/>
  <c r="N89" i="316" s="1"/>
  <c r="D272" i="5" s="1"/>
  <c r="N91" i="178"/>
  <c r="N93" i="178" s="1"/>
  <c r="D157" i="5" s="1"/>
  <c r="N90" i="189"/>
  <c r="N92" i="189" s="1"/>
  <c r="D169" i="5" s="1"/>
  <c r="N86" i="142"/>
  <c r="N88" i="142" s="1"/>
  <c r="D134" i="5" s="1"/>
  <c r="N91" i="155"/>
  <c r="N93" i="155" s="1"/>
  <c r="D144" i="5" s="1"/>
  <c r="N87" i="294"/>
  <c r="N89" i="294" s="1"/>
  <c r="D250" i="5" s="1"/>
  <c r="N86" i="98"/>
  <c r="N88" i="98" s="1"/>
  <c r="D88" i="5" s="1"/>
  <c r="N90" i="172"/>
  <c r="N92" i="172" s="1"/>
  <c r="D153" i="5" s="1"/>
  <c r="N90" i="217"/>
  <c r="N92" i="217" s="1"/>
  <c r="D179" i="5" s="1"/>
  <c r="N86" i="92"/>
  <c r="N88" i="92" s="1"/>
  <c r="D83" i="5" s="1"/>
  <c r="N87" i="317"/>
  <c r="N89" i="317" s="1"/>
  <c r="D273" i="5" s="1"/>
  <c r="N91" i="158"/>
  <c r="N93" i="158" s="1"/>
  <c r="D146" i="5" s="1"/>
  <c r="N82" i="228"/>
  <c r="N84" i="228" s="1"/>
  <c r="D189" i="5" s="1"/>
  <c r="N86" i="60"/>
  <c r="N88" i="60" s="1"/>
  <c r="D51"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<sst xmlns="http://schemas.openxmlformats.org/spreadsheetml/2006/main" count="38539" uniqueCount="2344">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</sst>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3"/>
      <color rgb="FF00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7" fontId="0" fillId="0" borderId="0" xfId="0" applyNumberFormat="1" applyFill="1" applyProtection="1"/>
    <xf numFmtId="4" fontId="5" fillId="18" borderId="0" xfId="2" applyNumberFormat="1" applyFont="1" applyFill="1" applyBorder="1" applyProtection="1"/>
    <xf numFmtId="4" fontId="44" fillId="18" borderId="0" xfId="2" applyNumberFormat="1" applyFont="1" applyFill="1" applyBorder="1" applyProtection="1"/>
    <xf numFmtId="4" fontId="3" fillId="18" borderId="0" xfId="3" applyNumberForma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CASANARE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2" max="2" width="11.140625" customWidth="1"/>
    <col min="3" max="3" width="10.7109375" customWidth="1"/>
    <col min="8" max="8" width="83" customWidth="1"/>
    <col min="26" max="26" width="10.425781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24"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140625" style="181" customWidth="1"/>
    <col min="5" max="5" width="30" style="202"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3288210.6445968994</v>
      </c>
      <c r="G3" t="s">
        <v>980</v>
      </c>
      <c r="J3" s="1"/>
    </row>
    <row r="4" spans="1:10" ht="54" thickTop="1" thickBot="1">
      <c r="A4" s="131" t="s">
        <v>985</v>
      </c>
      <c r="B4" s="132" t="s">
        <v>1169</v>
      </c>
      <c r="C4" s="130" t="s">
        <v>984</v>
      </c>
      <c r="D4" s="177">
        <f>VLOOKUP('200.2'!A88,'200.2'!A37:N108,14,FALSE)</f>
        <v>204770.66350164986</v>
      </c>
      <c r="J4" s="1"/>
    </row>
    <row r="5" spans="1:10" ht="54" thickTop="1" thickBot="1">
      <c r="A5" s="131" t="s">
        <v>986</v>
      </c>
      <c r="B5" s="132" t="s">
        <v>1170</v>
      </c>
      <c r="C5" s="133" t="s">
        <v>987</v>
      </c>
      <c r="D5" s="177">
        <f>VLOOKUP('201.1'!A88,'201.1'!A38:N109,14,FALSE)</f>
        <v>171572.82735661641</v>
      </c>
    </row>
    <row r="6" spans="1:10" ht="54" thickTop="1" thickBot="1">
      <c r="A6" s="131" t="s">
        <v>988</v>
      </c>
      <c r="B6" s="132" t="s">
        <v>1171</v>
      </c>
      <c r="C6" s="133" t="s">
        <v>987</v>
      </c>
      <c r="D6" s="177">
        <f>VLOOKUP('201.2'!A88,'201.2'!A39:N110,14,FALSE)</f>
        <v>149340.86965754209</v>
      </c>
    </row>
    <row r="7" spans="1:10" ht="70.5" customHeight="1" thickTop="1" thickBot="1">
      <c r="A7" s="131" t="s">
        <v>989</v>
      </c>
      <c r="B7" s="132" t="s">
        <v>1172</v>
      </c>
      <c r="C7" s="133" t="s">
        <v>987</v>
      </c>
      <c r="D7" s="177">
        <f>VLOOKUP('201.3'!A88,'201.3'!A40:N111,14,FALSE)</f>
        <v>43024.871070456509</v>
      </c>
    </row>
    <row r="8" spans="1:10" ht="54" thickTop="1" thickBot="1">
      <c r="A8" s="131" t="s">
        <v>990</v>
      </c>
      <c r="B8" s="132" t="s">
        <v>1173</v>
      </c>
      <c r="C8" s="133" t="s">
        <v>987</v>
      </c>
      <c r="D8" s="178">
        <f>VLOOKUP('201.4'!A88,'201.4'!A41:N112,14,FALSE)</f>
        <v>68627.002439665608</v>
      </c>
    </row>
    <row r="9" spans="1:10" ht="54" thickTop="1" thickBot="1">
      <c r="A9" s="131" t="s">
        <v>991</v>
      </c>
      <c r="B9" s="132" t="s">
        <v>1170</v>
      </c>
      <c r="C9" s="133" t="s">
        <v>1845</v>
      </c>
      <c r="D9" s="178">
        <f>VLOOKUP('201.5'!A88,'201.5'!A42:N113,14,FALSE)</f>
        <v>171572.82735661641</v>
      </c>
    </row>
    <row r="10" spans="1:10" ht="54" thickTop="1" thickBot="1">
      <c r="A10" s="131" t="s">
        <v>992</v>
      </c>
      <c r="B10" s="132" t="s">
        <v>1171</v>
      </c>
      <c r="C10" s="133" t="s">
        <v>1845</v>
      </c>
      <c r="D10" s="178">
        <f>VLOOKUP('201.6'!A88,'201.6'!A43:N114,14,FALSE)</f>
        <v>149340.86965754209</v>
      </c>
    </row>
    <row r="11" spans="1:10" ht="54" thickTop="1" thickBot="1">
      <c r="A11" s="131" t="s">
        <v>993</v>
      </c>
      <c r="B11" s="132" t="s">
        <v>1171</v>
      </c>
      <c r="C11" s="133" t="s">
        <v>387</v>
      </c>
      <c r="D11" s="178">
        <f>VLOOKUP('201.7'!A88,'201.7'!A44:N115,14,FALSE)</f>
        <v>146411.54142291445</v>
      </c>
    </row>
    <row r="12" spans="1:10" ht="54" thickTop="1" thickBot="1">
      <c r="A12" s="131" t="s">
        <v>994</v>
      </c>
      <c r="B12" s="132" t="s">
        <v>1174</v>
      </c>
      <c r="C12" s="133" t="s">
        <v>233</v>
      </c>
      <c r="D12" s="178">
        <f>VLOOKUP('201.8'!A88,'201.8'!A45:N116,14,FALSE)</f>
        <v>18089.253112504022</v>
      </c>
    </row>
    <row r="13" spans="1:10" ht="54" thickTop="1" thickBot="1">
      <c r="A13" s="131" t="s">
        <v>995</v>
      </c>
      <c r="B13" s="132" t="s">
        <v>1175</v>
      </c>
      <c r="C13" s="133" t="s">
        <v>233</v>
      </c>
      <c r="D13" s="178">
        <f>VLOOKUP('201.9'!A88,'201.9'!A46:N117,14,FALSE)</f>
        <v>17742.98565318351</v>
      </c>
    </row>
    <row r="14" spans="1:10" ht="54" thickTop="1" thickBot="1">
      <c r="A14" s="131" t="s">
        <v>996</v>
      </c>
      <c r="B14" s="132" t="s">
        <v>1176</v>
      </c>
      <c r="C14" s="133" t="s">
        <v>144</v>
      </c>
      <c r="D14" s="178">
        <f>VLOOKUP('201.10'!A88,'201.10'!A47:N118,14,FALSE)</f>
        <v>7536.5835101038037</v>
      </c>
    </row>
    <row r="15" spans="1:10" ht="54" thickTop="1" thickBot="1">
      <c r="A15" s="131" t="s">
        <v>997</v>
      </c>
      <c r="B15" s="132" t="s">
        <v>1177</v>
      </c>
      <c r="C15" s="133" t="s">
        <v>998</v>
      </c>
      <c r="D15" s="178">
        <f>VLOOKUP('201.11'!A88,'201.11'!A48:N119,14,FALSE)</f>
        <v>1618.1302331907686</v>
      </c>
    </row>
    <row r="16" spans="1:10" ht="54" thickTop="1" thickBot="1">
      <c r="A16" s="131" t="s">
        <v>999</v>
      </c>
      <c r="B16" s="132" t="s">
        <v>1178</v>
      </c>
      <c r="C16" s="133" t="s">
        <v>1845</v>
      </c>
      <c r="D16" s="178">
        <f>VLOOKUP('201.12'!A88,'201.12'!A49:N120,14,FALSE)</f>
        <v>90871.148206758182</v>
      </c>
    </row>
    <row r="17" spans="1:4" ht="64.5" thickTop="1" thickBot="1">
      <c r="A17" s="134" t="s">
        <v>1000</v>
      </c>
      <c r="B17" s="135" t="s">
        <v>1179</v>
      </c>
      <c r="C17" s="133" t="s">
        <v>1845</v>
      </c>
      <c r="D17" s="178">
        <f>VLOOKUP('201.13'!A88,'201.13'!A50:N121,14,FALSE)</f>
        <v>124901.00831300308</v>
      </c>
    </row>
    <row r="18" spans="1:4" ht="54" thickTop="1" thickBot="1">
      <c r="A18" s="131" t="s">
        <v>1001</v>
      </c>
      <c r="B18" s="132" t="s">
        <v>1180</v>
      </c>
      <c r="C18" s="133" t="s">
        <v>144</v>
      </c>
      <c r="D18" s="178">
        <f>VLOOKUP('201.14'!A88,'201.14'!A51:N122,14,FALSE)</f>
        <v>45572.730173273339</v>
      </c>
    </row>
    <row r="19" spans="1:4" ht="54" thickTop="1" thickBot="1">
      <c r="A19" s="131" t="s">
        <v>1002</v>
      </c>
      <c r="B19" s="132" t="s">
        <v>1181</v>
      </c>
      <c r="C19" s="133" t="s">
        <v>144</v>
      </c>
      <c r="D19" s="178">
        <f>VLOOKUP('201.15'!A88,'201.15'!A52:N123,14,FALSE)</f>
        <v>55438.915313244928</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99462.37759300755</v>
      </c>
    </row>
    <row r="22" spans="1:4" ht="54" thickTop="1" thickBot="1">
      <c r="A22" s="131" t="s">
        <v>1005</v>
      </c>
      <c r="B22" s="132" t="s">
        <v>1184</v>
      </c>
      <c r="C22" s="133" t="s">
        <v>1845</v>
      </c>
      <c r="D22" s="178">
        <f>VLOOKUP('201.18'!A88,'201.18'!A55:N126,14,FALSE)</f>
        <v>99462.37759300755</v>
      </c>
    </row>
    <row r="23" spans="1:4" ht="54" thickTop="1" thickBot="1">
      <c r="A23" s="131" t="s">
        <v>1006</v>
      </c>
      <c r="B23" s="132" t="s">
        <v>1185</v>
      </c>
      <c r="C23" s="133" t="s">
        <v>144</v>
      </c>
      <c r="D23" s="178">
        <f>VLOOKUP('201.19'!A88,'201.19'!A56:N127,14,FALSE)</f>
        <v>4385.0027368502224</v>
      </c>
    </row>
    <row r="24" spans="1:4" ht="54" thickTop="1" thickBot="1">
      <c r="A24" s="131" t="s">
        <v>1007</v>
      </c>
      <c r="B24" s="132" t="s">
        <v>1186</v>
      </c>
      <c r="C24" s="133" t="s">
        <v>144</v>
      </c>
      <c r="D24" s="178">
        <f>VLOOKUP('201.20'!A88,'201.20'!A57:N128,14,FALSE)</f>
        <v>865.97511840366542</v>
      </c>
    </row>
    <row r="25" spans="1:4" ht="54" thickTop="1" thickBot="1">
      <c r="A25" s="131" t="s">
        <v>1008</v>
      </c>
      <c r="B25" s="132" t="s">
        <v>1187</v>
      </c>
      <c r="C25" s="133" t="s">
        <v>144</v>
      </c>
      <c r="D25" s="178">
        <f>VLOOKUP('201.21'!A88,'201.21'!A58:N129,14,FALSE)</f>
        <v>5454.102274815994</v>
      </c>
    </row>
    <row r="26" spans="1:4" ht="54" thickTop="1" thickBot="1">
      <c r="A26" s="131" t="s">
        <v>1425</v>
      </c>
      <c r="B26" s="132" t="s">
        <v>1413</v>
      </c>
      <c r="C26" s="133" t="s">
        <v>1845</v>
      </c>
      <c r="D26" s="178">
        <f>VLOOKUP('203.1'!A88,'203.1'!A59:N130,14,FALSE)</f>
        <v>1017465.3822431448</v>
      </c>
    </row>
    <row r="27" spans="1:4" ht="54" thickTop="1" thickBot="1">
      <c r="A27" s="131" t="s">
        <v>1426</v>
      </c>
      <c r="B27" s="132" t="s">
        <v>1417</v>
      </c>
      <c r="C27" s="133" t="s">
        <v>1845</v>
      </c>
      <c r="D27" s="178">
        <f>VLOOKUP('203.2'!A88,'203.2'!A60:N131,14,FALSE)</f>
        <v>1227729.2443483965</v>
      </c>
    </row>
    <row r="28" spans="1:4" ht="54" thickTop="1" thickBot="1">
      <c r="A28" s="131" t="s">
        <v>1427</v>
      </c>
      <c r="B28" s="132" t="s">
        <v>1418</v>
      </c>
      <c r="C28" s="133" t="s">
        <v>1845</v>
      </c>
      <c r="D28" s="178">
        <f>VLOOKUP('203.3'!A88,'203.3'!A61:N132,14,FALSE)</f>
        <v>1377917.717280719</v>
      </c>
    </row>
    <row r="29" spans="1:4" ht="54" thickTop="1" thickBot="1">
      <c r="A29" s="131" t="s">
        <v>1428</v>
      </c>
      <c r="B29" s="132" t="s">
        <v>1419</v>
      </c>
      <c r="C29" s="133" t="s">
        <v>1845</v>
      </c>
      <c r="D29" s="178">
        <f>VLOOKUP('203.4'!A88,'203.4'!A62:N133,14,FALSE)</f>
        <v>628192.18170236854</v>
      </c>
    </row>
    <row r="30" spans="1:4" ht="54" thickTop="1" thickBot="1">
      <c r="A30" s="131" t="s">
        <v>1429</v>
      </c>
      <c r="B30" s="132" t="s">
        <v>1420</v>
      </c>
      <c r="C30" s="133" t="s">
        <v>1845</v>
      </c>
      <c r="D30" s="178">
        <f>VLOOKUP('203.5'!A88,'203.5'!A63:N134,14,FALSE)</f>
        <v>726558.57282391679</v>
      </c>
    </row>
    <row r="31" spans="1:4" ht="54" thickTop="1" thickBot="1">
      <c r="A31" s="131" t="s">
        <v>1430</v>
      </c>
      <c r="B31" s="132" t="s">
        <v>1421</v>
      </c>
      <c r="C31" s="133" t="s">
        <v>1845</v>
      </c>
      <c r="D31" s="178">
        <f>VLOOKUP('203.6'!A88,'203.6'!A64:N135,14,FALSE)</f>
        <v>789155.36717399326</v>
      </c>
    </row>
    <row r="32" spans="1:4" ht="54" thickTop="1" thickBot="1">
      <c r="A32" s="131" t="s">
        <v>1431</v>
      </c>
      <c r="B32" s="132" t="s">
        <v>1422</v>
      </c>
      <c r="C32" s="133" t="s">
        <v>1845</v>
      </c>
      <c r="D32" s="178">
        <f>VLOOKUP('203.7'!A88,'203.7'!A65:N136,14,FALSE)</f>
        <v>289971.63021270966</v>
      </c>
    </row>
    <row r="33" spans="1:4" ht="54" thickTop="1" thickBot="1">
      <c r="A33" s="131" t="s">
        <v>1432</v>
      </c>
      <c r="B33" s="132" t="s">
        <v>1871</v>
      </c>
      <c r="C33" s="133" t="s">
        <v>1845</v>
      </c>
      <c r="D33" s="178">
        <f>VLOOKUP('203.8'!A88,'203.8'!A66:N137,14,FALSE)</f>
        <v>430295.77040410973</v>
      </c>
    </row>
    <row r="34" spans="1:4" ht="54" thickTop="1" thickBot="1">
      <c r="A34" s="131" t="s">
        <v>1433</v>
      </c>
      <c r="B34" s="132" t="s">
        <v>1424</v>
      </c>
      <c r="C34" s="133" t="s">
        <v>1845</v>
      </c>
      <c r="D34" s="178">
        <f>VLOOKUP('203.9'!A88,'203.9'!A67:N138,14,FALSE)</f>
        <v>456449.23276617844</v>
      </c>
    </row>
    <row r="35" spans="1:4" ht="54" thickTop="1" thickBot="1">
      <c r="A35" s="131" t="s">
        <v>1434</v>
      </c>
      <c r="B35" s="132" t="s">
        <v>1414</v>
      </c>
      <c r="C35" s="133" t="s">
        <v>1845</v>
      </c>
      <c r="D35" s="178">
        <f>VLOOKUP('203.10'!A88,'203.10'!A68:N139,14,FALSE)</f>
        <v>226977.18140280186</v>
      </c>
    </row>
    <row r="36" spans="1:4" ht="54" thickTop="1" thickBot="1">
      <c r="A36" s="131" t="s">
        <v>1435</v>
      </c>
      <c r="B36" s="132" t="s">
        <v>1415</v>
      </c>
      <c r="C36" s="133" t="s">
        <v>1845</v>
      </c>
      <c r="D36" s="178">
        <f>VLOOKUP('203.11'!A88,'203.11'!A69:N140,14,FALSE)</f>
        <v>323304.33346837398</v>
      </c>
    </row>
    <row r="37" spans="1:4" ht="54" thickTop="1" thickBot="1">
      <c r="A37" s="131" t="s">
        <v>1436</v>
      </c>
      <c r="B37" s="216" t="s">
        <v>1416</v>
      </c>
      <c r="C37" s="133" t="s">
        <v>1845</v>
      </c>
      <c r="D37" s="178">
        <f>VLOOKUP('203.12'!A88,'203.12'!A70:N141,14,FALSE)</f>
        <v>336890.54768243566</v>
      </c>
    </row>
    <row r="38" spans="1:4" ht="54" thickTop="1" thickBot="1">
      <c r="A38" s="131" t="s">
        <v>1009</v>
      </c>
      <c r="B38" s="132" t="s">
        <v>1188</v>
      </c>
      <c r="C38" s="133" t="s">
        <v>387</v>
      </c>
      <c r="D38" s="178">
        <f>VLOOKUP('210.1.1'!A88,'210.1.1'!A71:N142,14,FALSE)</f>
        <v>11228.014309987377</v>
      </c>
    </row>
    <row r="39" spans="1:4" ht="54" thickTop="1" thickBot="1">
      <c r="A39" s="131" t="s">
        <v>1010</v>
      </c>
      <c r="B39" s="132" t="s">
        <v>1189</v>
      </c>
      <c r="C39" s="133" t="s">
        <v>387</v>
      </c>
      <c r="D39" s="178">
        <f>VLOOKUP('210.1.2'!A88,'210.1.2'!A72:N143,14,FALSE)</f>
        <v>2975.7787511554716</v>
      </c>
    </row>
    <row r="40" spans="1:4" ht="54" thickTop="1" thickBot="1">
      <c r="A40" s="131" t="s">
        <v>1011</v>
      </c>
      <c r="B40" s="132" t="s">
        <v>1190</v>
      </c>
      <c r="C40" s="133" t="s">
        <v>387</v>
      </c>
      <c r="D40" s="178">
        <f>VLOOKUP('210.2.1'!A90,'210.2.1'!A73:N144,14,FALSE)</f>
        <v>30412.320970643308</v>
      </c>
    </row>
    <row r="41" spans="1:4" ht="54" thickTop="1" thickBot="1">
      <c r="A41" s="131" t="s">
        <v>1012</v>
      </c>
      <c r="B41" s="132" t="s">
        <v>1191</v>
      </c>
      <c r="C41" s="133" t="s">
        <v>387</v>
      </c>
      <c r="D41" s="178">
        <f>VLOOKUP('210.2.2'!A88,'210.2.2'!A74:N145,14,FALSE)</f>
        <v>11228.014309987377</v>
      </c>
    </row>
    <row r="42" spans="1:4" ht="54" thickTop="1" thickBot="1">
      <c r="A42" s="131" t="s">
        <v>1013</v>
      </c>
      <c r="B42" s="132" t="s">
        <v>1192</v>
      </c>
      <c r="C42" s="133" t="s">
        <v>387</v>
      </c>
      <c r="D42" s="178">
        <f>VLOOKUP('210.2.3'!A91,'210.2.3'!A91:N146,14,FALSE)</f>
        <v>22160.0854118114</v>
      </c>
    </row>
    <row r="43" spans="1:4" ht="54" thickTop="1" thickBot="1">
      <c r="A43" s="131" t="s">
        <v>1014</v>
      </c>
      <c r="B43" s="132" t="s">
        <v>1193</v>
      </c>
      <c r="C43" s="133" t="s">
        <v>387</v>
      </c>
      <c r="D43" s="178">
        <f>VLOOKUP('210.2.4'!A88,'210.2.4'!A88:N147,14,FALSE)</f>
        <v>2975.7787511554716</v>
      </c>
    </row>
    <row r="44" spans="1:4" ht="54" thickTop="1" thickBot="1">
      <c r="A44" s="131" t="s">
        <v>1015</v>
      </c>
      <c r="B44" s="132" t="s">
        <v>1194</v>
      </c>
      <c r="C44" s="133" t="s">
        <v>387</v>
      </c>
      <c r="D44" s="178">
        <f>VLOOKUP('211.1'!A88,'211.1'!A88:N148,14,FALSE)</f>
        <v>10707.606703180676</v>
      </c>
    </row>
    <row r="45" spans="1:4" ht="54" thickTop="1" thickBot="1">
      <c r="A45" s="131" t="s">
        <v>1016</v>
      </c>
      <c r="B45" s="132" t="s">
        <v>1195</v>
      </c>
      <c r="C45" s="133" t="s">
        <v>387</v>
      </c>
      <c r="D45" s="178">
        <f>VLOOKUP('220.1'!A88,'220.1'!A88:N149,14,FALSE)</f>
        <v>13873.555464509987</v>
      </c>
    </row>
    <row r="46" spans="1:4" ht="54" thickTop="1" thickBot="1">
      <c r="A46" s="131" t="s">
        <v>1017</v>
      </c>
      <c r="B46" s="132" t="s">
        <v>1196</v>
      </c>
      <c r="C46" s="133" t="s">
        <v>387</v>
      </c>
      <c r="D46" s="178">
        <f>VLOOKUP('221.1'!A88,'221.1'!A88:N150,14,FALSE)</f>
        <v>9303.6534786019947</v>
      </c>
    </row>
    <row r="47" spans="1:4" ht="54" thickTop="1" thickBot="1">
      <c r="A47" s="131" t="s">
        <v>1018</v>
      </c>
      <c r="B47" s="132" t="s">
        <v>1197</v>
      </c>
      <c r="C47" s="133" t="s">
        <v>387</v>
      </c>
      <c r="D47" s="178">
        <f>VLOOKUP('221.2'!A88,'221.2'!A88:N151,14,FALSE)</f>
        <v>6289.9850414388702</v>
      </c>
    </row>
    <row r="48" spans="1:4" ht="64.5" thickTop="1" thickBot="1">
      <c r="A48" s="131" t="s">
        <v>1441</v>
      </c>
      <c r="B48" s="132" t="s">
        <v>1438</v>
      </c>
      <c r="C48" s="133" t="s">
        <v>233</v>
      </c>
      <c r="D48" s="178">
        <f>VLOOKUP('223.1'!A88,'223.1'!A88:N152,14,FALSE)</f>
        <v>9187.5035955176954</v>
      </c>
    </row>
    <row r="49" spans="1:4" ht="54" thickTop="1" thickBot="1">
      <c r="A49" s="131" t="s">
        <v>1442</v>
      </c>
      <c r="B49" s="132" t="s">
        <v>1439</v>
      </c>
      <c r="C49" s="133" t="s">
        <v>233</v>
      </c>
      <c r="D49" s="178">
        <f>VLOOKUP('223.2'!A88,'223.2'!A88:N153,14,FALSE)</f>
        <v>17297.44124318297</v>
      </c>
    </row>
    <row r="50" spans="1:4" ht="54" thickTop="1" thickBot="1">
      <c r="A50" s="131" t="s">
        <v>1443</v>
      </c>
      <c r="B50" s="132" t="s">
        <v>1440</v>
      </c>
      <c r="C50" s="133" t="s">
        <v>387</v>
      </c>
      <c r="D50" s="178">
        <f>VLOOKUP('223.3.1'!A88,'223.3.1'!A88:N154,14,FALSE)</f>
        <v>54367</v>
      </c>
    </row>
    <row r="51" spans="1:4" ht="64.5" thickTop="1" thickBot="1">
      <c r="A51" s="131" t="s">
        <v>1444</v>
      </c>
      <c r="B51" s="132" t="s">
        <v>1446</v>
      </c>
      <c r="C51" s="133" t="s">
        <v>387</v>
      </c>
      <c r="D51" s="178">
        <f>VLOOKUP('223.3.2'!A88,'223.3.2'!A88:N155,14,FALSE)</f>
        <v>62182.783999060164</v>
      </c>
    </row>
    <row r="52" spans="1:4" ht="54" thickTop="1" thickBot="1">
      <c r="A52" s="131" t="s">
        <v>1445</v>
      </c>
      <c r="B52" s="132" t="s">
        <v>1447</v>
      </c>
      <c r="C52" s="133" t="s">
        <v>387</v>
      </c>
      <c r="D52" s="178">
        <f>VLOOKUP('223.3.3'!A88,'223.3.3'!A88:N156,14,FALSE)</f>
        <v>84222.087338301761</v>
      </c>
    </row>
    <row r="53" spans="1:4" ht="54" thickTop="1" thickBot="1">
      <c r="A53" s="137" t="s">
        <v>1019</v>
      </c>
      <c r="B53" s="138" t="s">
        <v>1956</v>
      </c>
      <c r="C53" s="133" t="s">
        <v>233</v>
      </c>
      <c r="D53" s="178">
        <f>VLOOKUP('230.1'!A88,'230.1'!A88:N157,14,FALSE)</f>
        <v>2952.1967136606963</v>
      </c>
    </row>
    <row r="54" spans="1:4" ht="54" thickTop="1" thickBot="1">
      <c r="A54" s="137" t="s">
        <v>1020</v>
      </c>
      <c r="B54" s="138" t="s">
        <v>1198</v>
      </c>
      <c r="C54" s="133" t="s">
        <v>233</v>
      </c>
      <c r="D54" s="178">
        <f>VLOOKUP('231.1'!A88,'231.1'!A88:N159,14,FALSE)</f>
        <v>8502.4823223136955</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11834.434653808268</v>
      </c>
    </row>
    <row r="57" spans="1:4" ht="54" thickTop="1" thickBot="1">
      <c r="A57" s="137" t="s">
        <v>1451</v>
      </c>
      <c r="B57" s="138" t="s">
        <v>1452</v>
      </c>
      <c r="C57" s="133" t="s">
        <v>233</v>
      </c>
      <c r="D57" s="178">
        <f>VLOOKUP('233.10'!A88,'233.10'!A88:N162,14,FALSE)</f>
        <v>16917.76588404</v>
      </c>
    </row>
    <row r="58" spans="1:4" ht="54" thickTop="1" thickBot="1">
      <c r="A58" s="137" t="s">
        <v>1022</v>
      </c>
      <c r="B58" s="138" t="s">
        <v>1453</v>
      </c>
      <c r="C58" s="133" t="s">
        <v>233</v>
      </c>
      <c r="D58" s="178">
        <f>VLOOKUP('234.1'!A88,'234.1'!A88:N163,14,FALSE)</f>
        <v>1311.2216345853824</v>
      </c>
    </row>
    <row r="59" spans="1:4" ht="54" thickTop="1" thickBot="1">
      <c r="A59" s="137" t="s">
        <v>1456</v>
      </c>
      <c r="B59" s="138" t="s">
        <v>1457</v>
      </c>
      <c r="C59" s="133" t="s">
        <v>387</v>
      </c>
      <c r="D59" s="178">
        <f>VLOOKUP('235.1'!A88,'235.1'!A88:N164,14,FALSE)</f>
        <v>64927.294837816036</v>
      </c>
    </row>
    <row r="60" spans="1:4" ht="54" thickTop="1" thickBot="1">
      <c r="A60" s="139" t="s">
        <v>1458</v>
      </c>
      <c r="B60" s="138" t="s">
        <v>1459</v>
      </c>
      <c r="C60" s="133" t="s">
        <v>387</v>
      </c>
      <c r="D60" s="178">
        <f>VLOOKUP('235.10'!A88,'235.10'!A88:N165,14,FALSE)</f>
        <v>15724.985566936833</v>
      </c>
    </row>
    <row r="61" spans="1:4" ht="54" thickTop="1" thickBot="1">
      <c r="A61" s="139" t="s">
        <v>1460</v>
      </c>
      <c r="B61" s="138" t="s">
        <v>1461</v>
      </c>
      <c r="C61" s="133" t="s">
        <v>377</v>
      </c>
      <c r="D61" s="178">
        <f>VLOOKUP('235.11'!A88,'235.11'!A88:N166,14,FALSE)</f>
        <v>615.02886588599006</v>
      </c>
    </row>
    <row r="62" spans="1:4" ht="54" thickTop="1" thickBot="1">
      <c r="A62" s="139" t="s">
        <v>1462</v>
      </c>
      <c r="B62" s="138" t="s">
        <v>1873</v>
      </c>
      <c r="C62" s="133" t="s">
        <v>387</v>
      </c>
      <c r="D62" s="178">
        <f>VLOOKUP('236.1'!A88,'236.1'!A88:N167,14,FALSE)</f>
        <v>123135.87827380744</v>
      </c>
    </row>
    <row r="63" spans="1:4" ht="54" thickTop="1" thickBot="1">
      <c r="A63" s="139" t="s">
        <v>1465</v>
      </c>
      <c r="B63" s="138" t="s">
        <v>1874</v>
      </c>
      <c r="C63" s="133" t="s">
        <v>387</v>
      </c>
      <c r="D63" s="178">
        <f>VLOOKUP('236.10'!A87,'236.10'!A87:N168,14,FALSE)</f>
        <v>15724.985566936833</v>
      </c>
    </row>
    <row r="64" spans="1:4" ht="54" thickTop="1" thickBot="1">
      <c r="A64" s="139" t="s">
        <v>1466</v>
      </c>
      <c r="B64" s="140" t="s">
        <v>1467</v>
      </c>
      <c r="C64" s="174" t="s">
        <v>377</v>
      </c>
      <c r="D64" s="178">
        <f>VLOOKUP('236.11'!A88,'236.11'!A88:N169,14,FALSE)</f>
        <v>1342.6361588358825</v>
      </c>
    </row>
    <row r="65" spans="1:4" ht="54" thickTop="1" thickBot="1">
      <c r="A65" s="137" t="s">
        <v>1023</v>
      </c>
      <c r="B65" s="138" t="s">
        <v>1199</v>
      </c>
      <c r="C65" s="133" t="s">
        <v>233</v>
      </c>
      <c r="D65" s="178">
        <f>VLOOKUP('310.1'!A87,'310.1'!A87:N170,14,FALSE)</f>
        <v>1044.7435646802401</v>
      </c>
    </row>
    <row r="66" spans="1:4" ht="54" thickTop="1" thickBot="1">
      <c r="A66" s="137" t="s">
        <v>1024</v>
      </c>
      <c r="B66" s="138" t="s">
        <v>1200</v>
      </c>
      <c r="C66" s="133" t="s">
        <v>387</v>
      </c>
      <c r="D66" s="178">
        <f>VLOOKUP('311.1'!A87,'311.1'!A87:N171,14,FALSE)</f>
        <v>51993.922821531633</v>
      </c>
    </row>
    <row r="67" spans="1:4" ht="54" thickTop="1" thickBot="1">
      <c r="A67" s="137" t="s">
        <v>1025</v>
      </c>
      <c r="B67" s="138" t="s">
        <v>1201</v>
      </c>
      <c r="C67" s="133" t="s">
        <v>998</v>
      </c>
      <c r="D67" s="178">
        <f>VLOOKUP('312.1'!A88,'312.1'!A88:N172,14,FALSE)</f>
        <v>6861.2860199479055</v>
      </c>
    </row>
    <row r="68" spans="1:4" ht="54" thickTop="1" thickBot="1">
      <c r="A68" s="137" t="s">
        <v>1026</v>
      </c>
      <c r="B68" s="138" t="s">
        <v>1202</v>
      </c>
      <c r="C68" s="133" t="s">
        <v>998</v>
      </c>
      <c r="D68" s="178">
        <f>VLOOKUP('312.2'!A88,'312.2'!A88:N173,14,FALSE)</f>
        <v>6661.9668376052596</v>
      </c>
    </row>
    <row r="69" spans="1:4" ht="54" thickTop="1" thickBot="1">
      <c r="A69" s="137" t="s">
        <v>1027</v>
      </c>
      <c r="B69" s="138" t="s">
        <v>1203</v>
      </c>
      <c r="C69" s="133" t="s">
        <v>1464</v>
      </c>
      <c r="D69" s="178">
        <f>VLOOKUP('312.3'!A87,'312.3'!A87:N174,14,FALSE)</f>
        <v>2481.3577208473298</v>
      </c>
    </row>
    <row r="70" spans="1:4" ht="54" thickTop="1" thickBot="1">
      <c r="A70" s="137" t="s">
        <v>1028</v>
      </c>
      <c r="B70" s="138" t="s">
        <v>1204</v>
      </c>
      <c r="C70" s="133" t="s">
        <v>387</v>
      </c>
      <c r="D70" s="179">
        <f>VLOOKUP('312.4'!A88,'312.4'!A88:N175,14,FALSE)</f>
        <v>51986.160801623337</v>
      </c>
    </row>
    <row r="71" spans="1:4" ht="54" thickTop="1" thickBot="1">
      <c r="A71" s="137" t="s">
        <v>1029</v>
      </c>
      <c r="B71" s="138" t="s">
        <v>1469</v>
      </c>
      <c r="C71" s="133" t="s">
        <v>387</v>
      </c>
      <c r="D71" s="179">
        <f>VLOOKUP('320.1'!A88,'320.1'!A88:N176,14,FALSE)</f>
        <v>61020.113934298446</v>
      </c>
    </row>
    <row r="72" spans="1:4" ht="54" thickTop="1" thickBot="1">
      <c r="A72" s="137" t="s">
        <v>1030</v>
      </c>
      <c r="B72" s="138" t="s">
        <v>1470</v>
      </c>
      <c r="C72" s="133" t="s">
        <v>387</v>
      </c>
      <c r="D72" s="179">
        <f>VLOOKUP('320.2'!A88,'320.2'!A88:N177,14,FALSE)</f>
        <v>61020.113934298446</v>
      </c>
    </row>
    <row r="73" spans="1:4" ht="54" thickTop="1" thickBot="1">
      <c r="A73" s="137" t="s">
        <v>1473</v>
      </c>
      <c r="B73" s="138" t="s">
        <v>1474</v>
      </c>
      <c r="C73" s="133" t="s">
        <v>387</v>
      </c>
      <c r="D73" s="179">
        <f>VLOOKUP('320.3'!A88,'320.3'!A88:N178,14,FALSE)</f>
        <v>61020.113934298446</v>
      </c>
    </row>
    <row r="74" spans="1:4" ht="54" thickTop="1" thickBot="1">
      <c r="A74" s="137" t="s">
        <v>1475</v>
      </c>
      <c r="B74" s="138" t="s">
        <v>1476</v>
      </c>
      <c r="C74" s="133" t="s">
        <v>387</v>
      </c>
      <c r="D74" s="179">
        <f>VLOOKUP('320.4'!A88,'320.4'!A88:N179,14,FALSE)</f>
        <v>77949.464752288113</v>
      </c>
    </row>
    <row r="75" spans="1:4" ht="54" thickTop="1" thickBot="1">
      <c r="A75" s="137" t="s">
        <v>1477</v>
      </c>
      <c r="B75" s="138" t="s">
        <v>1478</v>
      </c>
      <c r="C75" s="133" t="s">
        <v>387</v>
      </c>
      <c r="D75" s="179">
        <f>VLOOKUP('320.5'!A88,'320.5'!A88:N180,14,FALSE)</f>
        <v>77949.464752288113</v>
      </c>
    </row>
    <row r="76" spans="1:4" ht="54" thickTop="1" thickBot="1">
      <c r="A76" s="137" t="s">
        <v>1479</v>
      </c>
      <c r="B76" s="138" t="s">
        <v>1480</v>
      </c>
      <c r="C76" s="133" t="s">
        <v>387</v>
      </c>
      <c r="D76" s="179">
        <f>VLOOKUP('320.6'!A88,'320.6'!A88:N181,14,FALSE)</f>
        <v>77949.464752288113</v>
      </c>
    </row>
    <row r="77" spans="1:4" ht="54" thickTop="1" thickBot="1">
      <c r="A77" s="137" t="s">
        <v>1031</v>
      </c>
      <c r="B77" s="138" t="s">
        <v>1481</v>
      </c>
      <c r="C77" s="133" t="s">
        <v>387</v>
      </c>
      <c r="D77" s="179">
        <f>VLOOKUP('330.1'!A88,'330.1'!A88:N182,14,FALSE)</f>
        <v>83940.989407109708</v>
      </c>
    </row>
    <row r="78" spans="1:4" ht="54" thickTop="1" thickBot="1">
      <c r="A78" s="139" t="s">
        <v>1032</v>
      </c>
      <c r="B78" s="138" t="s">
        <v>1482</v>
      </c>
      <c r="C78" s="133" t="s">
        <v>387</v>
      </c>
      <c r="D78" s="179">
        <f>VLOOKUP('330.2'!A88,'330.1'!A88:N183,14,FALSE)</f>
        <v>83940.989407109708</v>
      </c>
    </row>
    <row r="79" spans="1:4" ht="54" thickTop="1" thickBot="1">
      <c r="A79" s="139" t="s">
        <v>1483</v>
      </c>
      <c r="B79" s="140" t="s">
        <v>1484</v>
      </c>
      <c r="C79" s="133" t="s">
        <v>387</v>
      </c>
      <c r="D79" s="179">
        <f>VLOOKUP('330.3'!A88,'330.3'!A88:N184,14,FALSE)</f>
        <v>83940.989407109708</v>
      </c>
    </row>
    <row r="80" spans="1:4" ht="54" thickTop="1" thickBot="1">
      <c r="A80" s="139" t="s">
        <v>1485</v>
      </c>
      <c r="B80" s="140" t="s">
        <v>1486</v>
      </c>
      <c r="C80" s="133" t="s">
        <v>387</v>
      </c>
      <c r="D80" s="179">
        <f>VLOOKUP('330.4'!A88,'330.4'!A88:N185,14,FALSE)</f>
        <v>100870.34022509937</v>
      </c>
    </row>
    <row r="81" spans="1:4" ht="54" thickTop="1" thickBot="1">
      <c r="A81" s="139" t="s">
        <v>1487</v>
      </c>
      <c r="B81" s="140" t="s">
        <v>1488</v>
      </c>
      <c r="C81" s="133" t="s">
        <v>387</v>
      </c>
      <c r="D81" s="179">
        <f>VLOOKUP('330.5'!A88,'330.5'!A88:N186,14,FALSE)</f>
        <v>100870.34022509937</v>
      </c>
    </row>
    <row r="82" spans="1:4" ht="54" thickTop="1" thickBot="1">
      <c r="A82" s="139" t="s">
        <v>1489</v>
      </c>
      <c r="B82" s="140" t="s">
        <v>1490</v>
      </c>
      <c r="C82" s="133" t="s">
        <v>387</v>
      </c>
      <c r="D82" s="179">
        <f>VLOOKUP('330.6'!A88,'330.6'!A88:N187,14,FALSE)</f>
        <v>100870.34022509937</v>
      </c>
    </row>
    <row r="83" spans="1:4" ht="54" thickTop="1" thickBot="1">
      <c r="A83" s="137" t="s">
        <v>1033</v>
      </c>
      <c r="B83" s="138" t="s">
        <v>1491</v>
      </c>
      <c r="C83" s="133" t="s">
        <v>387</v>
      </c>
      <c r="D83" s="179">
        <f>VLOOKUP('340.1'!A88,'340.1'!A88:N188,14,FALSE)</f>
        <v>84248.834159018515</v>
      </c>
    </row>
    <row r="84" spans="1:4" ht="54" thickTop="1" thickBot="1">
      <c r="A84" s="137" t="s">
        <v>1034</v>
      </c>
      <c r="B84" s="138" t="s">
        <v>1492</v>
      </c>
      <c r="C84" s="133" t="s">
        <v>387</v>
      </c>
      <c r="D84" s="179">
        <f>VLOOKUP('340.2'!A88,'340.2'!A88:N190,14,FALSE)</f>
        <v>84248.834159018515</v>
      </c>
    </row>
    <row r="85" spans="1:4" ht="54" thickTop="1" thickBot="1">
      <c r="A85" s="137" t="s">
        <v>1035</v>
      </c>
      <c r="B85" s="138" t="s">
        <v>1493</v>
      </c>
      <c r="C85" s="133" t="s">
        <v>387</v>
      </c>
      <c r="D85" s="179">
        <f>VLOOKUP('340.3'!A88,'340.3'!A88:N191,14,FALSE)</f>
        <v>84248.834159018515</v>
      </c>
    </row>
    <row r="86" spans="1:4" ht="54" thickTop="1" thickBot="1">
      <c r="A86" s="137" t="s">
        <v>1494</v>
      </c>
      <c r="B86" s="138" t="s">
        <v>2021</v>
      </c>
      <c r="C86" s="133" t="s">
        <v>387</v>
      </c>
      <c r="D86" s="179">
        <f>VLOOKUP('350.1'!A88,'350.1'!A88:N192,14,FALSE)</f>
        <v>136699.12029269018</v>
      </c>
    </row>
    <row r="87" spans="1:4" ht="54" thickTop="1" thickBot="1">
      <c r="A87" s="195" t="s">
        <v>1495</v>
      </c>
      <c r="B87" s="138" t="s">
        <v>2022</v>
      </c>
      <c r="C87" s="133" t="s">
        <v>387</v>
      </c>
      <c r="D87" s="179">
        <f>VLOOKUP('350.2'!A88,'350.2'!A88:N193,14,FALSE)</f>
        <v>136699.12029269018</v>
      </c>
    </row>
    <row r="88" spans="1:4" ht="54" thickTop="1" thickBot="1">
      <c r="A88" s="139" t="s">
        <v>1496</v>
      </c>
      <c r="B88" s="140" t="s">
        <v>1497</v>
      </c>
      <c r="C88" s="133" t="s">
        <v>387</v>
      </c>
      <c r="D88" s="179">
        <f>VLOOKUP('350.3'!A88,'350.3'!A88:N194,14,FALSE)</f>
        <v>136699.12029269018</v>
      </c>
    </row>
    <row r="89" spans="1:4" ht="54" thickTop="1" thickBot="1">
      <c r="A89" s="137" t="s">
        <v>1498</v>
      </c>
      <c r="B89" s="138" t="s">
        <v>1499</v>
      </c>
      <c r="C89" s="133" t="s">
        <v>387</v>
      </c>
      <c r="D89" s="179">
        <f>VLOOKUP('350.4'!A88,'350.4'!A88:N195,14,FALSE)</f>
        <v>136699.12029269018</v>
      </c>
    </row>
    <row r="90" spans="1:4" ht="54" thickTop="1" thickBot="1">
      <c r="A90" s="139" t="s">
        <v>1500</v>
      </c>
      <c r="B90" s="140" t="s">
        <v>1501</v>
      </c>
      <c r="C90" s="133" t="s">
        <v>387</v>
      </c>
      <c r="D90" s="179">
        <f>VLOOKUP('350.10'!A88,'350.10'!A88:N196,14,FALSE)</f>
        <v>81346.522362951073</v>
      </c>
    </row>
    <row r="91" spans="1:4" ht="54" thickTop="1" thickBot="1">
      <c r="A91" s="139" t="s">
        <v>1502</v>
      </c>
      <c r="B91" s="140" t="s">
        <v>1503</v>
      </c>
      <c r="C91" s="133" t="s">
        <v>387</v>
      </c>
      <c r="D91" s="179">
        <f>VLOOKUP('350.11'!A88,'350.11'!A88:N197,14,FALSE)</f>
        <v>81346.522362951073</v>
      </c>
    </row>
    <row r="92" spans="1:4" ht="54" thickTop="1" thickBot="1">
      <c r="A92" s="139" t="s">
        <v>1504</v>
      </c>
      <c r="B92" s="140" t="s">
        <v>1505</v>
      </c>
      <c r="C92" s="133" t="s">
        <v>387</v>
      </c>
      <c r="D92" s="179">
        <f>VLOOKUP('350.12'!A88,'350.12'!A88:N198,14,FALSE)</f>
        <v>81346.522362951073</v>
      </c>
    </row>
    <row r="93" spans="1:4" ht="54" thickTop="1" thickBot="1">
      <c r="A93" s="139" t="s">
        <v>1506</v>
      </c>
      <c r="B93" s="140" t="s">
        <v>1507</v>
      </c>
      <c r="C93" s="133" t="s">
        <v>387</v>
      </c>
      <c r="D93" s="179">
        <f>VLOOKUP('350.13'!A88,'350.13'!A88:N199,14,FALSE)</f>
        <v>81346.522362951073</v>
      </c>
    </row>
    <row r="94" spans="1:4" ht="54" thickTop="1" thickBot="1">
      <c r="A94" s="137" t="s">
        <v>1508</v>
      </c>
      <c r="B94" s="138" t="s">
        <v>1509</v>
      </c>
      <c r="C94" s="133" t="s">
        <v>998</v>
      </c>
      <c r="D94" s="179">
        <f>VLOOKUP('350.14'!A88,'350.14'!A88:N200,14,FALSE)</f>
        <v>615.02886588599006</v>
      </c>
    </row>
    <row r="95" spans="1:4" ht="54" thickTop="1" thickBot="1">
      <c r="A95" s="139" t="s">
        <v>1510</v>
      </c>
      <c r="B95" s="140" t="s">
        <v>1511</v>
      </c>
      <c r="C95" s="133" t="s">
        <v>387</v>
      </c>
      <c r="D95" s="179">
        <f>VLOOKUP('351.1'!A88,'351.1'!A88:N201,14,FALSE)</f>
        <v>136699.12029269018</v>
      </c>
    </row>
    <row r="96" spans="1:4" ht="54" thickTop="1" thickBot="1">
      <c r="A96" s="139" t="s">
        <v>1512</v>
      </c>
      <c r="B96" s="140" t="s">
        <v>1513</v>
      </c>
      <c r="C96" s="133" t="s">
        <v>387</v>
      </c>
      <c r="D96" s="179">
        <f>VLOOKUP('351.2'!A88,'351.2'!A88:N202,14,FALSE)</f>
        <v>136699.12029269018</v>
      </c>
    </row>
    <row r="97" spans="1:4" ht="54" thickTop="1" thickBot="1">
      <c r="A97" s="139" t="s">
        <v>1514</v>
      </c>
      <c r="B97" s="140" t="s">
        <v>1515</v>
      </c>
      <c r="C97" s="133" t="s">
        <v>387</v>
      </c>
      <c r="D97" s="179">
        <f>VLOOKUP('351.10'!A88,'351.10'!A88:N203,14,FALSE)</f>
        <v>81346.522362951073</v>
      </c>
    </row>
    <row r="98" spans="1:4" ht="54" thickTop="1" thickBot="1">
      <c r="A98" s="139" t="s">
        <v>1516</v>
      </c>
      <c r="B98" s="140" t="s">
        <v>1517</v>
      </c>
      <c r="C98" s="133" t="s">
        <v>387</v>
      </c>
      <c r="D98" s="179">
        <f>VLOOKUP('351.11'!A88,'351.11'!A88:N204,14,FALSE)</f>
        <v>81346.522362951073</v>
      </c>
    </row>
    <row r="99" spans="1:4" ht="54" thickTop="1" thickBot="1">
      <c r="A99" s="139" t="s">
        <v>1518</v>
      </c>
      <c r="B99" s="140" t="s">
        <v>1519</v>
      </c>
      <c r="C99" s="133" t="s">
        <v>998</v>
      </c>
      <c r="D99" s="179">
        <f>VLOOKUP('351.12'!A88,'351.12'!A88:N205,14,FALSE)</f>
        <v>615.02886588599006</v>
      </c>
    </row>
    <row r="100" spans="1:4" ht="54" thickTop="1" thickBot="1">
      <c r="A100" s="139" t="s">
        <v>1522</v>
      </c>
      <c r="B100" s="140" t="s">
        <v>1520</v>
      </c>
      <c r="C100" s="133" t="s">
        <v>998</v>
      </c>
      <c r="D100" s="179">
        <f>VLOOKUP('410.1'!A88,'410.1'!A88:N206,14,FALSE)</f>
        <v>2815.3834505898812</v>
      </c>
    </row>
    <row r="101" spans="1:4" ht="54" thickTop="1" thickBot="1">
      <c r="A101" s="139" t="s">
        <v>1523</v>
      </c>
      <c r="B101" s="140" t="s">
        <v>1521</v>
      </c>
      <c r="C101" s="133" t="s">
        <v>998</v>
      </c>
      <c r="D101" s="179">
        <f>VLOOKUP('410.2'!A88,'410.2'!A88:N207,14,FALSE)</f>
        <v>2685.272317671765</v>
      </c>
    </row>
    <row r="102" spans="1:4" ht="54" thickTop="1" thickBot="1">
      <c r="A102" s="139" t="s">
        <v>1525</v>
      </c>
      <c r="B102" s="140" t="s">
        <v>1524</v>
      </c>
      <c r="C102" s="133" t="s">
        <v>377</v>
      </c>
      <c r="D102" s="179">
        <f>VLOOKUP('410.3'!A88,'410.3'!A88:N208,14,FALSE)</f>
        <v>2264.4873771706225</v>
      </c>
    </row>
    <row r="103" spans="1:4" ht="54" thickTop="1" thickBot="1">
      <c r="A103" s="139" t="s">
        <v>1527</v>
      </c>
      <c r="B103" s="140" t="s">
        <v>1526</v>
      </c>
      <c r="C103" s="133" t="s">
        <v>1464</v>
      </c>
      <c r="D103" s="179">
        <f>VLOOKUP('411.1'!A88,'411.1'!A88:N209,14,FALSE)</f>
        <v>2999.4768620591312</v>
      </c>
    </row>
    <row r="104" spans="1:4" ht="54" thickTop="1" thickBot="1">
      <c r="A104" s="137" t="s">
        <v>1036</v>
      </c>
      <c r="B104" s="138" t="s">
        <v>1958</v>
      </c>
      <c r="C104" s="133" t="s">
        <v>1464</v>
      </c>
      <c r="D104" s="179">
        <f>VLOOKUP('411.2'!A88,'411.2'!A88:N210,14,FALSE)</f>
        <v>6414.2020206654433</v>
      </c>
    </row>
    <row r="105" spans="1:4" ht="54" thickTop="1" thickBot="1">
      <c r="A105" s="137" t="s">
        <v>1037</v>
      </c>
      <c r="B105" s="138" t="s">
        <v>2054</v>
      </c>
      <c r="C105" s="133" t="s">
        <v>1464</v>
      </c>
      <c r="D105" s="179">
        <f>VLOOKUP('411.3'!A88,'411.3'!A88:N211,14,FALSE)</f>
        <v>2531.6304479493083</v>
      </c>
    </row>
    <row r="106" spans="1:4" ht="54" thickTop="1" thickBot="1">
      <c r="A106" s="137" t="s">
        <v>1528</v>
      </c>
      <c r="B106" s="138" t="s">
        <v>2055</v>
      </c>
      <c r="C106" s="133" t="s">
        <v>1464</v>
      </c>
      <c r="D106" s="179">
        <f>VLOOKUP('411.4'!A88,'411.4'!A88:N212,14,FALSE)</f>
        <v>1701.1338548549479</v>
      </c>
    </row>
    <row r="107" spans="1:4" ht="54" thickTop="1" thickBot="1">
      <c r="A107" s="137" t="s">
        <v>1535</v>
      </c>
      <c r="B107" s="191" t="s">
        <v>1606</v>
      </c>
      <c r="C107" s="133" t="s">
        <v>998</v>
      </c>
      <c r="D107" s="179">
        <f>VLOOKUP('413.1'!A88,'413.1'!A88:N213,14,FALSE)</f>
        <v>2598.0701753968569</v>
      </c>
    </row>
    <row r="108" spans="1:4" ht="54" thickTop="1" thickBot="1">
      <c r="A108" s="137" t="s">
        <v>1537</v>
      </c>
      <c r="B108" s="138" t="s">
        <v>1607</v>
      </c>
      <c r="C108" s="133" t="s">
        <v>998</v>
      </c>
      <c r="D108" s="179">
        <f>VLOOKUP('413.2'!A88,'413.2'!A88:N214,14,FALSE)</f>
        <v>2674.1990297638404</v>
      </c>
    </row>
    <row r="109" spans="1:4" ht="54" thickTop="1" thickBot="1">
      <c r="A109" s="137" t="s">
        <v>1539</v>
      </c>
      <c r="B109" s="138" t="s">
        <v>1608</v>
      </c>
      <c r="C109" s="133" t="s">
        <v>998</v>
      </c>
      <c r="D109" s="179">
        <f>VLOOKUP('413.3'!A88,'413.3'!A88:N215,14,FALSE)</f>
        <v>2754.4803670962947</v>
      </c>
    </row>
    <row r="110" spans="1:4" ht="54" thickTop="1" thickBot="1">
      <c r="A110" s="137" t="s">
        <v>1038</v>
      </c>
      <c r="B110" s="138" t="s">
        <v>1205</v>
      </c>
      <c r="C110" s="133" t="s">
        <v>998</v>
      </c>
      <c r="D110" s="179">
        <f>VLOOKUP('414.1'!A88,'414.1'!A88:N216,14,FALSE)</f>
        <v>4487.4499246865271</v>
      </c>
    </row>
    <row r="111" spans="1:4" ht="54" thickTop="1" thickBot="1">
      <c r="A111" s="137" t="s">
        <v>1039</v>
      </c>
      <c r="B111" s="138" t="s">
        <v>1959</v>
      </c>
      <c r="C111" s="133" t="s">
        <v>998</v>
      </c>
      <c r="D111" s="179">
        <f>VLOOKUP('414.2'!A88,'414.2'!A88:N217,14,FALSE)</f>
        <v>3038.2333697368686</v>
      </c>
    </row>
    <row r="112" spans="1:4" ht="54" thickTop="1" thickBot="1">
      <c r="A112" s="137" t="s">
        <v>1040</v>
      </c>
      <c r="B112" s="138" t="s">
        <v>1960</v>
      </c>
      <c r="C112" s="133" t="s">
        <v>998</v>
      </c>
      <c r="D112" s="179">
        <f>VLOOKUP('414.3'!A88,'414.3'!A88:N218,14,FALSE)</f>
        <v>3038.2333697368686</v>
      </c>
    </row>
    <row r="113" spans="1:4" ht="54" thickTop="1" thickBot="1">
      <c r="A113" s="137" t="s">
        <v>1041</v>
      </c>
      <c r="B113" s="138" t="s">
        <v>1206</v>
      </c>
      <c r="C113" s="133" t="s">
        <v>998</v>
      </c>
      <c r="D113" s="179">
        <f>VLOOKUP('414.4'!A88,'414.4'!A88:N219,14,FALSE)</f>
        <v>4682.6166240637012</v>
      </c>
    </row>
    <row r="114" spans="1:4" ht="54" thickTop="1" thickBot="1">
      <c r="A114" s="137" t="s">
        <v>1042</v>
      </c>
      <c r="B114" s="138" t="s">
        <v>1207</v>
      </c>
      <c r="C114" s="133" t="s">
        <v>998</v>
      </c>
      <c r="D114" s="179">
        <f>VLOOKUP('414.5'!A88,'414.5'!A88:N220,14,FALSE)</f>
        <v>4905.4665432106876</v>
      </c>
    </row>
    <row r="115" spans="1:4" ht="54" thickTop="1" thickBot="1">
      <c r="A115" s="137" t="s">
        <v>1546</v>
      </c>
      <c r="B115" s="138" t="s">
        <v>2056</v>
      </c>
      <c r="C115" s="133" t="s">
        <v>998</v>
      </c>
      <c r="D115" s="179">
        <f>VLOOKUP('414.6'!A88,'414.6'!A88:N221,14,FALSE)</f>
        <v>3604.3552140295233</v>
      </c>
    </row>
    <row r="116" spans="1:4" ht="54" thickTop="1" thickBot="1">
      <c r="A116" s="137" t="s">
        <v>1043</v>
      </c>
      <c r="B116" s="138" t="s">
        <v>1961</v>
      </c>
      <c r="C116" s="133" t="s">
        <v>1464</v>
      </c>
      <c r="D116" s="179">
        <f>VLOOKUP('415.1'!A88,'415.1'!A88:N222,14,FALSE)</f>
        <v>3492.2381739617849</v>
      </c>
    </row>
    <row r="117" spans="1:4" ht="54" thickTop="1" thickBot="1">
      <c r="A117" s="137" t="s">
        <v>1044</v>
      </c>
      <c r="B117" s="138" t="s">
        <v>2058</v>
      </c>
      <c r="C117" s="133" t="s">
        <v>233</v>
      </c>
      <c r="D117" s="179">
        <f>VLOOKUP('420.1'!A87,'420.1'!A87:N223,14,FALSE)</f>
        <v>3288.8875327565461</v>
      </c>
    </row>
    <row r="118" spans="1:4" ht="54" thickTop="1" thickBot="1">
      <c r="A118" s="137" t="s">
        <v>1045</v>
      </c>
      <c r="B118" s="138" t="s">
        <v>2057</v>
      </c>
      <c r="C118" s="142" t="s">
        <v>233</v>
      </c>
      <c r="D118" s="179">
        <f>VLOOKUP('420.2 '!A88,'420.2 '!A59:N107,14,FALSE)</f>
        <v>12382.825227139789</v>
      </c>
    </row>
    <row r="119" spans="1:4" ht="54" thickTop="1" thickBot="1">
      <c r="A119" s="137" t="s">
        <v>1551</v>
      </c>
      <c r="B119" s="138" t="s">
        <v>1552</v>
      </c>
      <c r="C119" s="133" t="s">
        <v>233</v>
      </c>
      <c r="D119" s="179">
        <f>VLOOKUP('420.3'!A88,'420.3'!A88:N225,14,FALSE)</f>
        <v>2951.4290837625376</v>
      </c>
    </row>
    <row r="120" spans="1:4" ht="54" thickTop="1" thickBot="1">
      <c r="A120" s="137" t="s">
        <v>1046</v>
      </c>
      <c r="B120" s="138" t="s">
        <v>1208</v>
      </c>
      <c r="C120" s="133" t="s">
        <v>233</v>
      </c>
      <c r="D120" s="179">
        <f>VLOOKUP('421.1'!A88,'421.1'!A88:N226,14,FALSE)</f>
        <v>5755.8084544939193</v>
      </c>
    </row>
    <row r="121" spans="1:4" ht="54" thickTop="1" thickBot="1">
      <c r="A121" s="137" t="s">
        <v>1047</v>
      </c>
      <c r="B121" s="138" t="s">
        <v>1209</v>
      </c>
      <c r="C121" s="133" t="s">
        <v>233</v>
      </c>
      <c r="D121" s="179">
        <f>VLOOKUP('421.2'!A88,'421.2'!A88:N227,14,FALSE)</f>
        <v>1830.4663072334261</v>
      </c>
    </row>
    <row r="122" spans="1:4" ht="54" thickTop="1" thickBot="1">
      <c r="A122" s="137" t="s">
        <v>1048</v>
      </c>
      <c r="B122" s="138" t="s">
        <v>1962</v>
      </c>
      <c r="C122" s="133" t="s">
        <v>233</v>
      </c>
      <c r="D122" s="179">
        <f>VLOOKUP('421.3'!A88,'421.3'!A88:N228,14,FALSE)</f>
        <v>1557.6481764019286</v>
      </c>
    </row>
    <row r="123" spans="1:4" ht="54" thickTop="1" thickBot="1">
      <c r="A123" s="137" t="s">
        <v>1049</v>
      </c>
      <c r="B123" s="138" t="s">
        <v>1963</v>
      </c>
      <c r="C123" s="133" t="s">
        <v>233</v>
      </c>
      <c r="D123" s="179">
        <f>VLOOKUP('421.4'!A88,'421.4'!A88:N229,14,FALSE)</f>
        <v>1603.1178648738446</v>
      </c>
    </row>
    <row r="124" spans="1:4" ht="54" thickTop="1" thickBot="1">
      <c r="A124" s="137" t="s">
        <v>1556</v>
      </c>
      <c r="B124" s="140" t="s">
        <v>1557</v>
      </c>
      <c r="C124" s="133" t="s">
        <v>233</v>
      </c>
      <c r="D124" s="179">
        <f>VLOOKUP('430.1.1'!A87,'430.1.1'!A87:N230,14,FALSE)</f>
        <v>9172.1533741597013</v>
      </c>
    </row>
    <row r="125" spans="1:4" ht="54" thickTop="1" thickBot="1">
      <c r="A125" s="137" t="s">
        <v>1558</v>
      </c>
      <c r="B125" s="138" t="s">
        <v>1559</v>
      </c>
      <c r="C125" s="133" t="s">
        <v>233</v>
      </c>
      <c r="D125" s="179">
        <f>VLOOKUP('430.1.2'!A88,'430.1.2'!A88:N231,14,FALSE)</f>
        <v>7485.1135567543897</v>
      </c>
    </row>
    <row r="126" spans="1:4" ht="54" thickTop="1" thickBot="1">
      <c r="A126" s="137" t="s">
        <v>1560</v>
      </c>
      <c r="B126" s="138" t="s">
        <v>1609</v>
      </c>
      <c r="C126" s="133" t="s">
        <v>233</v>
      </c>
      <c r="D126" s="179">
        <f>VLOOKUP('430.2.1'!A88,'430.2.1'!A88:N232,14,FALSE)</f>
        <v>9172.1533741597013</v>
      </c>
    </row>
    <row r="127" spans="1:4" ht="54" thickTop="1" thickBot="1">
      <c r="A127" s="137" t="s">
        <v>1562</v>
      </c>
      <c r="B127" s="138" t="s">
        <v>1610</v>
      </c>
      <c r="C127" s="133" t="s">
        <v>233</v>
      </c>
      <c r="D127" s="179">
        <f>VLOOKUP('430.2.2'!A88,'430.2.2'!A88:N233,14,FALSE)</f>
        <v>7485.1135567543897</v>
      </c>
    </row>
    <row r="128" spans="1:4" ht="54" thickTop="1" thickBot="1">
      <c r="A128" s="137" t="s">
        <v>1563</v>
      </c>
      <c r="B128" s="138" t="s">
        <v>1611</v>
      </c>
      <c r="C128" s="133" t="s">
        <v>233</v>
      </c>
      <c r="D128" s="179">
        <f>VLOOKUP('431.1.1'!A88,'431.1.1'!A88:N234,14,FALSE)</f>
        <v>19633.836313900443</v>
      </c>
    </row>
    <row r="129" spans="1:4" ht="54" thickTop="1" thickBot="1">
      <c r="A129" s="137" t="s">
        <v>1565</v>
      </c>
      <c r="B129" s="138" t="s">
        <v>1612</v>
      </c>
      <c r="C129" s="133" t="s">
        <v>233</v>
      </c>
      <c r="D129" s="179">
        <f>VLOOKUP('431.1.2'!A88,'431.1.2'!A88:N235,14,FALSE)</f>
        <v>15417.762989692645</v>
      </c>
    </row>
    <row r="130" spans="1:4" ht="54" thickTop="1" thickBot="1">
      <c r="A130" s="137" t="s">
        <v>1568</v>
      </c>
      <c r="B130" s="138" t="s">
        <v>1613</v>
      </c>
      <c r="C130" s="133" t="s">
        <v>233</v>
      </c>
      <c r="D130" s="179">
        <f>VLOOKUP('431.2.1'!A88,'431.2.1'!A88:N236,14,FALSE)</f>
        <v>17491.708768112388</v>
      </c>
    </row>
    <row r="131" spans="1:4" ht="54" thickTop="1" thickBot="1">
      <c r="A131" s="137" t="s">
        <v>1569</v>
      </c>
      <c r="B131" s="138" t="s">
        <v>1614</v>
      </c>
      <c r="C131" s="133" t="s">
        <v>233</v>
      </c>
      <c r="D131" s="179">
        <f>VLOOKUP('431.2.2'!A88,'431.2.2'!A88:N237,14,FALSE)</f>
        <v>13780.854204703659</v>
      </c>
    </row>
    <row r="132" spans="1:4" ht="54" thickTop="1" thickBot="1">
      <c r="A132" s="137" t="s">
        <v>1050</v>
      </c>
      <c r="B132" s="138" t="s">
        <v>1210</v>
      </c>
      <c r="C132" s="133" t="s">
        <v>233</v>
      </c>
      <c r="D132" s="179">
        <f>VLOOKUP('432.1'!A88,'432.1'!A88:N238,14,FALSE)</f>
        <v>6046.3739087998192</v>
      </c>
    </row>
    <row r="133" spans="1:4" ht="54" thickTop="1" thickBot="1">
      <c r="A133" s="137" t="s">
        <v>1051</v>
      </c>
      <c r="B133" s="138" t="s">
        <v>1964</v>
      </c>
      <c r="C133" s="133" t="s">
        <v>233</v>
      </c>
      <c r="D133" s="179">
        <f>VLOOKUP('432.2'!A88,'432.2'!A88:N239,14,FALSE)</f>
        <v>16950.102095634524</v>
      </c>
    </row>
    <row r="134" spans="1:4" ht="54" thickTop="1" thickBot="1">
      <c r="A134" s="137" t="s">
        <v>1052</v>
      </c>
      <c r="B134" s="138" t="s">
        <v>1965</v>
      </c>
      <c r="C134" s="133" t="s">
        <v>233</v>
      </c>
      <c r="D134" s="179">
        <f>VLOOKUP('433.1'!A88,'433.1'!A88:N240,14,FALSE)</f>
        <v>3612.0770062789334</v>
      </c>
    </row>
    <row r="135" spans="1:4" ht="54" thickTop="1" thickBot="1">
      <c r="A135" s="137" t="s">
        <v>1053</v>
      </c>
      <c r="B135" s="138" t="s">
        <v>1966</v>
      </c>
      <c r="C135" s="133" t="s">
        <v>233</v>
      </c>
      <c r="D135" s="179">
        <f>VLOOKUP('433.2'!A88,'433.2'!A88:N241,14,FALSE)</f>
        <v>3362.0496872955919</v>
      </c>
    </row>
    <row r="136" spans="1:4" ht="54" thickTop="1" thickBot="1">
      <c r="A136" s="137" t="s">
        <v>1054</v>
      </c>
      <c r="B136" s="138" t="s">
        <v>1967</v>
      </c>
      <c r="C136" s="133" t="s">
        <v>233</v>
      </c>
      <c r="D136" s="179">
        <f>VLOOKUP('433.3'!A88,'433.3'!A88:N242,14,FALSE)</f>
        <v>3871.1139933609356</v>
      </c>
    </row>
    <row r="137" spans="1:4" ht="54" thickTop="1" thickBot="1">
      <c r="A137" s="137" t="s">
        <v>1055</v>
      </c>
      <c r="B137" s="138" t="s">
        <v>1211</v>
      </c>
      <c r="C137" s="133" t="s">
        <v>233</v>
      </c>
      <c r="D137" s="179">
        <f>VLOOKUP('433.4'!A88,'433.4'!A88:N243,14,FALSE)</f>
        <v>2523.7719757770892</v>
      </c>
    </row>
    <row r="138" spans="1:4" ht="54" thickTop="1" thickBot="1">
      <c r="A138" s="137" t="s">
        <v>1056</v>
      </c>
      <c r="B138" s="138" t="s">
        <v>1968</v>
      </c>
      <c r="C138" s="133" t="s">
        <v>233</v>
      </c>
      <c r="D138" s="179">
        <f>VLOOKUP('433.5'!A88,'433.5'!A88:N244,14,FALSE)</f>
        <v>4826.6782736794357</v>
      </c>
    </row>
    <row r="139" spans="1:4" ht="54" thickTop="1" thickBot="1">
      <c r="A139" s="137" t="s">
        <v>1057</v>
      </c>
      <c r="B139" s="138" t="s">
        <v>1969</v>
      </c>
      <c r="C139" s="133" t="s">
        <v>233</v>
      </c>
      <c r="D139" s="179">
        <f>VLOOKUP('433.6'!A88,'433.6'!A88:N245,14,FALSE)</f>
        <v>4533.6727560034615</v>
      </c>
    </row>
    <row r="140" spans="1:4" ht="54" thickTop="1" thickBot="1">
      <c r="A140" s="137" t="s">
        <v>1058</v>
      </c>
      <c r="B140" s="138" t="s">
        <v>1970</v>
      </c>
      <c r="C140" s="133" t="s">
        <v>233</v>
      </c>
      <c r="D140" s="179">
        <f>VLOOKUP('433.7'!A88,'433.7'!A88:N246,14,FALSE)</f>
        <v>5291.2631675522916</v>
      </c>
    </row>
    <row r="141" spans="1:4" ht="54" thickTop="1" thickBot="1">
      <c r="A141" s="137" t="s">
        <v>1059</v>
      </c>
      <c r="B141" s="138" t="s">
        <v>1212</v>
      </c>
      <c r="C141" s="133" t="s">
        <v>233</v>
      </c>
      <c r="D141" s="179">
        <f>VLOOKUP('433.8'!A88,'433.8'!A88:N247,14,FALSE)</f>
        <v>3411.3652096466867</v>
      </c>
    </row>
    <row r="142" spans="1:4" ht="54" thickTop="1" thickBot="1">
      <c r="A142" s="137" t="s">
        <v>1060</v>
      </c>
      <c r="B142" s="138" t="s">
        <v>1971</v>
      </c>
      <c r="C142" s="133" t="s">
        <v>387</v>
      </c>
      <c r="D142" s="179">
        <f>VLOOKUP('440.1'!A89,'440.1'!A89:N248,14,FALSE)</f>
        <v>221101.86702588518</v>
      </c>
    </row>
    <row r="143" spans="1:4" ht="54" thickTop="1" thickBot="1">
      <c r="A143" s="137" t="s">
        <v>1061</v>
      </c>
      <c r="B143" s="138" t="s">
        <v>1972</v>
      </c>
      <c r="C143" s="133" t="s">
        <v>387</v>
      </c>
      <c r="D143" s="179">
        <f>VLOOKUP('440.2'!A93,'440.2'!A93:N250,14,FALSE)</f>
        <v>221101.86702588518</v>
      </c>
    </row>
    <row r="144" spans="1:4" ht="54" thickTop="1" thickBot="1">
      <c r="A144" s="137" t="s">
        <v>1062</v>
      </c>
      <c r="B144" s="138" t="s">
        <v>1973</v>
      </c>
      <c r="C144" s="133" t="s">
        <v>387</v>
      </c>
      <c r="D144" s="179">
        <f>VLOOKUP('440.3'!A93,'440.3'!A93:N252,14,FALSE)</f>
        <v>221101.86702588518</v>
      </c>
    </row>
    <row r="145" spans="1:4" ht="54" thickTop="1" thickBot="1">
      <c r="A145" s="137" t="s">
        <v>1063</v>
      </c>
      <c r="B145" s="138" t="s">
        <v>1213</v>
      </c>
      <c r="C145" s="133" t="s">
        <v>387</v>
      </c>
      <c r="D145" s="179">
        <f>VLOOKUP('440.4'!A93,'440.4'!A93:N254,14,FALSE)</f>
        <v>243668.55829941301</v>
      </c>
    </row>
    <row r="146" spans="1:4" ht="54" thickTop="1" thickBot="1">
      <c r="A146" s="137" t="s">
        <v>1064</v>
      </c>
      <c r="B146" s="138" t="s">
        <v>1974</v>
      </c>
      <c r="C146" s="133" t="s">
        <v>387</v>
      </c>
      <c r="D146" s="179">
        <f>VLOOKUP('441.1'!A93,'441.1'!A93:N256,14,FALSE)</f>
        <v>221101.86702588518</v>
      </c>
    </row>
    <row r="147" spans="1:4" ht="54" thickTop="1" thickBot="1">
      <c r="A147" s="137" t="s">
        <v>1065</v>
      </c>
      <c r="B147" s="138" t="s">
        <v>1975</v>
      </c>
      <c r="C147" s="133" t="s">
        <v>387</v>
      </c>
      <c r="D147" s="179">
        <f>VLOOKUP('441.2'!A92,'441.2'!A92:N258,14,FALSE)</f>
        <v>221101.86702588518</v>
      </c>
    </row>
    <row r="148" spans="1:4" ht="54" thickTop="1" thickBot="1">
      <c r="A148" s="137" t="s">
        <v>1066</v>
      </c>
      <c r="B148" s="138" t="s">
        <v>1976</v>
      </c>
      <c r="C148" s="133" t="s">
        <v>387</v>
      </c>
      <c r="D148" s="179">
        <f>VLOOKUP('441.3'!A93,'441.3'!A93:N260,14,FALSE)</f>
        <v>221185.05988867494</v>
      </c>
    </row>
    <row r="149" spans="1:4" ht="54" thickTop="1" thickBot="1">
      <c r="A149" s="137" t="s">
        <v>1067</v>
      </c>
      <c r="B149" s="138" t="s">
        <v>1977</v>
      </c>
      <c r="C149" s="133" t="s">
        <v>387</v>
      </c>
      <c r="D149" s="179">
        <f>VLOOKUP('441.4'!A92,'441.4'!A92:N262,14,FALSE)</f>
        <v>243901.49831522442</v>
      </c>
    </row>
    <row r="150" spans="1:4" ht="54" thickTop="1" thickBot="1">
      <c r="A150" s="137" t="s">
        <v>1068</v>
      </c>
      <c r="B150" s="138" t="s">
        <v>1957</v>
      </c>
      <c r="C150" s="133" t="s">
        <v>387</v>
      </c>
      <c r="D150" s="179">
        <f>VLOOKUP('450.1'!A95,'450.1'!A95:N264,14,FALSE)</f>
        <v>207464.13960580601</v>
      </c>
    </row>
    <row r="151" spans="1:4" ht="54" thickTop="1" thickBot="1">
      <c r="A151" s="137" t="s">
        <v>1069</v>
      </c>
      <c r="B151" s="138" t="s">
        <v>1978</v>
      </c>
      <c r="C151" s="133" t="s">
        <v>387</v>
      </c>
      <c r="D151" s="179">
        <f>VLOOKUP('450.2'!A93,'450.2'!A93:N266,14,FALSE)</f>
        <v>207380.94674301625</v>
      </c>
    </row>
    <row r="152" spans="1:4" ht="54" thickTop="1" thickBot="1">
      <c r="A152" s="137" t="s">
        <v>1070</v>
      </c>
      <c r="B152" s="138" t="s">
        <v>1979</v>
      </c>
      <c r="C152" s="133" t="s">
        <v>387</v>
      </c>
      <c r="D152" s="179">
        <f>VLOOKUP('450.3'!A93,'450.3'!A93:N268,14,FALSE)</f>
        <v>207380.94674301625</v>
      </c>
    </row>
    <row r="153" spans="1:4" ht="54" thickTop="1" thickBot="1">
      <c r="A153" s="137" t="s">
        <v>1071</v>
      </c>
      <c r="B153" s="138" t="s">
        <v>1980</v>
      </c>
      <c r="C153" s="133" t="s">
        <v>387</v>
      </c>
      <c r="D153" s="179">
        <f>VLOOKUP('450.4'!A92,'450.4'!A92:N270,14,FALSE)</f>
        <v>207464.13960580601</v>
      </c>
    </row>
    <row r="154" spans="1:4" ht="63.75" customHeight="1" thickTop="1" thickBot="1">
      <c r="A154" s="137" t="s">
        <v>1072</v>
      </c>
      <c r="B154" s="138" t="s">
        <v>1981</v>
      </c>
      <c r="C154" s="133" t="s">
        <v>387</v>
      </c>
      <c r="D154" s="179">
        <f>VLOOKUP('450.5'!A92,'450.5'!A92:N272,14,FALSE)</f>
        <v>207380.94674301625</v>
      </c>
    </row>
    <row r="155" spans="1:4" ht="54" thickTop="1" thickBot="1">
      <c r="A155" s="137" t="s">
        <v>1073</v>
      </c>
      <c r="B155" s="138" t="s">
        <v>1982</v>
      </c>
      <c r="C155" s="133" t="s">
        <v>387</v>
      </c>
      <c r="D155" s="179">
        <f>VLOOKUP('450.6'!A93,'450.6'!A93:N274,14,FALSE)</f>
        <v>207380.94674301625</v>
      </c>
    </row>
    <row r="156" spans="1:4" ht="54" thickTop="1" thickBot="1">
      <c r="A156" s="137" t="s">
        <v>1074</v>
      </c>
      <c r="B156" s="138" t="s">
        <v>1983</v>
      </c>
      <c r="C156" s="133" t="s">
        <v>387</v>
      </c>
      <c r="D156" s="179">
        <f>VLOOKUP('450.7'!A93,'450.7'!A93:N275,14,FALSE)</f>
        <v>207380.94674301625</v>
      </c>
    </row>
    <row r="157" spans="1:4" ht="54" thickTop="1" thickBot="1">
      <c r="A157" s="137" t="s">
        <v>1075</v>
      </c>
      <c r="B157" s="138" t="s">
        <v>1984</v>
      </c>
      <c r="C157" s="133" t="s">
        <v>387</v>
      </c>
      <c r="D157" s="179">
        <f>VLOOKUP('450.8'!A93,'450.8'!A93:N276,14,FALSE)</f>
        <v>207380.94674301625</v>
      </c>
    </row>
    <row r="158" spans="1:4" ht="54" thickTop="1" thickBot="1">
      <c r="A158" s="137" t="s">
        <v>1584</v>
      </c>
      <c r="B158" s="138" t="s">
        <v>1615</v>
      </c>
      <c r="C158" s="133" t="s">
        <v>387</v>
      </c>
      <c r="D158" s="179">
        <f>VLOOKUP('450.10'!A92,'450.10'!A92:N277,14,FALSE)</f>
        <v>236928.39592411232</v>
      </c>
    </row>
    <row r="159" spans="1:4" ht="54" thickTop="1" thickBot="1">
      <c r="A159" s="137" t="s">
        <v>1586</v>
      </c>
      <c r="B159" s="138" t="s">
        <v>1616</v>
      </c>
      <c r="C159" s="133" t="s">
        <v>387</v>
      </c>
      <c r="D159" s="179">
        <f>VLOOKUP('450.11'!A92,'450.11'!A92:N278,14,FALSE)</f>
        <v>236845.20306132257</v>
      </c>
    </row>
    <row r="160" spans="1:4" ht="54" thickTop="1" thickBot="1">
      <c r="A160" s="137" t="s">
        <v>1588</v>
      </c>
      <c r="B160" s="138" t="s">
        <v>1617</v>
      </c>
      <c r="C160" s="133" t="s">
        <v>387</v>
      </c>
      <c r="D160" s="179">
        <f>VLOOKUP('450.12'!A92,'450.11'!A92:N279,14,FALSE)</f>
        <v>236845.20306132257</v>
      </c>
    </row>
    <row r="161" spans="1:4" ht="54" thickTop="1" thickBot="1">
      <c r="A161" s="137" t="s">
        <v>1076</v>
      </c>
      <c r="B161" s="138" t="s">
        <v>1985</v>
      </c>
      <c r="C161" s="133" t="s">
        <v>387</v>
      </c>
      <c r="D161" s="179">
        <f>VLOOKUP('451.1'!A92,'451.1'!A92:N280,14,FALSE)</f>
        <v>207380.94674301625</v>
      </c>
    </row>
    <row r="162" spans="1:4" ht="54" thickTop="1" thickBot="1">
      <c r="A162" s="137" t="s">
        <v>1077</v>
      </c>
      <c r="B162" s="138" t="s">
        <v>1986</v>
      </c>
      <c r="C162" s="133" t="s">
        <v>387</v>
      </c>
      <c r="D162" s="179">
        <f>VLOOKUP('451.2'!A93,'451.2'!A93:N281,14,FALSE)</f>
        <v>207380.94674301625</v>
      </c>
    </row>
    <row r="163" spans="1:4" ht="54" thickTop="1" thickBot="1">
      <c r="A163" s="137" t="s">
        <v>1078</v>
      </c>
      <c r="B163" s="138" t="s">
        <v>1987</v>
      </c>
      <c r="C163" s="133" t="s">
        <v>387</v>
      </c>
      <c r="D163" s="179">
        <f>VLOOKUP('451.3'!A92,'451.3'!A92:N282,14,FALSE)</f>
        <v>207380.94674301625</v>
      </c>
    </row>
    <row r="164" spans="1:4" ht="54" thickTop="1" thickBot="1">
      <c r="A164" s="137" t="s">
        <v>1079</v>
      </c>
      <c r="B164" s="138" t="s">
        <v>1988</v>
      </c>
      <c r="C164" s="133" t="s">
        <v>387</v>
      </c>
      <c r="D164" s="179">
        <f>VLOOKUP('451.4'!A92,'451.4'!A92:N283,14,FALSE)</f>
        <v>236845.20306132257</v>
      </c>
    </row>
    <row r="165" spans="1:4" ht="54" thickTop="1" thickBot="1">
      <c r="A165" s="137" t="s">
        <v>1080</v>
      </c>
      <c r="B165" s="138" t="s">
        <v>1989</v>
      </c>
      <c r="C165" s="133" t="s">
        <v>387</v>
      </c>
      <c r="D165" s="179">
        <f>VLOOKUP('452.1'!A93,'452.1'!A93:N284,14,FALSE)</f>
        <v>207380.94674301625</v>
      </c>
    </row>
    <row r="166" spans="1:4" ht="54" thickTop="1" thickBot="1">
      <c r="A166" s="137" t="s">
        <v>1081</v>
      </c>
      <c r="B166" s="138" t="s">
        <v>1990</v>
      </c>
      <c r="C166" s="133" t="s">
        <v>387</v>
      </c>
      <c r="D166" s="179">
        <f>VLOOKUP('452.2'!A93,'452.2'!A93:N285,14,FALSE)</f>
        <v>207380.94674301625</v>
      </c>
    </row>
    <row r="167" spans="1:4" ht="54" thickTop="1" thickBot="1">
      <c r="A167" s="137" t="s">
        <v>1082</v>
      </c>
      <c r="B167" s="138" t="s">
        <v>1991</v>
      </c>
      <c r="C167" s="133" t="s">
        <v>387</v>
      </c>
      <c r="D167" s="179">
        <f>VLOOKUP('452.3'!A92,'452.3'!A92:N286,14,FALSE)</f>
        <v>207380.94674301625</v>
      </c>
    </row>
    <row r="168" spans="1:4" ht="54" thickTop="1" thickBot="1">
      <c r="A168" s="137" t="s">
        <v>1083</v>
      </c>
      <c r="B168" s="138" t="s">
        <v>1992</v>
      </c>
      <c r="C168" s="133" t="s">
        <v>387</v>
      </c>
      <c r="D168" s="179">
        <f>VLOOKUP('452.4'!A93,'452.4'!A93:N287,14,FALSE)</f>
        <v>207380.94674301625</v>
      </c>
    </row>
    <row r="169" spans="1:4" ht="54" thickTop="1" thickBot="1">
      <c r="A169" s="137" t="s">
        <v>1084</v>
      </c>
      <c r="B169" s="138" t="s">
        <v>1214</v>
      </c>
      <c r="C169" s="133" t="s">
        <v>387</v>
      </c>
      <c r="D169" s="179">
        <f>VLOOKUP('453.1'!A92,'453.1'!A92:N288,14,FALSE)</f>
        <v>205995.05466723355</v>
      </c>
    </row>
    <row r="170" spans="1:4" ht="54" thickTop="1" thickBot="1">
      <c r="A170" s="137" t="s">
        <v>1085</v>
      </c>
      <c r="B170" s="138" t="s">
        <v>1993</v>
      </c>
      <c r="C170" s="133" t="s">
        <v>233</v>
      </c>
      <c r="D170" s="179">
        <f>VLOOKUP('460.1'!A87,'460.1'!A87:N289,14,FALSE)</f>
        <v>5624.6035561199187</v>
      </c>
    </row>
    <row r="171" spans="1:4" ht="54" thickTop="1" thickBot="1">
      <c r="A171" s="196" t="s">
        <v>2017</v>
      </c>
      <c r="B171" s="138" t="s">
        <v>2073</v>
      </c>
      <c r="C171" s="133" t="s">
        <v>233</v>
      </c>
      <c r="D171" s="179">
        <f>VLOOKUP('460.2'!A87,'460.2'!A87:N290,14,FALSE)</f>
        <v>2812.3017780599594</v>
      </c>
    </row>
    <row r="172" spans="1:4" ht="51.75" customHeight="1" thickTop="1" thickBot="1">
      <c r="A172" s="137" t="s">
        <v>1086</v>
      </c>
      <c r="B172" s="138" t="s">
        <v>1215</v>
      </c>
      <c r="C172" s="133" t="s">
        <v>387</v>
      </c>
      <c r="D172" s="179">
        <f>VLOOKUP('461.1'!A87,'461.1'!A87:N291,14,FALSE)</f>
        <v>99927.232634984481</v>
      </c>
    </row>
    <row r="173" spans="1:4" ht="54" thickTop="1" thickBot="1">
      <c r="A173" s="137" t="s">
        <v>1087</v>
      </c>
      <c r="B173" s="138" t="s">
        <v>1216</v>
      </c>
      <c r="C173" s="133" t="s">
        <v>387</v>
      </c>
      <c r="D173" s="179">
        <f>VLOOKUP('461.2'!A89,'461.2'!A89:N294,14,FALSE)</f>
        <v>117908.2056347664</v>
      </c>
    </row>
    <row r="174" spans="1:4" ht="54" thickTop="1" thickBot="1">
      <c r="A174" s="137" t="s">
        <v>1598</v>
      </c>
      <c r="B174" s="138" t="s">
        <v>2078</v>
      </c>
      <c r="C174" s="133" t="s">
        <v>387</v>
      </c>
      <c r="D174" s="179">
        <f>VLOOKUP('462.1.1'!A88,'462.1.1'!A88:N293,14,FALSE)</f>
        <v>167043.81310001586</v>
      </c>
    </row>
    <row r="175" spans="1:4" ht="54" thickTop="1" thickBot="1">
      <c r="A175" s="137" t="s">
        <v>1599</v>
      </c>
      <c r="B175" s="138" t="s">
        <v>2079</v>
      </c>
      <c r="C175" s="133" t="s">
        <v>387</v>
      </c>
      <c r="D175" s="179">
        <f>VLOOKUP('462.1.2'!A88,'462.1.2'!A88:N294,14,FALSE)</f>
        <v>167442.99452179551</v>
      </c>
    </row>
    <row r="176" spans="1:4" ht="54" thickTop="1" thickBot="1">
      <c r="A176" s="137" t="s">
        <v>1600</v>
      </c>
      <c r="B176" s="138" t="s">
        <v>2082</v>
      </c>
      <c r="C176" s="133" t="s">
        <v>387</v>
      </c>
      <c r="D176" s="179">
        <f>VLOOKUP('462.2.1'!A88,'462.2.1'!A88:N295,14,FALSE)</f>
        <v>181573.03196903155</v>
      </c>
    </row>
    <row r="177" spans="1:4" ht="54" thickTop="1" thickBot="1">
      <c r="A177" s="137" t="s">
        <v>1601</v>
      </c>
      <c r="B177" s="138" t="s">
        <v>2083</v>
      </c>
      <c r="C177" s="133" t="s">
        <v>387</v>
      </c>
      <c r="D177" s="179">
        <f>VLOOKUP('462.2.2'!A88,'462.2.2'!A88:N296,14,FALSE)</f>
        <v>181972.2133908112</v>
      </c>
    </row>
    <row r="178" spans="1:4" ht="54" thickTop="1" thickBot="1">
      <c r="A178" s="137" t="s">
        <v>1088</v>
      </c>
      <c r="B178" s="138" t="s">
        <v>1618</v>
      </c>
      <c r="C178" s="133" t="s">
        <v>233</v>
      </c>
      <c r="D178" s="179">
        <f>VLOOKUP('464.1'!A88,'464.1'!A88:N297,14,FALSE)</f>
        <v>6562.4731506389562</v>
      </c>
    </row>
    <row r="179" spans="1:4" ht="54" thickTop="1" thickBot="1">
      <c r="A179" s="137" t="s">
        <v>1089</v>
      </c>
      <c r="B179" s="138" t="s">
        <v>1619</v>
      </c>
      <c r="C179" s="133" t="s">
        <v>387</v>
      </c>
      <c r="D179" s="179">
        <f>VLOOKUP('465.1'!A92,'465.1'!A92:N298,14,FALSE)</f>
        <v>110193.0449660553</v>
      </c>
    </row>
    <row r="180" spans="1:4" ht="54" thickTop="1" thickBot="1">
      <c r="A180" s="137" t="s">
        <v>1602</v>
      </c>
      <c r="B180" s="138" t="s">
        <v>1620</v>
      </c>
      <c r="C180" s="133" t="s">
        <v>387</v>
      </c>
      <c r="D180" s="179">
        <f>VLOOKUP('465.2'!A92,'465.2'!A92:N299,14,FALSE)</f>
        <v>32289.331007463548</v>
      </c>
    </row>
    <row r="181" spans="1:4" ht="54" thickTop="1" thickBot="1">
      <c r="A181" s="137" t="s">
        <v>1090</v>
      </c>
      <c r="B181" s="138" t="s">
        <v>1621</v>
      </c>
      <c r="C181" s="133" t="s">
        <v>144</v>
      </c>
      <c r="D181" s="179">
        <f>VLOOKUP('466.1'!A92,'466.1'!A92:N300,14,FALSE)</f>
        <v>2325.8485524256139</v>
      </c>
    </row>
    <row r="182" spans="1:4" ht="54" thickTop="1" thickBot="1">
      <c r="A182" s="137" t="s">
        <v>1091</v>
      </c>
      <c r="B182" s="138" t="s">
        <v>1622</v>
      </c>
      <c r="C182" s="133" t="s">
        <v>144</v>
      </c>
      <c r="D182" s="179">
        <f>VLOOKUP('466.2'!A96,'466.2'!A96:N301,14,FALSE)</f>
        <v>2965.1655061410788</v>
      </c>
    </row>
    <row r="183" spans="1:4" ht="54" thickTop="1" thickBot="1">
      <c r="A183" s="139" t="s">
        <v>1092</v>
      </c>
      <c r="B183" s="140" t="s">
        <v>1735</v>
      </c>
      <c r="C183" s="133" t="s">
        <v>387</v>
      </c>
      <c r="D183" s="179">
        <f>VLOOKUP('500.1'!A95,'500.1'!A95:N302,14,FALSE)</f>
        <v>791517.68132749945</v>
      </c>
    </row>
    <row r="184" spans="1:4" ht="54" thickTop="1" thickBot="1">
      <c r="A184" s="137" t="s">
        <v>1624</v>
      </c>
      <c r="B184" s="138" t="s">
        <v>1736</v>
      </c>
      <c r="C184" s="133" t="s">
        <v>387</v>
      </c>
      <c r="D184" s="179">
        <f>VLOOKUP('500.2'!A95,'500.2'!A95:N303,14,FALSE)</f>
        <v>813172.55205275444</v>
      </c>
    </row>
    <row r="185" spans="1:4" ht="57.75" thickTop="1" thickBot="1">
      <c r="A185" s="137" t="s">
        <v>1093</v>
      </c>
      <c r="B185" s="138" t="s">
        <v>1875</v>
      </c>
      <c r="C185" s="133" t="s">
        <v>377</v>
      </c>
      <c r="D185" s="179">
        <f>VLOOKUP('501.1'!A88,'501.1'!A88:N304,14,FALSE)</f>
        <v>646.40318162511039</v>
      </c>
    </row>
    <row r="186" spans="1:4" ht="57.75" thickTop="1" thickBot="1">
      <c r="A186" s="137" t="s">
        <v>1626</v>
      </c>
      <c r="B186" s="138" t="s">
        <v>1876</v>
      </c>
      <c r="C186" s="133" t="s">
        <v>377</v>
      </c>
      <c r="D186" s="179">
        <f>VLOOKUP('501.10'!A88,'501.10'!A88:N305,14,FALSE)</f>
        <v>597.95754702793943</v>
      </c>
    </row>
    <row r="187" spans="1:4" ht="57.75" thickTop="1" thickBot="1">
      <c r="A187" s="137" t="s">
        <v>1627</v>
      </c>
      <c r="B187" s="138" t="s">
        <v>1877</v>
      </c>
      <c r="C187" s="133" t="s">
        <v>377</v>
      </c>
      <c r="D187" s="179">
        <f>VLOOKUP('501.20'!A88,'501.20'!A88:N306,14,FALSE)</f>
        <v>615.02886588599006</v>
      </c>
    </row>
    <row r="188" spans="1:4" ht="54" thickTop="1" thickBot="1">
      <c r="A188" s="137" t="s">
        <v>1628</v>
      </c>
      <c r="B188" s="138" t="s">
        <v>1737</v>
      </c>
      <c r="C188" s="133" t="s">
        <v>387</v>
      </c>
      <c r="D188" s="179">
        <f>VLOOKUP('505.1'!A84,'505.1'!A84:N307,14,FALSE)</f>
        <v>738225.75550331804</v>
      </c>
    </row>
    <row r="189" spans="1:4" ht="54" thickTop="1" thickBot="1">
      <c r="A189" s="137" t="s">
        <v>1094</v>
      </c>
      <c r="B189" s="138" t="s">
        <v>1738</v>
      </c>
      <c r="C189" s="133" t="s">
        <v>233</v>
      </c>
      <c r="D189" s="179">
        <f>VLOOKUP('510.1'!A84,'510.1'!A84:N308,14,FALSE)</f>
        <v>80598.686348185991</v>
      </c>
    </row>
    <row r="190" spans="1:4" ht="54" thickTop="1" thickBot="1">
      <c r="A190" s="137" t="s">
        <v>1632</v>
      </c>
      <c r="B190" s="138" t="s">
        <v>1217</v>
      </c>
      <c r="C190" s="133" t="s">
        <v>387</v>
      </c>
      <c r="D190" s="179">
        <f>VLOOKUP('600.1.1'!A85,'600.1.1'!A85:N311,14,FALSE)</f>
        <v>19588.474297129884</v>
      </c>
    </row>
    <row r="191" spans="1:4" ht="54" thickTop="1" thickBot="1">
      <c r="A191" s="137" t="s">
        <v>1633</v>
      </c>
      <c r="B191" s="138" t="s">
        <v>1739</v>
      </c>
      <c r="C191" s="133" t="s">
        <v>387</v>
      </c>
      <c r="D191" s="179">
        <f>VLOOKUP('600.2.1'!A88,'600.2.1'!A88:N310,14,FALSE)</f>
        <v>101311.78887016219</v>
      </c>
    </row>
    <row r="192" spans="1:4" ht="54" thickTop="1" thickBot="1">
      <c r="A192" s="137" t="s">
        <v>1634</v>
      </c>
      <c r="B192" s="138" t="s">
        <v>1740</v>
      </c>
      <c r="C192" s="133" t="s">
        <v>387</v>
      </c>
      <c r="D192" s="179">
        <f>VLOOKUP('600.2.2'!A90,'600.2.2'!A90:N312,14,FALSE)</f>
        <v>139205.15741204694</v>
      </c>
    </row>
    <row r="193" spans="1:4" ht="54" thickTop="1" thickBot="1">
      <c r="A193" s="137" t="s">
        <v>1635</v>
      </c>
      <c r="B193" s="138" t="s">
        <v>1741</v>
      </c>
      <c r="C193" s="133" t="s">
        <v>387</v>
      </c>
      <c r="D193" s="179">
        <f>VLOOKUP('600.2.3'!A89,'600.2.3'!A89:N312,14,FALSE)</f>
        <v>18164.808594529546</v>
      </c>
    </row>
    <row r="194" spans="1:4" ht="54" thickTop="1" thickBot="1">
      <c r="A194" s="137" t="s">
        <v>1636</v>
      </c>
      <c r="B194" s="138" t="s">
        <v>1742</v>
      </c>
      <c r="C194" s="133" t="s">
        <v>387</v>
      </c>
      <c r="D194" s="179">
        <f>VLOOKUP('600.2.4'!A88,'600.2.4'!A88:N312,14,FALSE)</f>
        <v>23126.073035463167</v>
      </c>
    </row>
    <row r="195" spans="1:4" ht="54" thickTop="1" thickBot="1">
      <c r="A195" s="137" t="s">
        <v>1095</v>
      </c>
      <c r="B195" s="138" t="s">
        <v>2094</v>
      </c>
      <c r="C195" s="133" t="s">
        <v>387</v>
      </c>
      <c r="D195" s="179">
        <f>VLOOKUP('610.1'!A89,'610.1'!A89:N314,14,FALSE)</f>
        <v>59344.054090945734</v>
      </c>
    </row>
    <row r="196" spans="1:4" ht="54" thickTop="1" thickBot="1">
      <c r="A196" s="137" t="s">
        <v>1096</v>
      </c>
      <c r="B196" s="138" t="s">
        <v>1743</v>
      </c>
      <c r="C196" s="133" t="s">
        <v>387</v>
      </c>
      <c r="D196" s="179">
        <f>VLOOKUP('610.2'!A89,'610.2'!A89:N315,14,FALSE)</f>
        <v>59693.139492243055</v>
      </c>
    </row>
    <row r="197" spans="1:4" ht="54" thickTop="1" thickBot="1">
      <c r="A197" s="137" t="s">
        <v>1638</v>
      </c>
      <c r="B197" s="138" t="s">
        <v>1744</v>
      </c>
      <c r="C197" s="133" t="s">
        <v>387</v>
      </c>
      <c r="D197" s="179">
        <f>VLOOKUP('610.3'!A89,'610.3'!A89:N316,14,FALSE)</f>
        <v>75016.908963624795</v>
      </c>
    </row>
    <row r="198" spans="1:4" ht="54" thickTop="1" thickBot="1">
      <c r="A198" s="137" t="s">
        <v>1640</v>
      </c>
      <c r="B198" s="138" t="s">
        <v>1745</v>
      </c>
      <c r="C198" s="133" t="s">
        <v>387</v>
      </c>
      <c r="D198" s="179">
        <f>VLOOKUP('610.4'!A89,'610.4'!A89:N317,14,FALSE)</f>
        <v>100100.67439705144</v>
      </c>
    </row>
    <row r="199" spans="1:4" ht="54" thickTop="1" thickBot="1">
      <c r="A199" s="137" t="s">
        <v>1642</v>
      </c>
      <c r="B199" s="138" t="s">
        <v>1218</v>
      </c>
      <c r="C199" s="133" t="s">
        <v>387</v>
      </c>
      <c r="D199" s="179">
        <f>VLOOKUP('610.5'!A89,'610.5'!A89:N318,14,FALSE)</f>
        <v>83403.870070669727</v>
      </c>
    </row>
    <row r="200" spans="1:4" ht="54" thickTop="1" thickBot="1">
      <c r="A200" s="137" t="s">
        <v>1644</v>
      </c>
      <c r="B200" s="138" t="s">
        <v>1746</v>
      </c>
      <c r="C200" s="133" t="s">
        <v>387</v>
      </c>
      <c r="D200" s="179">
        <f>VLOOKUP('610.6'!A89,'610.6'!A89:N319,14,FALSE)</f>
        <v>55656.978895387154</v>
      </c>
    </row>
    <row r="201" spans="1:4" ht="54" thickTop="1" thickBot="1">
      <c r="A201" s="137" t="s">
        <v>1646</v>
      </c>
      <c r="B201" s="138" t="s">
        <v>1747</v>
      </c>
      <c r="C201" s="133" t="s">
        <v>387</v>
      </c>
      <c r="D201" s="179">
        <f>VLOOKUP('610.7'!A89,'610.7'!A89:N320,14,FALSE)</f>
        <v>90505.885030896403</v>
      </c>
    </row>
    <row r="202" spans="1:4" ht="54" thickTop="1" thickBot="1">
      <c r="A202" s="137" t="s">
        <v>1097</v>
      </c>
      <c r="B202" s="138" t="s">
        <v>1748</v>
      </c>
      <c r="C202" s="133" t="s">
        <v>144</v>
      </c>
      <c r="D202" s="179">
        <f>VLOOKUP('620.1'!A88,'620.1'!A88:N321,14,FALSE)</f>
        <v>354796.86490872619</v>
      </c>
    </row>
    <row r="203" spans="1:4" ht="54" thickTop="1" thickBot="1">
      <c r="A203" s="137" t="s">
        <v>1098</v>
      </c>
      <c r="B203" s="138" t="s">
        <v>1878</v>
      </c>
      <c r="C203" s="133" t="s">
        <v>144</v>
      </c>
      <c r="D203" s="179">
        <f>VLOOKUP('620.2'!A88,'620.2'!A88:N322,14,FALSE)</f>
        <v>354796.86490872619</v>
      </c>
    </row>
    <row r="204" spans="1:4" ht="54" thickTop="1" thickBot="1">
      <c r="A204" s="137" t="s">
        <v>1099</v>
      </c>
      <c r="B204" s="138" t="s">
        <v>1749</v>
      </c>
      <c r="C204" s="133" t="s">
        <v>1845</v>
      </c>
      <c r="D204" s="179">
        <f>VLOOKUP('620.3'!A91,'620.3'!A91:N321,14,FALSE)</f>
        <v>83494973.931655183</v>
      </c>
    </row>
    <row r="205" spans="1:4" ht="54" thickTop="1" thickBot="1">
      <c r="A205" s="137" t="s">
        <v>1650</v>
      </c>
      <c r="B205" s="138" t="s">
        <v>1750</v>
      </c>
      <c r="C205" s="133" t="s">
        <v>144</v>
      </c>
      <c r="D205" s="179">
        <f>VLOOKUP('621.1.1'!A95,'621.1.1'!A95:N325,14,FALSE)</f>
        <v>2425926.5404572054</v>
      </c>
    </row>
    <row r="206" spans="1:4" ht="54" thickTop="1" thickBot="1">
      <c r="A206" s="137" t="s">
        <v>1652</v>
      </c>
      <c r="B206" s="138" t="s">
        <v>1751</v>
      </c>
      <c r="C206" s="133" t="s">
        <v>144</v>
      </c>
      <c r="D206" s="179">
        <f>VLOOKUP('621.1.2'!A99,'621.1.2'!A99:N326,14,FALSE)</f>
        <v>3409210.9454276846</v>
      </c>
    </row>
    <row r="207" spans="1:4" ht="54" thickTop="1" thickBot="1">
      <c r="A207" s="137" t="s">
        <v>1100</v>
      </c>
      <c r="B207" s="138" t="s">
        <v>1752</v>
      </c>
      <c r="C207" s="133" t="s">
        <v>387</v>
      </c>
      <c r="D207" s="179">
        <f>VLOOKUP('621.2'!A89,'621.2'!A89:N326,14,FALSE)</f>
        <v>2261416.8202610412</v>
      </c>
    </row>
    <row r="208" spans="1:4" ht="54" thickTop="1" thickBot="1">
      <c r="A208" s="137" t="s">
        <v>1101</v>
      </c>
      <c r="B208" s="138" t="s">
        <v>1753</v>
      </c>
      <c r="C208" s="133" t="s">
        <v>144</v>
      </c>
      <c r="D208" s="179">
        <f>VLOOKUP('621.3'!A93,'621.3'!A93:N327,14,FALSE)</f>
        <v>76810754.719421431</v>
      </c>
    </row>
    <row r="209" spans="1:4" ht="54" thickTop="1" thickBot="1">
      <c r="A209" s="137" t="s">
        <v>1102</v>
      </c>
      <c r="B209" s="138" t="s">
        <v>1754</v>
      </c>
      <c r="C209" s="133" t="s">
        <v>387</v>
      </c>
      <c r="D209" s="179">
        <f>VLOOKUP('621.4'!A93,'621.4'!A93:N328,14,FALSE)</f>
        <v>67447134.571046755</v>
      </c>
    </row>
    <row r="210" spans="1:4" ht="54" thickTop="1" thickBot="1">
      <c r="A210" s="137" t="s">
        <v>1103</v>
      </c>
      <c r="B210" s="138" t="s">
        <v>1755</v>
      </c>
      <c r="C210" s="133" t="s">
        <v>144</v>
      </c>
      <c r="D210" s="179">
        <f>VLOOKUP('621.5'!A89,'621.5'!A89:N329,14,FALSE)</f>
        <v>4141769.1947345347</v>
      </c>
    </row>
    <row r="211" spans="1:4" ht="54" thickTop="1" thickBot="1">
      <c r="A211" s="137" t="s">
        <v>1656</v>
      </c>
      <c r="B211" s="138" t="s">
        <v>1756</v>
      </c>
      <c r="C211" s="133" t="s">
        <v>144</v>
      </c>
      <c r="D211" s="179">
        <f>VLOOKUP('621.5.1'!A89,'621.5.1'!A89:N330,14,FALSE)</f>
        <v>503736.73776696593</v>
      </c>
    </row>
    <row r="212" spans="1:4" ht="54" thickTop="1" thickBot="1">
      <c r="A212" s="137" t="s">
        <v>1104</v>
      </c>
      <c r="B212" s="138" t="s">
        <v>1757</v>
      </c>
      <c r="C212" s="133" t="s">
        <v>1845</v>
      </c>
      <c r="D212" s="179">
        <f>VLOOKUP('621.6'!A98,'621.6'!A98:N331,14,FALSE)</f>
        <v>76352986.782102764</v>
      </c>
    </row>
    <row r="213" spans="1:4" ht="54" thickTop="1" thickBot="1">
      <c r="A213" s="137" t="s">
        <v>1731</v>
      </c>
      <c r="B213" s="138" t="s">
        <v>1758</v>
      </c>
      <c r="C213" s="133" t="s">
        <v>1845</v>
      </c>
      <c r="D213" s="179">
        <f>VLOOKUP('621.7'!A89,'621.7'!A89:N332,14,FALSE)</f>
        <v>646271.84431505157</v>
      </c>
    </row>
    <row r="214" spans="1:4" ht="54" thickTop="1" thickBot="1">
      <c r="A214" s="137" t="s">
        <v>1105</v>
      </c>
      <c r="B214" s="138" t="s">
        <v>1994</v>
      </c>
      <c r="C214" s="133" t="s">
        <v>233</v>
      </c>
      <c r="D214" s="179">
        <f>VLOOKUP('622.1'!A89,'622.1'!A89:N333,14,FALSE)</f>
        <v>93858.459694342688</v>
      </c>
    </row>
    <row r="215" spans="1:4" ht="54" thickTop="1" thickBot="1">
      <c r="A215" s="137" t="s">
        <v>1106</v>
      </c>
      <c r="B215" s="138" t="s">
        <v>1759</v>
      </c>
      <c r="C215" s="133" t="s">
        <v>233</v>
      </c>
      <c r="D215" s="179">
        <f>VLOOKUP('622.2'!A89,'622.2'!A89:N335,14,FALSE)</f>
        <v>425156.20728628372</v>
      </c>
    </row>
    <row r="216" spans="1:4" ht="54" thickTop="1" thickBot="1">
      <c r="A216" s="137" t="s">
        <v>1107</v>
      </c>
      <c r="B216" s="138" t="s">
        <v>1760</v>
      </c>
      <c r="C216" s="133" t="s">
        <v>233</v>
      </c>
      <c r="D216" s="179">
        <f>VLOOKUP('622.3'!A89,'622.3'!A89:N336,14,FALSE)</f>
        <v>877362.66147004999</v>
      </c>
    </row>
    <row r="217" spans="1:4" ht="54" thickTop="1" thickBot="1">
      <c r="A217" s="137" t="s">
        <v>1108</v>
      </c>
      <c r="B217" s="138" t="s">
        <v>1761</v>
      </c>
      <c r="C217" s="133" t="s">
        <v>233</v>
      </c>
      <c r="D217" s="179">
        <f>VLOOKUP('622.4'!A89,'622.4'!A89:N337,14,FALSE)</f>
        <v>1004786.791869259</v>
      </c>
    </row>
    <row r="218" spans="1:4" ht="54" thickTop="1" thickBot="1">
      <c r="A218" s="137" t="s">
        <v>1109</v>
      </c>
      <c r="B218" s="138" t="s">
        <v>1762</v>
      </c>
      <c r="C218" s="133" t="s">
        <v>144</v>
      </c>
      <c r="D218" s="179">
        <f>VLOOKUP('622.5'!A89,'622.5'!A89:N338,14,FALSE)</f>
        <v>66920.074997479984</v>
      </c>
    </row>
    <row r="219" spans="1:4" ht="54" thickTop="1" thickBot="1">
      <c r="A219" s="137" t="s">
        <v>1110</v>
      </c>
      <c r="B219" s="138" t="s">
        <v>1763</v>
      </c>
      <c r="C219" s="133" t="s">
        <v>144</v>
      </c>
      <c r="D219" s="179">
        <f>VLOOKUP('623.1'!A103,'623.1'!A103:N339,14,FALSE)</f>
        <v>656834.25755651295</v>
      </c>
    </row>
    <row r="220" spans="1:4" ht="54" thickTop="1" thickBot="1">
      <c r="A220" s="137" t="s">
        <v>1111</v>
      </c>
      <c r="B220" s="138" t="s">
        <v>1219</v>
      </c>
      <c r="C220" s="133" t="s">
        <v>1995</v>
      </c>
      <c r="D220" s="179">
        <f>VLOOKUP('623.2'!A89,'623.2'!A89:N340,14,FALSE)</f>
        <v>3018156.5876457519</v>
      </c>
    </row>
    <row r="221" spans="1:4" ht="54" thickTop="1" thickBot="1">
      <c r="A221" s="137" t="s">
        <v>1112</v>
      </c>
      <c r="B221" s="138" t="s">
        <v>2114</v>
      </c>
      <c r="C221" s="133" t="s">
        <v>387</v>
      </c>
      <c r="D221" s="179">
        <f>VLOOKUP('630.1'!A89,'630.1'!A89:N341,14,FALSE)</f>
        <v>1383553.64167755</v>
      </c>
    </row>
    <row r="222" spans="1:4" ht="54" thickTop="1" thickBot="1">
      <c r="A222" s="137" t="s">
        <v>1113</v>
      </c>
      <c r="B222" s="138" t="s">
        <v>2115</v>
      </c>
      <c r="C222" s="133" t="s">
        <v>387</v>
      </c>
      <c r="D222" s="179">
        <f>VLOOKUP('630.2'!A89,'630.2'!A89:N342,14,FALSE)</f>
        <v>929603.39223314414</v>
      </c>
    </row>
    <row r="223" spans="1:4" ht="54" thickTop="1" thickBot="1">
      <c r="A223" s="137" t="s">
        <v>1114</v>
      </c>
      <c r="B223" s="138" t="s">
        <v>2116</v>
      </c>
      <c r="C223" s="133" t="s">
        <v>387</v>
      </c>
      <c r="D223" s="179">
        <f>VLOOKUP('630.3'!A89,'630.3'!A89:N343,14,FALSE)</f>
        <v>546187.75326707354</v>
      </c>
    </row>
    <row r="224" spans="1:4" ht="54" thickTop="1" thickBot="1">
      <c r="A224" s="137" t="s">
        <v>1115</v>
      </c>
      <c r="B224" s="138" t="s">
        <v>2117</v>
      </c>
      <c r="C224" s="133" t="s">
        <v>387</v>
      </c>
      <c r="D224" s="179">
        <f>VLOOKUP('630.4'!A89,'630.4'!A89:N344,14,FALSE)</f>
        <v>469222.58883084444</v>
      </c>
    </row>
    <row r="225" spans="1:4" ht="54" thickTop="1" thickBot="1">
      <c r="A225" s="137" t="s">
        <v>1116</v>
      </c>
      <c r="B225" s="138" t="s">
        <v>2118</v>
      </c>
      <c r="C225" s="133" t="s">
        <v>387</v>
      </c>
      <c r="D225" s="179">
        <f>VLOOKUP('630.5'!A93,'630.5'!A93:N345,14,FALSE)</f>
        <v>454875.42474748445</v>
      </c>
    </row>
    <row r="226" spans="1:4" ht="54" thickTop="1" thickBot="1">
      <c r="A226" s="137" t="s">
        <v>1117</v>
      </c>
      <c r="B226" s="138" t="s">
        <v>2119</v>
      </c>
      <c r="C226" s="133" t="s">
        <v>387</v>
      </c>
      <c r="D226" s="179">
        <f>VLOOKUP('630.6'!A93,'630.6'!A89:N346,14,FALSE)</f>
        <v>392004.34242503851</v>
      </c>
    </row>
    <row r="227" spans="1:4" ht="54" thickTop="1" thickBot="1">
      <c r="A227" s="137" t="s">
        <v>1118</v>
      </c>
      <c r="B227" s="138" t="s">
        <v>2120</v>
      </c>
      <c r="C227" s="133" t="s">
        <v>387</v>
      </c>
      <c r="D227" s="179">
        <f>VLOOKUP('630.7'!A93,'630.7'!A90:N347,14,FALSE)</f>
        <v>265887.46504725126</v>
      </c>
    </row>
    <row r="228" spans="1:4" ht="54" thickTop="1" thickBot="1">
      <c r="A228" s="137" t="s">
        <v>1119</v>
      </c>
      <c r="B228" s="138" t="s">
        <v>1764</v>
      </c>
      <c r="C228" s="133" t="s">
        <v>144</v>
      </c>
      <c r="D228" s="179">
        <f>VLOOKUP('632.1'!A90,'632.1'!A90:N349,14,FALSE)</f>
        <v>358876.64248822234</v>
      </c>
    </row>
    <row r="229" spans="1:4" ht="54" thickTop="1" thickBot="1">
      <c r="A229" s="137" t="s">
        <v>1659</v>
      </c>
      <c r="B229" s="138" t="s">
        <v>1765</v>
      </c>
      <c r="C229" s="133" t="s">
        <v>144</v>
      </c>
      <c r="D229" s="179">
        <f>VLOOKUP('632.2'!A90,'632.2'!A90:N350,14,FALSE)</f>
        <v>361492.70675646962</v>
      </c>
    </row>
    <row r="230" spans="1:4" ht="54" thickTop="1" thickBot="1">
      <c r="A230" s="137" t="s">
        <v>1662</v>
      </c>
      <c r="B230" s="138" t="s">
        <v>1766</v>
      </c>
      <c r="C230" s="133" t="s">
        <v>377</v>
      </c>
      <c r="D230" s="179">
        <f>VLOOKUP('640.1'!A90,'640.1'!A90:N351,14,FALSE)</f>
        <v>6084.2053299518111</v>
      </c>
    </row>
    <row r="231" spans="1:4" ht="54" thickTop="1" thickBot="1">
      <c r="A231" s="137" t="s">
        <v>1663</v>
      </c>
      <c r="B231" s="138" t="s">
        <v>1767</v>
      </c>
      <c r="C231" s="133" t="s">
        <v>377</v>
      </c>
      <c r="D231" s="179">
        <f>VLOOKUP('640.2'!A90,'640.2'!A90:N352,14,FALSE)</f>
        <v>6292.0371023736752</v>
      </c>
    </row>
    <row r="232" spans="1:4" ht="54" thickTop="1" thickBot="1">
      <c r="A232" s="137" t="s">
        <v>1120</v>
      </c>
      <c r="B232" s="138" t="s">
        <v>1768</v>
      </c>
      <c r="C232" s="133" t="s">
        <v>1664</v>
      </c>
      <c r="D232" s="179">
        <f>VLOOKUP('641.1'!A90,'641.1'!A90:N353,14,FALSE)</f>
        <v>2213.3491313275385</v>
      </c>
    </row>
    <row r="233" spans="1:4" ht="54" thickTop="1" thickBot="1">
      <c r="A233" s="137" t="s">
        <v>1121</v>
      </c>
      <c r="B233" s="138" t="s">
        <v>1768</v>
      </c>
      <c r="C233" s="133" t="s">
        <v>377</v>
      </c>
      <c r="D233" s="179">
        <f>VLOOKUP('641.2'!A90,'641.2'!A90:N354,14,FALSE)</f>
        <v>56643.805168924337</v>
      </c>
    </row>
    <row r="234" spans="1:4" ht="54" thickTop="1" thickBot="1">
      <c r="A234" s="137" t="s">
        <v>1122</v>
      </c>
      <c r="B234" s="138" t="s">
        <v>1769</v>
      </c>
      <c r="C234" s="133" t="s">
        <v>1845</v>
      </c>
      <c r="D234" s="179">
        <f>VLOOKUP('642.1'!A90,'642.1'!A90:N355,14,FALSE)</f>
        <v>543048.74898272834</v>
      </c>
    </row>
    <row r="235" spans="1:4" ht="54" thickTop="1" thickBot="1">
      <c r="A235" s="137" t="s">
        <v>1123</v>
      </c>
      <c r="B235" s="138" t="s">
        <v>1770</v>
      </c>
      <c r="C235" s="133" t="s">
        <v>144</v>
      </c>
      <c r="D235" s="179">
        <f>VLOOKUP('642.2'!A90,'642.2'!A90:N356,14,FALSE)</f>
        <v>52587.436343669455</v>
      </c>
    </row>
    <row r="236" spans="1:4" ht="54" thickTop="1" thickBot="1">
      <c r="A236" s="137" t="s">
        <v>1124</v>
      </c>
      <c r="B236" s="138" t="s">
        <v>1771</v>
      </c>
      <c r="C236" s="133" t="s">
        <v>377</v>
      </c>
      <c r="D236" s="179">
        <f>VLOOKUP('650.1'!A95,'650.1'!A95:N358,14,FALSE)</f>
        <v>11393.618574779979</v>
      </c>
    </row>
    <row r="237" spans="1:4" ht="54" thickTop="1" thickBot="1">
      <c r="A237" s="137" t="s">
        <v>1125</v>
      </c>
      <c r="B237" s="138" t="s">
        <v>2127</v>
      </c>
      <c r="C237" s="133" t="s">
        <v>377</v>
      </c>
      <c r="D237" s="179">
        <f>VLOOKUP('650.2'!A93,'650.2'!A93:N359,14,FALSE)</f>
        <v>11217.20630931015</v>
      </c>
    </row>
    <row r="238" spans="1:4" ht="54" thickTop="1" thickBot="1">
      <c r="A238" s="137" t="s">
        <v>1126</v>
      </c>
      <c r="B238" s="138" t="s">
        <v>1772</v>
      </c>
      <c r="C238" s="133" t="s">
        <v>377</v>
      </c>
      <c r="D238" s="201">
        <f>VLOOKUP('650.3'!A90,'650.3'!A90:N360,14,FALSE)</f>
        <v>0.57499258138742604</v>
      </c>
    </row>
    <row r="239" spans="1:4" ht="54" thickTop="1" thickBot="1">
      <c r="A239" s="137" t="s">
        <v>1127</v>
      </c>
      <c r="B239" s="138" t="s">
        <v>2131</v>
      </c>
      <c r="C239" s="133" t="s">
        <v>377</v>
      </c>
      <c r="D239" s="179">
        <f>VLOOKUP('650.4'!A93,'650.4'!A93:N361,14,FALSE)</f>
        <v>5022.5491574054195</v>
      </c>
    </row>
    <row r="240" spans="1:4" ht="57.75" thickTop="1" thickBot="1">
      <c r="A240" s="137" t="s">
        <v>1128</v>
      </c>
      <c r="B240" s="138" t="s">
        <v>1773</v>
      </c>
      <c r="C240" s="133" t="s">
        <v>233</v>
      </c>
      <c r="D240" s="179">
        <f>VLOOKUP('660.1'!A87,'660.1'!A87:N362,14,FALSE)</f>
        <v>339530.88557914121</v>
      </c>
    </row>
    <row r="241" spans="1:4" ht="76.5" thickTop="1" thickBot="1">
      <c r="A241" s="137" t="s">
        <v>1129</v>
      </c>
      <c r="B241" s="138" t="s">
        <v>1880</v>
      </c>
      <c r="C241" s="133" t="s">
        <v>144</v>
      </c>
      <c r="D241" s="179">
        <f>VLOOKUP('660.2'!A87,'660.2'!A87:N363,14,FALSE)</f>
        <v>376807.64211052225</v>
      </c>
    </row>
    <row r="242" spans="1:4" ht="54" thickTop="1" thickBot="1">
      <c r="A242" s="137" t="s">
        <v>1677</v>
      </c>
      <c r="B242" s="138" t="s">
        <v>1774</v>
      </c>
      <c r="C242" s="133" t="s">
        <v>144</v>
      </c>
      <c r="D242" s="179">
        <f>VLOOKUP('661.1'!A87,'661.1'!A87:N364,14,FALSE)</f>
        <v>378307.27963820635</v>
      </c>
    </row>
    <row r="243" spans="1:4" ht="54" thickTop="1" thickBot="1">
      <c r="A243" s="137" t="s">
        <v>1130</v>
      </c>
      <c r="B243" s="138" t="s">
        <v>1775</v>
      </c>
      <c r="C243" s="133" t="s">
        <v>144</v>
      </c>
      <c r="D243" s="179">
        <f>VLOOKUP('662.1'!A87,'662.1'!A87:N365,14,FALSE)</f>
        <v>480675.61304179206</v>
      </c>
    </row>
    <row r="244" spans="1:4" ht="54" thickTop="1" thickBot="1">
      <c r="A244" s="137" t="s">
        <v>1131</v>
      </c>
      <c r="B244" s="138" t="s">
        <v>1776</v>
      </c>
      <c r="C244" s="133" t="s">
        <v>144</v>
      </c>
      <c r="D244" s="179">
        <f>VLOOKUP('662.2'!A87,'662.2'!A87:N366,14,FALSE)</f>
        <v>477199.48076974537</v>
      </c>
    </row>
    <row r="245" spans="1:4" ht="54" thickTop="1" thickBot="1">
      <c r="A245" s="137" t="s">
        <v>1678</v>
      </c>
      <c r="B245" s="138" t="s">
        <v>1777</v>
      </c>
      <c r="C245" s="133" t="s">
        <v>144</v>
      </c>
      <c r="D245" s="179">
        <f>VLOOKUP('663.1'!A87,'663.1'!A87:N367,14,FALSE)</f>
        <v>22742.517613771673</v>
      </c>
    </row>
    <row r="246" spans="1:4" ht="54" thickTop="1" thickBot="1">
      <c r="A246" s="137" t="s">
        <v>1132</v>
      </c>
      <c r="B246" s="138" t="s">
        <v>1778</v>
      </c>
      <c r="C246" s="133" t="s">
        <v>387</v>
      </c>
      <c r="D246" s="179">
        <f>VLOOKUP('670.1'!A87,'670.1'!A87:N368,14,FALSE)</f>
        <v>238178.35768301348</v>
      </c>
    </row>
    <row r="247" spans="1:4" ht="54" thickTop="1" thickBot="1">
      <c r="A247" s="137" t="s">
        <v>1133</v>
      </c>
      <c r="B247" s="138" t="s">
        <v>1779</v>
      </c>
      <c r="C247" s="133" t="s">
        <v>387</v>
      </c>
      <c r="D247" s="179">
        <f>VLOOKUP('670.2'!A87,'670.2'!A87:N369,14,FALSE)</f>
        <v>206962.75907057346</v>
      </c>
    </row>
    <row r="248" spans="1:4" ht="54" thickTop="1" thickBot="1">
      <c r="A248" s="137" t="s">
        <v>1680</v>
      </c>
      <c r="B248" s="138" t="s">
        <v>1780</v>
      </c>
      <c r="C248" s="133" t="s">
        <v>387</v>
      </c>
      <c r="D248" s="179">
        <f>VLOOKUP('670.3'!A87,'670.3'!A87:N370,14,FALSE)</f>
        <v>245018.18920763978</v>
      </c>
    </row>
    <row r="249" spans="1:4" ht="54" thickTop="1" thickBot="1">
      <c r="A249" s="137" t="s">
        <v>1681</v>
      </c>
      <c r="B249" s="138" t="s">
        <v>1781</v>
      </c>
      <c r="C249" s="133" t="s">
        <v>387</v>
      </c>
      <c r="D249" s="179">
        <f>VLOOKUP('670.4'!A87,'670.4'!A87:N371,14,FALSE)</f>
        <v>247879.94205134411</v>
      </c>
    </row>
    <row r="250" spans="1:4" ht="54" thickTop="1" thickBot="1">
      <c r="A250" s="137" t="s">
        <v>1682</v>
      </c>
      <c r="B250" s="138" t="s">
        <v>1782</v>
      </c>
      <c r="C250" s="133" t="s">
        <v>387</v>
      </c>
      <c r="D250" s="179">
        <f>VLOOKUP('670.5'!A89,'670.5'!A89:N372,14,FALSE)</f>
        <v>302684.78571577114</v>
      </c>
    </row>
    <row r="251" spans="1:4" ht="54" thickTop="1" thickBot="1">
      <c r="A251" s="137" t="s">
        <v>1134</v>
      </c>
      <c r="B251" s="138" t="s">
        <v>1783</v>
      </c>
      <c r="C251" s="133" t="s">
        <v>387</v>
      </c>
      <c r="D251" s="179">
        <f>VLOOKUP('671.1'!A89,'671.1'!A89:N373,14,FALSE)</f>
        <v>399739.36293156294</v>
      </c>
    </row>
    <row r="252" spans="1:4" ht="54" thickTop="1" thickBot="1">
      <c r="A252" s="137" t="s">
        <v>1135</v>
      </c>
      <c r="B252" s="138" t="s">
        <v>1784</v>
      </c>
      <c r="C252" s="133" t="s">
        <v>144</v>
      </c>
      <c r="D252" s="179">
        <f>VLOOKUP('671.2'!A89,'671.2'!A89:N374,14,FALSE)</f>
        <v>35132.983750022308</v>
      </c>
    </row>
    <row r="253" spans="1:4" ht="54" thickTop="1" thickBot="1">
      <c r="A253" s="137" t="s">
        <v>1683</v>
      </c>
      <c r="B253" s="138" t="s">
        <v>1785</v>
      </c>
      <c r="C253" s="133" t="s">
        <v>387</v>
      </c>
      <c r="D253" s="179">
        <f>VLOOKUP('671.3'!A87,'671.3'!A87:N375,14,FALSE)</f>
        <v>440728.95400399645</v>
      </c>
    </row>
    <row r="254" spans="1:4" ht="54" thickTop="1" thickBot="1">
      <c r="A254" s="137" t="s">
        <v>1684</v>
      </c>
      <c r="B254" s="138" t="s">
        <v>1786</v>
      </c>
      <c r="C254" s="133" t="s">
        <v>144</v>
      </c>
      <c r="D254" s="179">
        <f>VLOOKUP('671.4'!A87,'671.4'!A87:N376,14,FALSE)</f>
        <v>38382.17523878708</v>
      </c>
    </row>
    <row r="255" spans="1:4" ht="54" thickTop="1" thickBot="1">
      <c r="A255" s="137" t="s">
        <v>1136</v>
      </c>
      <c r="B255" s="138" t="s">
        <v>1787</v>
      </c>
      <c r="C255" s="133" t="s">
        <v>144</v>
      </c>
      <c r="D255" s="179">
        <f>VLOOKUP('672.1'!A87,'672.1'!A87:N377,14,FALSE)</f>
        <v>31304.755572054841</v>
      </c>
    </row>
    <row r="256" spans="1:4" ht="54" thickTop="1" thickBot="1">
      <c r="A256" s="137" t="s">
        <v>1685</v>
      </c>
      <c r="B256" s="138" t="s">
        <v>1788</v>
      </c>
      <c r="C256" s="133" t="s">
        <v>144</v>
      </c>
      <c r="D256" s="179">
        <f>VLOOKUP('672.2'!A87,'672.2'!A87:N378,14,FALSE)</f>
        <v>5848.9817970209269</v>
      </c>
    </row>
    <row r="257" spans="1:4" ht="54" thickTop="1" thickBot="1">
      <c r="A257" s="137" t="s">
        <v>1686</v>
      </c>
      <c r="B257" s="138" t="s">
        <v>1789</v>
      </c>
      <c r="C257" s="133" t="s">
        <v>144</v>
      </c>
      <c r="D257" s="179">
        <f>VLOOKUP('672.3'!A87,'672.3'!A87:N379,14,FALSE)</f>
        <v>32797.526947990787</v>
      </c>
    </row>
    <row r="258" spans="1:4" ht="54" thickTop="1" thickBot="1">
      <c r="A258" s="137" t="s">
        <v>1687</v>
      </c>
      <c r="B258" s="138" t="s">
        <v>1790</v>
      </c>
      <c r="C258" s="133" t="s">
        <v>144</v>
      </c>
      <c r="D258" s="179">
        <f>VLOOKUP('672.4'!A87,'672.3'!A87:N380,14,FALSE)</f>
        <v>32797.526947990787</v>
      </c>
    </row>
    <row r="259" spans="1:4" ht="54" thickTop="1" thickBot="1">
      <c r="A259" s="137" t="s">
        <v>1732</v>
      </c>
      <c r="B259" s="138" t="s">
        <v>1791</v>
      </c>
      <c r="C259" s="133" t="s">
        <v>233</v>
      </c>
      <c r="D259" s="179">
        <f>VLOOKUP('673.1.1'!A87,'673.1.1'!A87:N381,14,FALSE)</f>
        <v>8150.9741302439807</v>
      </c>
    </row>
    <row r="260" spans="1:4" ht="54" thickTop="1" thickBot="1">
      <c r="A260" s="137" t="s">
        <v>1733</v>
      </c>
      <c r="B260" s="138" t="s">
        <v>2046</v>
      </c>
      <c r="C260" s="133" t="s">
        <v>233</v>
      </c>
      <c r="D260" s="179">
        <f>VLOOKUP('673.1.2'!A87,'673.1.2'!A87:N382,14,FALSE)</f>
        <v>8150.9741302439807</v>
      </c>
    </row>
    <row r="261" spans="1:4" ht="54" thickTop="1" thickBot="1">
      <c r="A261" s="137" t="s">
        <v>1137</v>
      </c>
      <c r="B261" s="138" t="s">
        <v>1792</v>
      </c>
      <c r="C261" s="133" t="s">
        <v>387</v>
      </c>
      <c r="D261" s="179">
        <f>VLOOKUP('673.2'!A87,'673.2'!A87:N383,14,FALSE)</f>
        <v>78591.966914776975</v>
      </c>
    </row>
    <row r="262" spans="1:4" ht="54" thickTop="1" thickBot="1">
      <c r="A262" s="137" t="s">
        <v>1138</v>
      </c>
      <c r="B262" s="138" t="s">
        <v>1793</v>
      </c>
      <c r="C262" s="133" t="s">
        <v>387</v>
      </c>
      <c r="D262" s="179">
        <f>VLOOKUP('673.3'!A89,'673.3'!A89:N384,14,FALSE)</f>
        <v>57472.030090770437</v>
      </c>
    </row>
    <row r="263" spans="1:4" ht="54" thickTop="1" thickBot="1">
      <c r="A263" s="137" t="s">
        <v>1139</v>
      </c>
      <c r="B263" s="138" t="s">
        <v>1996</v>
      </c>
      <c r="C263" s="133" t="s">
        <v>144</v>
      </c>
      <c r="D263" s="179">
        <f>VLOOKUP('674.1'!A89,'674.1'!A89:N385,14,FALSE)</f>
        <v>177759.34398347567</v>
      </c>
    </row>
    <row r="264" spans="1:4" ht="54" thickTop="1" thickBot="1">
      <c r="A264" s="137" t="s">
        <v>1140</v>
      </c>
      <c r="B264" s="138" t="s">
        <v>1794</v>
      </c>
      <c r="C264" s="133" t="s">
        <v>144</v>
      </c>
      <c r="D264" s="179">
        <f>VLOOKUP('674.2'!A89,'674.2'!A89:N386,14,FALSE)</f>
        <v>327584.23781379743</v>
      </c>
    </row>
    <row r="265" spans="1:4" ht="54" thickTop="1" thickBot="1">
      <c r="A265" s="137" t="s">
        <v>1141</v>
      </c>
      <c r="B265" s="138" t="s">
        <v>1795</v>
      </c>
      <c r="C265" s="133" t="s">
        <v>233</v>
      </c>
      <c r="D265" s="179">
        <f>VLOOKUP('680.1'!A87,'680.1'!A87:N387,14,FALSE)</f>
        <v>135531.23177408977</v>
      </c>
    </row>
    <row r="266" spans="1:4" ht="54" thickTop="1" thickBot="1">
      <c r="A266" s="137" t="s">
        <v>1142</v>
      </c>
      <c r="B266" s="138" t="s">
        <v>1796</v>
      </c>
      <c r="C266" s="133" t="s">
        <v>144</v>
      </c>
      <c r="D266" s="179">
        <f>VLOOKUP('680.2'!A87,'680.2'!A87:N388,14,FALSE)</f>
        <v>27124.249352771032</v>
      </c>
    </row>
    <row r="267" spans="1:4" ht="54" thickTop="1" thickBot="1">
      <c r="A267" s="137" t="s">
        <v>1143</v>
      </c>
      <c r="B267" s="138" t="s">
        <v>1797</v>
      </c>
      <c r="C267" s="133" t="s">
        <v>387</v>
      </c>
      <c r="D267" s="179">
        <f>VLOOKUP('680.3'!A89,'680.3'!A89:N389,14,FALSE)</f>
        <v>60436.465438071871</v>
      </c>
    </row>
    <row r="268" spans="1:4" ht="54" thickTop="1" thickBot="1">
      <c r="A268" s="137" t="s">
        <v>1144</v>
      </c>
      <c r="B268" s="138" t="s">
        <v>1798</v>
      </c>
      <c r="C268" s="133" t="s">
        <v>387</v>
      </c>
      <c r="D268" s="179">
        <f>VLOOKUP('681.1'!A89,'681.1'!A89:N390,14,FALSE)</f>
        <v>160373.9453282833</v>
      </c>
    </row>
    <row r="269" spans="1:4" ht="54" thickTop="1" thickBot="1">
      <c r="A269" s="137" t="s">
        <v>1692</v>
      </c>
      <c r="B269" s="138" t="s">
        <v>1799</v>
      </c>
      <c r="C269" s="133" t="s">
        <v>387</v>
      </c>
      <c r="D269" s="179">
        <f>VLOOKUP('681.2'!A89,'681.2'!A89:N391,14,FALSE)</f>
        <v>129158.34671584326</v>
      </c>
    </row>
    <row r="270" spans="1:4" ht="54" thickTop="1" thickBot="1">
      <c r="A270" s="137" t="s">
        <v>1693</v>
      </c>
      <c r="B270" s="138" t="s">
        <v>1800</v>
      </c>
      <c r="C270" s="133" t="s">
        <v>387</v>
      </c>
      <c r="D270" s="179">
        <f>VLOOKUP('681.3'!A89,'681.3'!A89:N392,14,FALSE)</f>
        <v>167213.77685290959</v>
      </c>
    </row>
    <row r="271" spans="1:4" ht="54" thickTop="1" thickBot="1">
      <c r="A271" s="137" t="s">
        <v>1694</v>
      </c>
      <c r="B271" s="138" t="s">
        <v>1801</v>
      </c>
      <c r="C271" s="133" t="s">
        <v>387</v>
      </c>
      <c r="D271" s="179">
        <f>VLOOKUP('681.4'!A89,'681.4'!A89:N393,14,FALSE)</f>
        <v>170075.5296966139</v>
      </c>
    </row>
    <row r="272" spans="1:4" ht="54" thickTop="1" thickBot="1">
      <c r="A272" s="137" t="s">
        <v>1145</v>
      </c>
      <c r="B272" s="138" t="s">
        <v>1802</v>
      </c>
      <c r="C272" s="133" t="s">
        <v>387</v>
      </c>
      <c r="D272" s="179">
        <f>VLOOKUP('682.1'!A89,'682.1'!A89:N394,14,FALSE)</f>
        <v>182538.5844450327</v>
      </c>
    </row>
    <row r="273" spans="1:4" ht="54" thickTop="1" thickBot="1">
      <c r="A273" s="137" t="s">
        <v>1695</v>
      </c>
      <c r="B273" s="138" t="s">
        <v>1803</v>
      </c>
      <c r="C273" s="133" t="s">
        <v>387</v>
      </c>
      <c r="D273" s="179">
        <f>VLOOKUP('682.2'!A89,'682.2'!A89:N395,14,FALSE)</f>
        <v>182538.5844450327</v>
      </c>
    </row>
    <row r="274" spans="1:4" ht="54" thickTop="1" thickBot="1">
      <c r="A274" s="137" t="s">
        <v>1697</v>
      </c>
      <c r="B274" s="138" t="s">
        <v>1804</v>
      </c>
      <c r="C274" s="133" t="s">
        <v>387</v>
      </c>
      <c r="D274" s="179">
        <f>VLOOKUP('682.3'!A89,'682.3'!A89:N396,14,FALSE)</f>
        <v>182538.5844450327</v>
      </c>
    </row>
    <row r="275" spans="1:4" ht="54" thickTop="1" thickBot="1">
      <c r="A275" s="137" t="s">
        <v>1699</v>
      </c>
      <c r="B275" s="138" t="s">
        <v>1997</v>
      </c>
      <c r="C275" s="133" t="s">
        <v>387</v>
      </c>
      <c r="D275" s="179">
        <f>VLOOKUP('682.4'!A89,'682.4'!A89:N397,14,FALSE)</f>
        <v>182538.5844450327</v>
      </c>
    </row>
    <row r="276" spans="1:4" ht="54" thickTop="1" thickBot="1">
      <c r="A276" s="137" t="s">
        <v>1701</v>
      </c>
      <c r="B276" s="138" t="s">
        <v>1805</v>
      </c>
      <c r="C276" s="133" t="s">
        <v>233</v>
      </c>
      <c r="D276" s="179">
        <f>VLOOKUP('683.1'!A89,'683.1'!A89:N398,14,FALSE)</f>
        <v>9742.9578170491077</v>
      </c>
    </row>
    <row r="277" spans="1:4" ht="54" thickTop="1" thickBot="1">
      <c r="A277" s="137" t="s">
        <v>1703</v>
      </c>
      <c r="B277" s="138" t="s">
        <v>1806</v>
      </c>
      <c r="C277" s="133" t="s">
        <v>233</v>
      </c>
      <c r="D277" s="179">
        <f>VLOOKUP('683.2'!A89,'683.2'!A89:N399,14,FALSE)</f>
        <v>18736.405423667933</v>
      </c>
    </row>
    <row r="278" spans="1:4" ht="54" thickTop="1" thickBot="1">
      <c r="A278" s="137" t="s">
        <v>1705</v>
      </c>
      <c r="B278" s="138" t="s">
        <v>1807</v>
      </c>
      <c r="C278" s="133" t="s">
        <v>233</v>
      </c>
      <c r="D278" s="179">
        <f>VLOOKUP('683.3'!A89,'683.3'!A89:N400,14,FALSE)</f>
        <v>9742.9578170491077</v>
      </c>
    </row>
    <row r="279" spans="1:4" ht="54" thickTop="1" thickBot="1">
      <c r="A279" s="137" t="s">
        <v>1706</v>
      </c>
      <c r="B279" s="138" t="s">
        <v>1808</v>
      </c>
      <c r="C279" s="133" t="s">
        <v>233</v>
      </c>
      <c r="D279" s="179">
        <f>VLOOKUP('683.4'!A89,'683.4'!A89:N401,14,FALSE)</f>
        <v>18736.405423667933</v>
      </c>
    </row>
    <row r="280" spans="1:4" ht="54" thickTop="1" thickBot="1">
      <c r="A280" s="137" t="s">
        <v>1707</v>
      </c>
      <c r="B280" s="138" t="s">
        <v>1809</v>
      </c>
      <c r="C280" s="133" t="s">
        <v>233</v>
      </c>
      <c r="D280" s="179">
        <f>VLOOKUP('683.5'!A87,'683.5'!A87:N402,14,FALSE)</f>
        <v>75393.914194083583</v>
      </c>
    </row>
    <row r="281" spans="1:4" ht="54" thickTop="1" thickBot="1">
      <c r="A281" s="137" t="s">
        <v>2047</v>
      </c>
      <c r="B281" s="138" t="s">
        <v>1810</v>
      </c>
      <c r="C281" s="133" t="s">
        <v>233</v>
      </c>
      <c r="D281" s="179">
        <f>VLOOKUP('690.1.1'!A89,'690.1.1'!A89:N403,14,FALSE)</f>
        <v>16944.328055397949</v>
      </c>
    </row>
    <row r="282" spans="1:4" ht="54" thickTop="1" thickBot="1">
      <c r="A282" s="137" t="s">
        <v>1710</v>
      </c>
      <c r="B282" s="138" t="s">
        <v>1811</v>
      </c>
      <c r="C282" s="133" t="s">
        <v>233</v>
      </c>
      <c r="D282" s="179">
        <f>VLOOKUP('690.1.2'!A89,'690.1.2'!A89:N404,14,FALSE)</f>
        <v>21758.021592397738</v>
      </c>
    </row>
    <row r="283" spans="1:4" ht="54" thickTop="1" thickBot="1">
      <c r="A283" s="137" t="s">
        <v>1146</v>
      </c>
      <c r="B283" s="138" t="s">
        <v>1812</v>
      </c>
      <c r="C283" s="133" t="s">
        <v>144</v>
      </c>
      <c r="D283" s="179">
        <f>VLOOKUP('700.1'!A89,'700.1'!A89:N405,14,FALSE)</f>
        <v>1773.0945826104498</v>
      </c>
    </row>
    <row r="284" spans="1:4" ht="54" thickTop="1" thickBot="1">
      <c r="A284" s="137" t="s">
        <v>1147</v>
      </c>
      <c r="B284" s="138" t="s">
        <v>1813</v>
      </c>
      <c r="C284" s="133" t="s">
        <v>144</v>
      </c>
      <c r="D284" s="179">
        <f>VLOOKUP('700.2'!A89,'700.2'!A89:N406,14,FALSE)</f>
        <v>1945.2808211310357</v>
      </c>
    </row>
    <row r="285" spans="1:4" ht="54" thickTop="1" thickBot="1">
      <c r="A285" s="137" t="s">
        <v>1148</v>
      </c>
      <c r="B285" s="138" t="s">
        <v>1814</v>
      </c>
      <c r="C285" s="133" t="s">
        <v>233</v>
      </c>
      <c r="D285" s="179">
        <f>VLOOKUP('700.3'!A89,'700.3'!A89:N407,14,FALSE)</f>
        <v>41023.741005668817</v>
      </c>
    </row>
    <row r="286" spans="1:4" ht="54" thickTop="1" thickBot="1">
      <c r="A286" s="137" t="s">
        <v>1149</v>
      </c>
      <c r="B286" s="138" t="s">
        <v>1815</v>
      </c>
      <c r="C286" s="133" t="s">
        <v>233</v>
      </c>
      <c r="D286" s="179">
        <f>VLOOKUP('700.4'!A89,'700.4'!A89:N408,14,FALSE)</f>
        <v>58406.163697790209</v>
      </c>
    </row>
    <row r="287" spans="1:4" ht="54" thickTop="1" thickBot="1">
      <c r="A287" s="137" t="s">
        <v>1150</v>
      </c>
      <c r="B287" s="138" t="s">
        <v>1816</v>
      </c>
      <c r="C287" s="133" t="s">
        <v>1845</v>
      </c>
      <c r="D287" s="179">
        <f>VLOOKUP('701.1'!A89,'701.1'!A89:N409,14,FALSE)</f>
        <v>10820.131917573231</v>
      </c>
    </row>
    <row r="288" spans="1:4" ht="54" thickTop="1" thickBot="1">
      <c r="A288" s="137" t="s">
        <v>1713</v>
      </c>
      <c r="B288" s="138" t="s">
        <v>1817</v>
      </c>
      <c r="C288" s="133" t="s">
        <v>1845</v>
      </c>
      <c r="D288" s="179">
        <f>VLOOKUP('710.1'!A89,'710.1'!A89:N410,14,FALSE)</f>
        <v>499304.40562326892</v>
      </c>
    </row>
    <row r="289" spans="1:4" ht="54" thickTop="1" thickBot="1">
      <c r="A289" s="137" t="s">
        <v>1151</v>
      </c>
      <c r="B289" s="138" t="s">
        <v>1818</v>
      </c>
      <c r="C289" s="133" t="s">
        <v>233</v>
      </c>
      <c r="D289" s="179">
        <f>VLOOKUP('710.2'!A89,'710.2'!A89:N411,14,FALSE)</f>
        <v>513146.01550817495</v>
      </c>
    </row>
    <row r="290" spans="1:4" ht="54" thickTop="1" thickBot="1">
      <c r="A290" s="137" t="s">
        <v>1152</v>
      </c>
      <c r="B290" s="138" t="s">
        <v>1819</v>
      </c>
      <c r="C290" s="133" t="s">
        <v>1845</v>
      </c>
      <c r="D290" s="179">
        <f>VLOOKUP('720.1'!A89,'720.1'!A89:N412,14,FALSE)</f>
        <v>352267.82323358295</v>
      </c>
    </row>
    <row r="291" spans="1:4" ht="54" thickTop="1" thickBot="1">
      <c r="A291" s="137" t="s">
        <v>1153</v>
      </c>
      <c r="B291" s="138" t="s">
        <v>1820</v>
      </c>
      <c r="C291" s="133" t="s">
        <v>144</v>
      </c>
      <c r="D291" s="179">
        <f>VLOOKUP('730.1'!A89,'730.1'!A89:N413,14,FALSE)</f>
        <v>134234.86441236435</v>
      </c>
    </row>
    <row r="292" spans="1:4" ht="54" thickTop="1" thickBot="1">
      <c r="A292" s="137" t="s">
        <v>1154</v>
      </c>
      <c r="B292" s="138" t="s">
        <v>1821</v>
      </c>
      <c r="C292" s="133" t="s">
        <v>1845</v>
      </c>
      <c r="D292" s="179">
        <f>VLOOKUP('730.2'!A89,'730.2'!A89:N414,14,FALSE)</f>
        <v>91940.409141574506</v>
      </c>
    </row>
    <row r="293" spans="1:4" ht="54" thickTop="1" thickBot="1">
      <c r="A293" s="137" t="s">
        <v>1155</v>
      </c>
      <c r="B293" s="138" t="s">
        <v>1822</v>
      </c>
      <c r="C293" s="133" t="s">
        <v>1845</v>
      </c>
      <c r="D293" s="179">
        <f>VLOOKUP('730.3'!A89,'730.3'!A89:N415,14,FALSE)</f>
        <v>95148.951828897494</v>
      </c>
    </row>
    <row r="294" spans="1:4" ht="54" thickTop="1" thickBot="1">
      <c r="A294" s="137" t="s">
        <v>1714</v>
      </c>
      <c r="B294" s="138" t="s">
        <v>1823</v>
      </c>
      <c r="C294" s="133" t="s">
        <v>1845</v>
      </c>
      <c r="D294" s="179">
        <f>VLOOKUP('730.4'!A89,'730.4'!A89:N416,14,FALSE)</f>
        <v>40889.841080065955</v>
      </c>
    </row>
    <row r="295" spans="1:4" ht="54" thickTop="1" thickBot="1">
      <c r="A295" s="137" t="s">
        <v>1156</v>
      </c>
      <c r="B295" s="138" t="s">
        <v>1824</v>
      </c>
      <c r="C295" s="133" t="s">
        <v>144</v>
      </c>
      <c r="D295" s="179">
        <f>VLOOKUP('731.1'!A89,'731.1'!A89:N417,14,FALSE)</f>
        <v>147462.95259943238</v>
      </c>
    </row>
    <row r="296" spans="1:4" ht="54" thickTop="1" thickBot="1">
      <c r="A296" s="137" t="s">
        <v>1157</v>
      </c>
      <c r="B296" s="138" t="s">
        <v>1825</v>
      </c>
      <c r="C296" s="133" t="s">
        <v>1995</v>
      </c>
      <c r="D296" s="179">
        <f>VLOOKUP('740.1'!A89,'740.1'!A89:N418,14,FALSE)</f>
        <v>12711.503252745573</v>
      </c>
    </row>
    <row r="297" spans="1:4" ht="54" thickTop="1" thickBot="1">
      <c r="A297" s="137" t="s">
        <v>1717</v>
      </c>
      <c r="B297" s="138" t="s">
        <v>1826</v>
      </c>
      <c r="C297" s="133" t="s">
        <v>1845</v>
      </c>
      <c r="D297" s="179">
        <f>VLOOKUP('741.1'!A89,'741.1'!A89:N419,14,FALSE)</f>
        <v>150146.71144362129</v>
      </c>
    </row>
    <row r="298" spans="1:4" ht="54" thickTop="1" thickBot="1">
      <c r="A298" s="137" t="s">
        <v>1158</v>
      </c>
      <c r="B298" s="138" t="s">
        <v>1827</v>
      </c>
      <c r="C298" s="133" t="s">
        <v>144</v>
      </c>
      <c r="D298" s="179">
        <f>VLOOKUP('800.1'!A89,'800.1'!A89:N420,14,FALSE)</f>
        <v>8423.7942440708393</v>
      </c>
    </row>
    <row r="299" spans="1:4" ht="54" thickTop="1" thickBot="1">
      <c r="A299" s="137" t="s">
        <v>1159</v>
      </c>
      <c r="B299" s="138" t="s">
        <v>1828</v>
      </c>
      <c r="C299" s="133" t="s">
        <v>144</v>
      </c>
      <c r="D299" s="179">
        <f>VLOOKUP('800.2'!A89,'800.2'!A89:N421,14,FALSE)</f>
        <v>14937.655855907604</v>
      </c>
    </row>
    <row r="300" spans="1:4" ht="54" thickTop="1" thickBot="1">
      <c r="A300" s="137" t="s">
        <v>1160</v>
      </c>
      <c r="B300" s="138" t="s">
        <v>1829</v>
      </c>
      <c r="C300" s="133" t="s">
        <v>144</v>
      </c>
      <c r="D300" s="179">
        <f>VLOOKUP('800.3'!A89,'800.3'!A89:N422,14,FALSE)</f>
        <v>46350.137517454656</v>
      </c>
    </row>
    <row r="301" spans="1:4" ht="54" thickTop="1" thickBot="1">
      <c r="A301" s="137" t="s">
        <v>1161</v>
      </c>
      <c r="B301" s="138" t="s">
        <v>1830</v>
      </c>
      <c r="C301" s="133" t="s">
        <v>144</v>
      </c>
      <c r="D301" s="179">
        <f>VLOOKUP('800.4'!A89,'800.4'!A89:N423,14,FALSE)</f>
        <v>52481.970696468023</v>
      </c>
    </row>
    <row r="302" spans="1:4" ht="54" thickTop="1" thickBot="1">
      <c r="A302" s="137" t="s">
        <v>1718</v>
      </c>
      <c r="B302" s="138" t="s">
        <v>1831</v>
      </c>
      <c r="C302" s="133" t="s">
        <v>1845</v>
      </c>
      <c r="D302" s="179">
        <f>VLOOKUP('802.1'!A89,'802.1'!A89:N424,14,FALSE)</f>
        <v>419278.24331781792</v>
      </c>
    </row>
    <row r="303" spans="1:4" ht="54" thickTop="1" thickBot="1">
      <c r="A303" s="137" t="s">
        <v>1719</v>
      </c>
      <c r="B303" s="138" t="s">
        <v>1881</v>
      </c>
      <c r="C303" s="133" t="s">
        <v>1845</v>
      </c>
      <c r="D303" s="179">
        <f>VLOOKUP('802.2'!A89,'802.2'!A89:N425,14,FALSE)</f>
        <v>73080.60962343459</v>
      </c>
    </row>
    <row r="304" spans="1:4" ht="54" thickTop="1" thickBot="1">
      <c r="A304" s="137" t="s">
        <v>1720</v>
      </c>
      <c r="B304" s="138" t="s">
        <v>1832</v>
      </c>
      <c r="C304" s="133" t="s">
        <v>1845</v>
      </c>
      <c r="D304" s="179">
        <f>VLOOKUP('802.3'!A89,'802.3'!A89:N426,14,FALSE)</f>
        <v>47389.125802253358</v>
      </c>
    </row>
    <row r="305" spans="1:4" ht="54" thickTop="1" thickBot="1">
      <c r="A305" s="137" t="s">
        <v>1721</v>
      </c>
      <c r="B305" s="138" t="s">
        <v>1833</v>
      </c>
      <c r="C305" s="133" t="s">
        <v>1845</v>
      </c>
      <c r="D305" s="179">
        <f>VLOOKUP('802.4'!A89,'802.4'!A89:N427,14,FALSE)</f>
        <v>40694.383631346282</v>
      </c>
    </row>
    <row r="306" spans="1:4" ht="54" thickTop="1" thickBot="1">
      <c r="A306" s="137" t="s">
        <v>1722</v>
      </c>
      <c r="B306" s="138" t="s">
        <v>1834</v>
      </c>
      <c r="C306" s="133" t="s">
        <v>1845</v>
      </c>
      <c r="D306" s="179">
        <f>VLOOKUP('802.5'!A89,'802.5'!A89:N428,14,FALSE)</f>
        <v>278628.70494474313</v>
      </c>
    </row>
    <row r="307" spans="1:4" ht="54" thickTop="1" thickBot="1">
      <c r="A307" s="137" t="s">
        <v>1723</v>
      </c>
      <c r="B307" s="138" t="s">
        <v>1835</v>
      </c>
      <c r="C307" s="133" t="s">
        <v>1845</v>
      </c>
      <c r="D307" s="179">
        <f>VLOOKUP('802.6'!A89,'802.6'!A89:N429,14,FALSE)</f>
        <v>271707.90000229015</v>
      </c>
    </row>
    <row r="308" spans="1:4" ht="54" thickTop="1" thickBot="1">
      <c r="A308" s="137" t="s">
        <v>1724</v>
      </c>
      <c r="B308" s="138" t="s">
        <v>1836</v>
      </c>
      <c r="C308" s="133" t="s">
        <v>1845</v>
      </c>
      <c r="D308" s="179">
        <f>VLOOKUP('802.7'!A89,'802.7'!A89:N430,14,FALSE)</f>
        <v>178778.54719258455</v>
      </c>
    </row>
    <row r="309" spans="1:4" ht="54" thickTop="1" thickBot="1">
      <c r="A309" s="137" t="s">
        <v>1725</v>
      </c>
      <c r="B309" s="138" t="s">
        <v>1837</v>
      </c>
      <c r="C309" s="133" t="s">
        <v>1845</v>
      </c>
      <c r="D309" s="179">
        <f>VLOOKUP('802.8'!A89,'802.8'!A89:N431,14,FALSE)</f>
        <v>153324.79359863797</v>
      </c>
    </row>
    <row r="310" spans="1:4" ht="54" thickTop="1" thickBot="1">
      <c r="A310" s="137" t="s">
        <v>1162</v>
      </c>
      <c r="B310" s="138" t="s">
        <v>1838</v>
      </c>
      <c r="C310" s="133" t="s">
        <v>233</v>
      </c>
      <c r="D310" s="179">
        <f>VLOOKUP('810.1'!A89,'810.1'!A89:N432,14,FALSE)</f>
        <v>28485.898778818719</v>
      </c>
    </row>
    <row r="311" spans="1:4" ht="54" thickTop="1" thickBot="1">
      <c r="A311" s="137" t="s">
        <v>1163</v>
      </c>
      <c r="B311" s="138" t="s">
        <v>1839</v>
      </c>
      <c r="C311" s="133" t="s">
        <v>233</v>
      </c>
      <c r="D311" s="179">
        <f>VLOOKUP('810.2'!A89,'810.2'!A89:N433,14,FALSE)</f>
        <v>9368.6561849718928</v>
      </c>
    </row>
    <row r="312" spans="1:4" ht="54" thickTop="1" thickBot="1">
      <c r="A312" s="137" t="s">
        <v>1164</v>
      </c>
      <c r="B312" s="138" t="s">
        <v>1840</v>
      </c>
      <c r="C312" s="133" t="s">
        <v>233</v>
      </c>
      <c r="D312" s="179">
        <f>VLOOKUP('810.3'!A89,'810.3'!A89:N435,14,FALSE)</f>
        <v>4367.2473298673149</v>
      </c>
    </row>
    <row r="313" spans="1:4" ht="57.75" thickTop="1" thickBot="1">
      <c r="A313" s="137" t="s">
        <v>1726</v>
      </c>
      <c r="B313" s="138" t="s">
        <v>2050</v>
      </c>
      <c r="C313" s="133" t="s">
        <v>233</v>
      </c>
      <c r="D313" s="179">
        <f>VLOOKUP('811.1'!A89,'811.1'!A89:N436,14,FALSE)</f>
        <v>35338.829772426143</v>
      </c>
    </row>
    <row r="314" spans="1:4" ht="57.75" thickTop="1" thickBot="1">
      <c r="A314" s="137" t="s">
        <v>1727</v>
      </c>
      <c r="B314" s="138" t="s">
        <v>2051</v>
      </c>
      <c r="C314" s="133" t="s">
        <v>233</v>
      </c>
      <c r="D314" s="179">
        <f>VLOOKUP('811.2'!A89,'811.2'!A89:N437,14,FALSE)</f>
        <v>41331.070315750221</v>
      </c>
    </row>
    <row r="315" spans="1:4" ht="54" thickTop="1" thickBot="1">
      <c r="A315" s="137" t="s">
        <v>1165</v>
      </c>
      <c r="B315" s="138" t="s">
        <v>2053</v>
      </c>
      <c r="C315" s="133" t="s">
        <v>233</v>
      </c>
      <c r="D315" s="179">
        <f>VLOOKUP('812.1'!A89,'812.1'!A89:N438,14,FALSE)</f>
        <v>81586.377802712057</v>
      </c>
    </row>
    <row r="316" spans="1:4" ht="54" thickTop="1" thickBot="1">
      <c r="A316" s="137" t="s">
        <v>1728</v>
      </c>
      <c r="B316" s="138" t="s">
        <v>1841</v>
      </c>
      <c r="C316" s="133" t="s">
        <v>1995</v>
      </c>
      <c r="D316" s="179">
        <f>VLOOKUP('820.1'!A89,'820.1'!A89:N439,14,FALSE)</f>
        <v>52767.215346675846</v>
      </c>
    </row>
    <row r="317" spans="1:4" ht="54" thickTop="1" thickBot="1">
      <c r="A317" s="137" t="s">
        <v>1729</v>
      </c>
      <c r="B317" s="138" t="s">
        <v>1842</v>
      </c>
      <c r="C317" s="133" t="s">
        <v>984</v>
      </c>
      <c r="D317" s="179">
        <f>VLOOKUP('820.1.2'!A88,'820.1.2'!A88:N440,14,FALSE)</f>
        <v>8784700.5666342694</v>
      </c>
    </row>
    <row r="318" spans="1:4" ht="57.75" thickTop="1" thickBot="1">
      <c r="A318" s="137" t="s">
        <v>1166</v>
      </c>
      <c r="B318" s="138" t="s">
        <v>1843</v>
      </c>
      <c r="C318" s="133" t="s">
        <v>1998</v>
      </c>
      <c r="D318" s="179">
        <f>VLOOKUP('900.1'!A88,'900.1'!A88:N441,14,FALSE)</f>
        <v>1343.5421702030389</v>
      </c>
    </row>
    <row r="319" spans="1:4" ht="57.75" thickTop="1" thickBot="1">
      <c r="A319" s="137" t="s">
        <v>1167</v>
      </c>
      <c r="B319" s="138" t="s">
        <v>2195</v>
      </c>
      <c r="C319" s="133" t="s">
        <v>1999</v>
      </c>
      <c r="D319" s="179">
        <f>VLOOKUP('900.2'!A88,'900.2'!A88:N442,14,FALSE)</f>
        <v>1648.8926634310026</v>
      </c>
    </row>
    <row r="320" spans="1:4" ht="54" thickTop="1" thickBot="1">
      <c r="A320" s="137" t="s">
        <v>1168</v>
      </c>
      <c r="B320" s="138" t="s">
        <v>1844</v>
      </c>
      <c r="C320" s="133" t="s">
        <v>1999</v>
      </c>
      <c r="D320" s="179">
        <f>VLOOKUP('900.3'!A88,'900.3'!A88:N443,14,FALSE)</f>
        <v>1648.8926634310026</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J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32" sqref="D32"/>
    </sheetView>
  </sheetViews>
  <sheetFormatPr baseColWidth="10" defaultColWidth="9.140625" defaultRowHeight="15"/>
  <cols>
    <col min="1" max="1" width="11.5703125" customWidth="1"/>
    <col min="2" max="2" width="9.140625" style="2"/>
    <col min="3" max="3" width="84.5703125" style="1" customWidth="1"/>
    <col min="4" max="4" width="17.5703125" style="183" customWidth="1"/>
    <col min="5" max="5" width="12.28515625" customWidth="1"/>
    <col min="7" max="7" width="12.42578125"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3" t="s">
        <v>2237</v>
      </c>
      <c r="B6" s="654" t="s">
        <v>1882</v>
      </c>
      <c r="C6" s="655" t="s">
        <v>2238</v>
      </c>
      <c r="D6" s="656">
        <v>29260</v>
      </c>
    </row>
    <row r="7" spans="1:4" ht="16.5" thickTop="1" thickBot="1">
      <c r="A7" s="657"/>
      <c r="B7" s="658"/>
      <c r="C7" s="659"/>
      <c r="D7" s="660" t="s">
        <v>1848</v>
      </c>
    </row>
    <row r="8" spans="1:4" ht="16.5" thickTop="1" thickBot="1">
      <c r="A8" s="661" t="s">
        <v>98</v>
      </c>
      <c r="B8" s="662" t="s">
        <v>1882</v>
      </c>
      <c r="C8" s="663" t="s">
        <v>99</v>
      </c>
      <c r="D8" s="664">
        <v>58677.433987924393</v>
      </c>
    </row>
    <row r="9" spans="1:4" ht="16.5" thickTop="1" thickBot="1">
      <c r="A9" s="661" t="s">
        <v>102</v>
      </c>
      <c r="B9" s="662" t="s">
        <v>1882</v>
      </c>
      <c r="C9" s="663" t="s">
        <v>103</v>
      </c>
      <c r="D9" s="664">
        <f>$D$6*1.85</f>
        <v>54131</v>
      </c>
    </row>
    <row r="10" spans="1:4" ht="16.5" thickTop="1" thickBot="1">
      <c r="A10" s="661" t="s">
        <v>0</v>
      </c>
      <c r="B10" s="662" t="s">
        <v>1882</v>
      </c>
      <c r="C10" s="663" t="s">
        <v>1</v>
      </c>
      <c r="D10" s="664">
        <v>69346.058349365194</v>
      </c>
    </row>
    <row r="11" spans="1:4" ht="16.5" thickTop="1" thickBot="1">
      <c r="A11" s="661" t="s">
        <v>1674</v>
      </c>
      <c r="B11" s="662" t="s">
        <v>1882</v>
      </c>
      <c r="C11" s="663" t="s">
        <v>1673</v>
      </c>
      <c r="D11" s="664">
        <v>320058.73084322392</v>
      </c>
    </row>
    <row r="12" spans="1:4" ht="16.5" thickTop="1" thickBot="1">
      <c r="A12" s="661" t="s">
        <v>100</v>
      </c>
      <c r="B12" s="662" t="s">
        <v>1882</v>
      </c>
      <c r="C12" s="663" t="s">
        <v>101</v>
      </c>
      <c r="D12" s="664">
        <v>80014.682710805981</v>
      </c>
    </row>
    <row r="13" spans="1:4" ht="16.5" thickTop="1" thickBot="1">
      <c r="A13" s="661" t="s">
        <v>62</v>
      </c>
      <c r="B13" s="662" t="s">
        <v>1882</v>
      </c>
      <c r="C13" s="663" t="s">
        <v>63</v>
      </c>
      <c r="D13" s="664">
        <v>586774.33987924387</v>
      </c>
    </row>
    <row r="14" spans="1:4" ht="16.5" thickTop="1" thickBot="1">
      <c r="A14" s="661" t="s">
        <v>108</v>
      </c>
      <c r="B14" s="662" t="s">
        <v>1882</v>
      </c>
      <c r="C14" s="663" t="s">
        <v>109</v>
      </c>
      <c r="D14" s="664">
        <v>320058.73084322392</v>
      </c>
    </row>
    <row r="15" spans="1:4" ht="16.5" thickTop="1" thickBot="1">
      <c r="A15" s="661" t="s">
        <v>41</v>
      </c>
      <c r="B15" s="662" t="s">
        <v>1882</v>
      </c>
      <c r="C15" s="663" t="s">
        <v>42</v>
      </c>
      <c r="D15" s="664">
        <v>213372.48722881597</v>
      </c>
    </row>
    <row r="16" spans="1:4" ht="16.5" thickTop="1" thickBot="1">
      <c r="A16" s="661" t="s">
        <v>43</v>
      </c>
      <c r="B16" s="662" t="s">
        <v>1882</v>
      </c>
      <c r="C16" s="663" t="s">
        <v>44</v>
      </c>
      <c r="D16" s="664">
        <v>320058.73084322392</v>
      </c>
    </row>
    <row r="17" spans="1:4" ht="16.5" thickTop="1" thickBot="1">
      <c r="A17" s="661" t="s">
        <v>106</v>
      </c>
      <c r="B17" s="662" t="s">
        <v>1882</v>
      </c>
      <c r="C17" s="663" t="s">
        <v>107</v>
      </c>
      <c r="D17" s="664">
        <v>106686.24361440798</v>
      </c>
    </row>
    <row r="18" spans="1:4" ht="16.5" thickTop="1" thickBot="1">
      <c r="A18" s="661" t="s">
        <v>1675</v>
      </c>
      <c r="B18" s="662" t="s">
        <v>1882</v>
      </c>
      <c r="C18" s="663" t="s">
        <v>2000</v>
      </c>
      <c r="D18" s="664">
        <v>96017.619252967183</v>
      </c>
    </row>
    <row r="19" spans="1:4" ht="16.5" thickTop="1" thickBot="1">
      <c r="A19" s="661" t="s">
        <v>96</v>
      </c>
      <c r="B19" s="662" t="s">
        <v>92</v>
      </c>
      <c r="C19" s="663" t="s">
        <v>97</v>
      </c>
      <c r="D19" s="664">
        <v>2133724.8722881596</v>
      </c>
    </row>
    <row r="20" spans="1:4" ht="16.5" thickTop="1" thickBot="1">
      <c r="A20" s="661" t="s">
        <v>76</v>
      </c>
      <c r="B20" s="662" t="s">
        <v>1882</v>
      </c>
      <c r="C20" s="663" t="s">
        <v>77</v>
      </c>
      <c r="D20" s="664">
        <v>485912.31941843667</v>
      </c>
    </row>
    <row r="21" spans="1:4" ht="16.5" thickTop="1" thickBot="1">
      <c r="A21" s="661" t="s">
        <v>74</v>
      </c>
      <c r="B21" s="662" t="s">
        <v>1882</v>
      </c>
      <c r="C21" s="663" t="s">
        <v>75</v>
      </c>
      <c r="D21" s="664">
        <v>477235.31371453602</v>
      </c>
    </row>
    <row r="22" spans="1:4" ht="16.5" thickTop="1" thickBot="1">
      <c r="A22" s="661" t="s">
        <v>84</v>
      </c>
      <c r="B22" s="662" t="s">
        <v>1882</v>
      </c>
      <c r="C22" s="663" t="s">
        <v>85</v>
      </c>
      <c r="D22" s="664">
        <v>544482.10791976599</v>
      </c>
    </row>
    <row r="23" spans="1:4" ht="16.5" thickTop="1" thickBot="1">
      <c r="A23" s="661" t="s">
        <v>78</v>
      </c>
      <c r="B23" s="662" t="s">
        <v>1882</v>
      </c>
      <c r="C23" s="663" t="s">
        <v>79</v>
      </c>
      <c r="D23" s="664">
        <v>605221.14784707059</v>
      </c>
    </row>
    <row r="24" spans="1:4" ht="16.5" thickTop="1" thickBot="1">
      <c r="A24" s="661" t="s">
        <v>64</v>
      </c>
      <c r="B24" s="662" t="s">
        <v>1882</v>
      </c>
      <c r="C24" s="663" t="s">
        <v>65</v>
      </c>
      <c r="D24" s="664">
        <v>468558.30801063532</v>
      </c>
    </row>
    <row r="25" spans="1:4" ht="16.5" thickTop="1" thickBot="1">
      <c r="A25" s="661" t="s">
        <v>80</v>
      </c>
      <c r="B25" s="662" t="s">
        <v>1882</v>
      </c>
      <c r="C25" s="663" t="s">
        <v>81</v>
      </c>
      <c r="D25" s="664">
        <v>557497.61647561705</v>
      </c>
    </row>
    <row r="26" spans="1:4" ht="16.5" thickTop="1" thickBot="1">
      <c r="A26" s="661" t="s">
        <v>82</v>
      </c>
      <c r="B26" s="662" t="s">
        <v>1882</v>
      </c>
      <c r="C26" s="663" t="s">
        <v>83</v>
      </c>
      <c r="D26" s="664">
        <v>577020.87930939358</v>
      </c>
    </row>
    <row r="27" spans="1:4" ht="16.5" thickTop="1" thickBot="1">
      <c r="A27" s="661" t="s">
        <v>104</v>
      </c>
      <c r="B27" s="662" t="s">
        <v>1882</v>
      </c>
      <c r="C27" s="663" t="s">
        <v>105</v>
      </c>
      <c r="D27" s="664">
        <v>145339.84554033595</v>
      </c>
    </row>
    <row r="28" spans="1:4" ht="16.5" thickTop="1" thickBot="1">
      <c r="A28" s="661" t="s">
        <v>4</v>
      </c>
      <c r="B28" s="662" t="s">
        <v>1882</v>
      </c>
      <c r="C28" s="663" t="s">
        <v>5</v>
      </c>
      <c r="D28" s="664">
        <v>162693.85694813728</v>
      </c>
    </row>
    <row r="29" spans="1:4" ht="16.5" customHeight="1" thickTop="1" thickBot="1">
      <c r="A29" s="661" t="s">
        <v>45</v>
      </c>
      <c r="B29" s="662" t="s">
        <v>1882</v>
      </c>
      <c r="C29" s="663" t="s">
        <v>2226</v>
      </c>
      <c r="D29" s="664">
        <f>$D$43+$D$64</f>
        <v>160817.24361440798</v>
      </c>
    </row>
    <row r="30" spans="1:4" ht="16.5" thickTop="1" thickBot="1">
      <c r="A30" s="661" t="s">
        <v>66</v>
      </c>
      <c r="B30" s="662" t="s">
        <v>1882</v>
      </c>
      <c r="C30" s="663" t="s">
        <v>67</v>
      </c>
      <c r="D30" s="664">
        <v>160029.36542161196</v>
      </c>
    </row>
    <row r="31" spans="1:4" ht="16.5" thickTop="1" thickBot="1">
      <c r="A31" s="661" t="s">
        <v>23</v>
      </c>
      <c r="B31" s="662" t="s">
        <v>1882</v>
      </c>
      <c r="C31" s="663" t="s">
        <v>24</v>
      </c>
      <c r="D31" s="664">
        <f>$D$64*10</f>
        <v>541310</v>
      </c>
    </row>
    <row r="32" spans="1:4" ht="16.5" thickTop="1" thickBot="1">
      <c r="A32" s="661" t="s">
        <v>7</v>
      </c>
      <c r="B32" s="662" t="s">
        <v>1882</v>
      </c>
      <c r="C32" s="663" t="s">
        <v>8</v>
      </c>
      <c r="D32" s="664">
        <f>$D$64*2</f>
        <v>108262</v>
      </c>
    </row>
    <row r="33" spans="1:4" ht="16.5" thickTop="1" thickBot="1">
      <c r="A33" s="661" t="s">
        <v>9</v>
      </c>
      <c r="B33" s="662" t="s">
        <v>1882</v>
      </c>
      <c r="C33" s="663" t="s">
        <v>10</v>
      </c>
      <c r="D33" s="664">
        <f>$D$64*3</f>
        <v>162393</v>
      </c>
    </row>
    <row r="34" spans="1:4" ht="16.5" thickTop="1" thickBot="1">
      <c r="A34" s="661" t="s">
        <v>11</v>
      </c>
      <c r="B34" s="662" t="s">
        <v>1882</v>
      </c>
      <c r="C34" s="663" t="s">
        <v>12</v>
      </c>
      <c r="D34" s="664">
        <f>$D$64*4</f>
        <v>216524</v>
      </c>
    </row>
    <row r="35" spans="1:4" ht="16.5" thickTop="1" thickBot="1">
      <c r="A35" s="661" t="s">
        <v>13</v>
      </c>
      <c r="B35" s="662" t="s">
        <v>1882</v>
      </c>
      <c r="C35" s="663" t="s">
        <v>14</v>
      </c>
      <c r="D35" s="664">
        <f>$D$64*5</f>
        <v>270655</v>
      </c>
    </row>
    <row r="36" spans="1:4" ht="16.5" thickTop="1" thickBot="1">
      <c r="A36" s="661" t="s">
        <v>15</v>
      </c>
      <c r="B36" s="662" t="s">
        <v>1882</v>
      </c>
      <c r="C36" s="663" t="s">
        <v>16</v>
      </c>
      <c r="D36" s="664">
        <f>$D$64*6</f>
        <v>324786</v>
      </c>
    </row>
    <row r="37" spans="1:4" ht="16.5" thickTop="1" thickBot="1">
      <c r="A37" s="661" t="s">
        <v>17</v>
      </c>
      <c r="B37" s="662" t="s">
        <v>1882</v>
      </c>
      <c r="C37" s="663" t="s">
        <v>18</v>
      </c>
      <c r="D37" s="664">
        <f>$D$64*7</f>
        <v>378917</v>
      </c>
    </row>
    <row r="38" spans="1:4" ht="16.5" thickTop="1" thickBot="1">
      <c r="A38" s="661" t="s">
        <v>19</v>
      </c>
      <c r="B38" s="662" t="s">
        <v>1882</v>
      </c>
      <c r="C38" s="663" t="s">
        <v>20</v>
      </c>
      <c r="D38" s="664">
        <f>$D$64*8</f>
        <v>433048</v>
      </c>
    </row>
    <row r="39" spans="1:4" ht="16.5" thickTop="1" thickBot="1">
      <c r="A39" s="661" t="s">
        <v>21</v>
      </c>
      <c r="B39" s="662" t="s">
        <v>1882</v>
      </c>
      <c r="C39" s="663" t="s">
        <v>22</v>
      </c>
      <c r="D39" s="664">
        <f>$D$64*9</f>
        <v>487179</v>
      </c>
    </row>
    <row r="40" spans="1:4" ht="16.5" thickTop="1" thickBot="1">
      <c r="A40" s="661" t="s">
        <v>72</v>
      </c>
      <c r="B40" s="662" t="s">
        <v>1882</v>
      </c>
      <c r="C40" s="663" t="s">
        <v>73</v>
      </c>
      <c r="D40" s="664">
        <v>58677.433987924393</v>
      </c>
    </row>
    <row r="41" spans="1:4" ht="16.5" thickTop="1" thickBot="1">
      <c r="A41" s="661" t="s">
        <v>27</v>
      </c>
      <c r="B41" s="662" t="s">
        <v>1882</v>
      </c>
      <c r="C41" s="663" t="s">
        <v>28</v>
      </c>
      <c r="D41" s="664">
        <v>117354.86797584879</v>
      </c>
    </row>
    <row r="42" spans="1:4" ht="16.5" thickTop="1" thickBot="1">
      <c r="A42" s="661" t="s">
        <v>25</v>
      </c>
      <c r="B42" s="662" t="s">
        <v>1882</v>
      </c>
      <c r="C42" s="663" t="s">
        <v>26</v>
      </c>
      <c r="D42" s="664">
        <v>117354.86797584879</v>
      </c>
    </row>
    <row r="43" spans="1:4" ht="16.5" thickTop="1" thickBot="1">
      <c r="A43" s="661" t="s">
        <v>30</v>
      </c>
      <c r="B43" s="662" t="s">
        <v>1882</v>
      </c>
      <c r="C43" s="663" t="s">
        <v>31</v>
      </c>
      <c r="D43" s="664">
        <v>106686.24361440798</v>
      </c>
    </row>
    <row r="44" spans="1:4" ht="17.25" customHeight="1" thickTop="1" thickBot="1">
      <c r="A44" s="661" t="s">
        <v>40</v>
      </c>
      <c r="B44" s="662" t="s">
        <v>1882</v>
      </c>
      <c r="C44" s="663" t="s">
        <v>2225</v>
      </c>
      <c r="D44" s="664">
        <v>266715.60903601995</v>
      </c>
    </row>
    <row r="45" spans="1:4" ht="16.5" thickTop="1" thickBot="1">
      <c r="A45" s="661" t="s">
        <v>32</v>
      </c>
      <c r="B45" s="662" t="s">
        <v>1882</v>
      </c>
      <c r="C45" s="663" t="s">
        <v>33</v>
      </c>
      <c r="D45" s="664">
        <f>D43*2</f>
        <v>213372.48722881597</v>
      </c>
    </row>
    <row r="46" spans="1:4" ht="16.5" thickTop="1" thickBot="1">
      <c r="A46" s="661" t="s">
        <v>34</v>
      </c>
      <c r="B46" s="662" t="s">
        <v>1882</v>
      </c>
      <c r="C46" s="663" t="s">
        <v>35</v>
      </c>
      <c r="D46" s="664">
        <f>D43*3</f>
        <v>320058.73084322398</v>
      </c>
    </row>
    <row r="47" spans="1:4" ht="16.5" thickTop="1" thickBot="1">
      <c r="A47" s="661" t="s">
        <v>70</v>
      </c>
      <c r="B47" s="662" t="s">
        <v>1882</v>
      </c>
      <c r="C47" s="663" t="s">
        <v>71</v>
      </c>
      <c r="D47" s="664">
        <f>D43+(3*D8)</f>
        <v>282718.54557818116</v>
      </c>
    </row>
    <row r="48" spans="1:4" ht="16.5" thickTop="1" thickBot="1">
      <c r="A48" s="661" t="s">
        <v>36</v>
      </c>
      <c r="B48" s="662" t="s">
        <v>1882</v>
      </c>
      <c r="C48" s="663" t="s">
        <v>37</v>
      </c>
      <c r="D48" s="664">
        <v>117354.86797584879</v>
      </c>
    </row>
    <row r="49" spans="1:10" ht="16.5" thickTop="1" thickBot="1">
      <c r="A49" s="661" t="s">
        <v>38</v>
      </c>
      <c r="B49" s="662" t="s">
        <v>1882</v>
      </c>
      <c r="C49" s="663" t="s">
        <v>39</v>
      </c>
      <c r="D49" s="664">
        <v>128023.49233728957</v>
      </c>
    </row>
    <row r="50" spans="1:10" ht="16.5" thickTop="1" thickBot="1">
      <c r="A50" s="661" t="s">
        <v>89</v>
      </c>
      <c r="B50" s="662" t="s">
        <v>1882</v>
      </c>
      <c r="C50" s="663" t="s">
        <v>90</v>
      </c>
      <c r="D50" s="664">
        <v>133357.80451800997</v>
      </c>
    </row>
    <row r="51" spans="1:10" ht="16.5" thickTop="1" thickBot="1">
      <c r="A51" s="661" t="s">
        <v>46</v>
      </c>
      <c r="B51" s="662" t="s">
        <v>1882</v>
      </c>
      <c r="C51" s="663" t="s">
        <v>47</v>
      </c>
      <c r="D51" s="664">
        <f>$D$6*1.85</f>
        <v>54131</v>
      </c>
    </row>
    <row r="52" spans="1:10" ht="16.5" thickTop="1" thickBot="1">
      <c r="A52" s="661" t="s">
        <v>48</v>
      </c>
      <c r="B52" s="662" t="s">
        <v>1882</v>
      </c>
      <c r="C52" s="663" t="s">
        <v>49</v>
      </c>
      <c r="D52" s="664">
        <f>D51*2</f>
        <v>108262</v>
      </c>
    </row>
    <row r="53" spans="1:10" ht="16.5" thickTop="1" thickBot="1">
      <c r="A53" s="661" t="s">
        <v>50</v>
      </c>
      <c r="B53" s="662" t="s">
        <v>1882</v>
      </c>
      <c r="C53" s="663" t="s">
        <v>51</v>
      </c>
      <c r="D53" s="664">
        <v>106686.24361440798</v>
      </c>
    </row>
    <row r="54" spans="1:10" ht="16.5" thickTop="1" thickBot="1">
      <c r="A54" s="661" t="s">
        <v>68</v>
      </c>
      <c r="B54" s="662" t="s">
        <v>1882</v>
      </c>
      <c r="C54" s="663" t="s">
        <v>69</v>
      </c>
      <c r="D54" s="664">
        <v>213372.48722881597</v>
      </c>
    </row>
    <row r="55" spans="1:10" ht="46.5" thickTop="1" thickBot="1">
      <c r="A55" s="661" t="s">
        <v>29</v>
      </c>
      <c r="B55" s="662" t="s">
        <v>1882</v>
      </c>
      <c r="C55" s="663" t="s">
        <v>1883</v>
      </c>
      <c r="D55" s="665">
        <v>800146.82710805978</v>
      </c>
    </row>
    <row r="56" spans="1:10" ht="16.5" thickTop="1" thickBot="1">
      <c r="A56" s="661" t="s">
        <v>52</v>
      </c>
      <c r="B56" s="662" t="s">
        <v>1882</v>
      </c>
      <c r="C56" s="663" t="s">
        <v>53</v>
      </c>
      <c r="D56" s="664">
        <v>80014.682710805981</v>
      </c>
    </row>
    <row r="57" spans="1:10" ht="16.5" thickTop="1" thickBot="1">
      <c r="A57" s="661" t="s">
        <v>54</v>
      </c>
      <c r="B57" s="662" t="s">
        <v>1882</v>
      </c>
      <c r="C57" s="663" t="s">
        <v>55</v>
      </c>
      <c r="D57" s="664">
        <v>160029.36542161196</v>
      </c>
    </row>
    <row r="58" spans="1:10" ht="16.5" thickTop="1" thickBot="1">
      <c r="A58" s="661" t="s">
        <v>56</v>
      </c>
      <c r="B58" s="662" t="s">
        <v>1882</v>
      </c>
      <c r="C58" s="663" t="s">
        <v>57</v>
      </c>
      <c r="D58" s="664">
        <v>106686.24361440798</v>
      </c>
    </row>
    <row r="59" spans="1:10" ht="16.5" thickTop="1" thickBot="1">
      <c r="A59" s="661" t="s">
        <v>2</v>
      </c>
      <c r="B59" s="662" t="s">
        <v>1882</v>
      </c>
      <c r="C59" s="663" t="s">
        <v>3</v>
      </c>
      <c r="D59" s="664">
        <v>213372.48722881597</v>
      </c>
    </row>
    <row r="60" spans="1:10" ht="16.5" thickTop="1" thickBot="1">
      <c r="A60" s="661" t="s">
        <v>58</v>
      </c>
      <c r="B60" s="662" t="s">
        <v>1882</v>
      </c>
      <c r="C60" s="663" t="s">
        <v>59</v>
      </c>
      <c r="D60" s="664">
        <v>133357.80451800997</v>
      </c>
    </row>
    <row r="61" spans="1:10" ht="16.5" thickTop="1" thickBot="1">
      <c r="A61" s="661" t="s">
        <v>86</v>
      </c>
      <c r="B61" s="662" t="s">
        <v>1882</v>
      </c>
      <c r="C61" s="663" t="s">
        <v>87</v>
      </c>
      <c r="D61" s="664">
        <v>160029.36542161196</v>
      </c>
    </row>
    <row r="62" spans="1:10" ht="16.5" thickTop="1" thickBot="1">
      <c r="A62" s="661" t="s">
        <v>88</v>
      </c>
      <c r="B62" s="662" t="s">
        <v>1882</v>
      </c>
      <c r="C62" s="663" t="s">
        <v>87</v>
      </c>
      <c r="D62" s="664">
        <v>160029.36542161196</v>
      </c>
    </row>
    <row r="63" spans="1:10" ht="16.5" thickTop="1" thickBot="1">
      <c r="A63" s="661" t="s">
        <v>60</v>
      </c>
      <c r="B63" s="662" t="s">
        <v>1882</v>
      </c>
      <c r="C63" s="663" t="s">
        <v>61</v>
      </c>
      <c r="D63" s="664">
        <v>160029.36542161196</v>
      </c>
      <c r="E63" s="220"/>
      <c r="F63" s="220"/>
      <c r="G63" s="220"/>
      <c r="H63" s="220"/>
      <c r="I63" s="220"/>
      <c r="J63" s="220"/>
    </row>
    <row r="64" spans="1:10" ht="17.25" customHeight="1" thickTop="1" thickBot="1">
      <c r="A64" s="661" t="s">
        <v>6</v>
      </c>
      <c r="B64" s="662" t="s">
        <v>1882</v>
      </c>
      <c r="C64" s="663" t="s">
        <v>2224</v>
      </c>
      <c r="D64" s="664">
        <f>$D$6*1.85</f>
        <v>54131</v>
      </c>
      <c r="E64" s="647"/>
      <c r="F64" s="647"/>
      <c r="G64" s="648"/>
      <c r="H64" s="647"/>
      <c r="I64" s="220"/>
      <c r="J64" s="220"/>
    </row>
    <row r="65" spans="1:10" ht="16.5" thickTop="1" thickBot="1">
      <c r="A65" s="661" t="s">
        <v>91</v>
      </c>
      <c r="B65" s="662" t="s">
        <v>92</v>
      </c>
      <c r="C65" s="663" t="s">
        <v>93</v>
      </c>
      <c r="D65" s="664">
        <v>533431.21807203989</v>
      </c>
      <c r="E65" s="647"/>
      <c r="F65" s="647"/>
      <c r="G65" s="647"/>
      <c r="H65" s="647"/>
      <c r="I65" s="220"/>
      <c r="J65" s="220"/>
    </row>
    <row r="66" spans="1:10" ht="16.5" thickTop="1" thickBot="1">
      <c r="A66" s="661" t="s">
        <v>94</v>
      </c>
      <c r="B66" s="662" t="s">
        <v>92</v>
      </c>
      <c r="C66" s="663" t="s">
        <v>95</v>
      </c>
      <c r="D66" s="664">
        <v>266715.60903601995</v>
      </c>
    </row>
    <row r="67" spans="1:10" ht="16.5" thickTop="1" thickBot="1">
      <c r="A67" s="661" t="s">
        <v>2228</v>
      </c>
      <c r="B67" s="662" t="s">
        <v>1882</v>
      </c>
      <c r="C67" s="663" t="s">
        <v>2227</v>
      </c>
      <c r="D67" s="664">
        <f>$D$6*1.85</f>
        <v>54131</v>
      </c>
    </row>
    <row r="68" spans="1:10" ht="15.75" thickTop="1">
      <c r="A68" s="3"/>
      <c r="B68" s="4"/>
      <c r="C68" s="5"/>
      <c r="D68" s="184"/>
    </row>
    <row r="69" spans="1:10">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H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39"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1">
        <v>75008.515248783573</v>
      </c>
    </row>
    <row r="8" spans="1:4" ht="30" customHeight="1" thickTop="1" thickBot="1">
      <c r="A8" s="10" t="s">
        <v>112</v>
      </c>
      <c r="B8" s="8" t="s">
        <v>113</v>
      </c>
      <c r="C8" s="11" t="s">
        <v>114</v>
      </c>
      <c r="D8" s="651">
        <v>3207.424558845737</v>
      </c>
    </row>
    <row r="9" spans="1:4" ht="30" customHeight="1" thickTop="1" thickBot="1">
      <c r="A9" s="10" t="s">
        <v>117</v>
      </c>
      <c r="B9" s="8" t="s">
        <v>113</v>
      </c>
      <c r="C9" s="11" t="s">
        <v>118</v>
      </c>
      <c r="D9" s="651">
        <v>75206.218795361594</v>
      </c>
    </row>
    <row r="10" spans="1:4" ht="30" customHeight="1" thickTop="1" thickBot="1">
      <c r="A10" s="10" t="s">
        <v>119</v>
      </c>
      <c r="B10" s="8" t="s">
        <v>113</v>
      </c>
      <c r="C10" s="11" t="s">
        <v>120</v>
      </c>
      <c r="D10" s="651">
        <v>61255.833450060403</v>
      </c>
    </row>
    <row r="11" spans="1:4" ht="30" customHeight="1" thickTop="1" thickBot="1">
      <c r="A11" s="10" t="s">
        <v>123</v>
      </c>
      <c r="B11" s="8" t="s">
        <v>113</v>
      </c>
      <c r="C11" s="11" t="s">
        <v>124</v>
      </c>
      <c r="D11" s="651">
        <v>22865.635549868159</v>
      </c>
    </row>
    <row r="12" spans="1:4" ht="30" customHeight="1" thickTop="1" thickBot="1">
      <c r="A12" s="10" t="s">
        <v>121</v>
      </c>
      <c r="B12" s="8" t="s">
        <v>113</v>
      </c>
      <c r="C12" s="11" t="s">
        <v>122</v>
      </c>
      <c r="D12" s="651">
        <v>74127.562599771278</v>
      </c>
    </row>
    <row r="13" spans="1:4" ht="30" customHeight="1" thickTop="1" thickBot="1">
      <c r="A13" s="10" t="s">
        <v>125</v>
      </c>
      <c r="B13" s="8" t="s">
        <v>113</v>
      </c>
      <c r="C13" s="11" t="s">
        <v>126</v>
      </c>
      <c r="D13" s="651">
        <v>55423.244762244874</v>
      </c>
    </row>
    <row r="14" spans="1:4" ht="30" customHeight="1" thickTop="1" thickBot="1">
      <c r="A14" s="10" t="s">
        <v>131</v>
      </c>
      <c r="B14" s="8" t="s">
        <v>113</v>
      </c>
      <c r="C14" s="11" t="s">
        <v>132</v>
      </c>
      <c r="D14" s="651">
        <v>219567.94107039971</v>
      </c>
    </row>
    <row r="15" spans="1:4" ht="30" customHeight="1" thickTop="1" thickBot="1">
      <c r="A15" s="10" t="s">
        <v>129</v>
      </c>
      <c r="B15" s="8" t="s">
        <v>113</v>
      </c>
      <c r="C15" s="11" t="s">
        <v>130</v>
      </c>
      <c r="D15" s="651">
        <v>173435.84582324114</v>
      </c>
    </row>
    <row r="16" spans="1:4" ht="30" customHeight="1" thickTop="1" thickBot="1">
      <c r="A16" s="10" t="s">
        <v>127</v>
      </c>
      <c r="B16" s="8" t="s">
        <v>113</v>
      </c>
      <c r="C16" s="11" t="s">
        <v>128</v>
      </c>
      <c r="D16" s="651">
        <v>123833.43913252512</v>
      </c>
    </row>
    <row r="17" spans="1:4" ht="30" customHeight="1" thickTop="1" thickBot="1">
      <c r="A17" s="10" t="s">
        <v>1711</v>
      </c>
      <c r="B17" s="8" t="s">
        <v>113</v>
      </c>
      <c r="C17" s="11" t="s">
        <v>1712</v>
      </c>
      <c r="D17" s="651">
        <v>98858.627878906613</v>
      </c>
    </row>
    <row r="18" spans="1:4" ht="30" customHeight="1" thickTop="1" thickBot="1">
      <c r="A18" s="10" t="s">
        <v>133</v>
      </c>
      <c r="B18" s="8" t="s">
        <v>113</v>
      </c>
      <c r="C18" s="11" t="s">
        <v>134</v>
      </c>
      <c r="D18" s="651">
        <v>66529.077938216011</v>
      </c>
    </row>
    <row r="19" spans="1:4" ht="30" customHeight="1" thickTop="1" thickBot="1">
      <c r="A19" s="10" t="s">
        <v>146</v>
      </c>
      <c r="B19" s="8" t="s">
        <v>113</v>
      </c>
      <c r="C19" s="11" t="s">
        <v>147</v>
      </c>
      <c r="D19" s="651">
        <v>179191.17980272599</v>
      </c>
    </row>
    <row r="20" spans="1:4" ht="30" customHeight="1" thickTop="1" thickBot="1">
      <c r="A20" s="10" t="s">
        <v>135</v>
      </c>
      <c r="B20" s="8" t="s">
        <v>113</v>
      </c>
      <c r="C20" s="11" t="s">
        <v>1884</v>
      </c>
      <c r="D20" s="651">
        <v>60576.560006241103</v>
      </c>
    </row>
    <row r="21" spans="1:4" ht="30" customHeight="1" thickTop="1" thickBot="1">
      <c r="A21" s="10" t="s">
        <v>136</v>
      </c>
      <c r="B21" s="8" t="s">
        <v>113</v>
      </c>
      <c r="C21" s="11" t="s">
        <v>137</v>
      </c>
      <c r="D21" s="651">
        <v>162613.27028965048</v>
      </c>
    </row>
    <row r="22" spans="1:4" ht="30" customHeight="1" thickTop="1" thickBot="1">
      <c r="A22" s="10" t="s">
        <v>138</v>
      </c>
      <c r="B22" s="8" t="s">
        <v>113</v>
      </c>
      <c r="C22" s="11" t="s">
        <v>139</v>
      </c>
      <c r="D22" s="651">
        <v>54177.649929047526</v>
      </c>
    </row>
    <row r="23" spans="1:4" ht="30" customHeight="1" thickTop="1" thickBot="1">
      <c r="A23" s="10" t="s">
        <v>143</v>
      </c>
      <c r="B23" s="8" t="s">
        <v>144</v>
      </c>
      <c r="C23" s="11" t="s">
        <v>145</v>
      </c>
      <c r="D23" s="651">
        <v>27313.638164411488</v>
      </c>
    </row>
    <row r="24" spans="1:4" ht="30" customHeight="1" thickTop="1" thickBot="1">
      <c r="A24" s="10" t="s">
        <v>140</v>
      </c>
      <c r="B24" s="8" t="s">
        <v>998</v>
      </c>
      <c r="C24" s="11" t="s">
        <v>142</v>
      </c>
      <c r="D24" s="651">
        <v>28900.472697114274</v>
      </c>
    </row>
    <row r="25" spans="1:4" ht="30" customHeight="1" thickTop="1" thickBot="1">
      <c r="A25" s="10" t="s">
        <v>148</v>
      </c>
      <c r="B25" s="8" t="s">
        <v>113</v>
      </c>
      <c r="C25" s="11" t="s">
        <v>149</v>
      </c>
      <c r="D25" s="651">
        <v>152871.80878483469</v>
      </c>
    </row>
    <row r="26" spans="1:4" ht="30" customHeight="1" thickTop="1" thickBot="1">
      <c r="A26" s="10" t="s">
        <v>150</v>
      </c>
      <c r="B26" s="8" t="s">
        <v>113</v>
      </c>
      <c r="C26" s="11" t="s">
        <v>151</v>
      </c>
      <c r="D26" s="651">
        <v>167968.0918810087</v>
      </c>
    </row>
    <row r="27" spans="1:4" ht="30" customHeight="1" thickTop="1" thickBot="1">
      <c r="A27" s="10" t="s">
        <v>152</v>
      </c>
      <c r="B27" s="8" t="s">
        <v>113</v>
      </c>
      <c r="C27" s="11" t="s">
        <v>153</v>
      </c>
      <c r="D27" s="651">
        <v>82274.693805546718</v>
      </c>
    </row>
    <row r="28" spans="1:4" ht="30" customHeight="1" thickTop="1" thickBot="1">
      <c r="A28" s="10" t="s">
        <v>154</v>
      </c>
      <c r="B28" s="8" t="s">
        <v>113</v>
      </c>
      <c r="C28" s="11" t="s">
        <v>155</v>
      </c>
      <c r="D28" s="651">
        <v>97109.154714358578</v>
      </c>
    </row>
    <row r="29" spans="1:4" ht="30" customHeight="1" thickTop="1" thickBot="1">
      <c r="A29" s="10" t="s">
        <v>156</v>
      </c>
      <c r="B29" s="8" t="s">
        <v>113</v>
      </c>
      <c r="C29" s="11" t="s">
        <v>157</v>
      </c>
      <c r="D29" s="651">
        <v>1124.1760175101945</v>
      </c>
    </row>
    <row r="30" spans="1:4" ht="30" customHeight="1" thickTop="1" thickBot="1">
      <c r="A30" s="10" t="s">
        <v>166</v>
      </c>
      <c r="B30" s="8" t="s">
        <v>113</v>
      </c>
      <c r="C30" s="11" t="s">
        <v>167</v>
      </c>
      <c r="D30" s="651">
        <v>103031.39956113246</v>
      </c>
    </row>
    <row r="31" spans="1:4" ht="30" customHeight="1" thickTop="1" thickBot="1">
      <c r="A31" s="10" t="s">
        <v>162</v>
      </c>
      <c r="B31" s="8" t="s">
        <v>113</v>
      </c>
      <c r="C31" s="11" t="s">
        <v>163</v>
      </c>
      <c r="D31" s="651">
        <v>10534.960605125796</v>
      </c>
    </row>
    <row r="32" spans="1:4" ht="30" customHeight="1" thickTop="1" thickBot="1">
      <c r="A32" s="10" t="s">
        <v>164</v>
      </c>
      <c r="B32" s="8" t="s">
        <v>113</v>
      </c>
      <c r="C32" s="11" t="s">
        <v>165</v>
      </c>
      <c r="D32" s="651">
        <v>43014.579002777202</v>
      </c>
    </row>
    <row r="33" spans="1:4" ht="30" customHeight="1" thickTop="1" thickBot="1">
      <c r="A33" s="10" t="s">
        <v>171</v>
      </c>
      <c r="B33" s="8" t="s">
        <v>113</v>
      </c>
      <c r="C33" s="11" t="s">
        <v>172</v>
      </c>
      <c r="D33" s="651">
        <v>10534.960605125796</v>
      </c>
    </row>
    <row r="34" spans="1:4" ht="30" customHeight="1" thickTop="1" thickBot="1">
      <c r="A34" s="10" t="s">
        <v>160</v>
      </c>
      <c r="B34" s="8" t="s">
        <v>113</v>
      </c>
      <c r="C34" s="11" t="s">
        <v>161</v>
      </c>
      <c r="D34" s="651">
        <v>10303.139956113248</v>
      </c>
    </row>
    <row r="35" spans="1:4" ht="30" customHeight="1" thickTop="1" thickBot="1">
      <c r="A35" s="10" t="s">
        <v>173</v>
      </c>
      <c r="B35" s="8" t="s">
        <v>113</v>
      </c>
      <c r="C35" s="11" t="s">
        <v>1886</v>
      </c>
      <c r="D35" s="651">
        <v>140758.40713843232</v>
      </c>
    </row>
    <row r="36" spans="1:4" ht="30" customHeight="1" thickTop="1" thickBot="1">
      <c r="A36" s="10" t="s">
        <v>170</v>
      </c>
      <c r="B36" s="8" t="s">
        <v>113</v>
      </c>
      <c r="C36" s="11" t="s">
        <v>1885</v>
      </c>
      <c r="D36" s="651">
        <v>100176.80769693274</v>
      </c>
    </row>
    <row r="37" spans="1:4" ht="30" customHeight="1" thickTop="1" thickBot="1">
      <c r="A37" s="10" t="s">
        <v>168</v>
      </c>
      <c r="B37" s="8" t="s">
        <v>113</v>
      </c>
      <c r="C37" s="11" t="s">
        <v>169</v>
      </c>
      <c r="D37" s="651">
        <v>114534.83409135031</v>
      </c>
    </row>
    <row r="38" spans="1:4" ht="30" customHeight="1" thickTop="1" thickBot="1">
      <c r="A38" s="10" t="s">
        <v>174</v>
      </c>
      <c r="B38" s="8" t="s">
        <v>113</v>
      </c>
      <c r="C38" s="11" t="s">
        <v>175</v>
      </c>
      <c r="D38" s="651">
        <v>94645.314851185671</v>
      </c>
    </row>
    <row r="39" spans="1:4" ht="30" customHeight="1" thickTop="1" thickBot="1">
      <c r="A39" s="10" t="s">
        <v>176</v>
      </c>
      <c r="B39" s="8" t="s">
        <v>113</v>
      </c>
      <c r="C39" s="11" t="s">
        <v>177</v>
      </c>
      <c r="D39" s="651">
        <v>3902.3142583778927</v>
      </c>
    </row>
    <row r="40" spans="1:4" ht="30" customHeight="1" thickTop="1" thickBot="1">
      <c r="A40" s="10" t="s">
        <v>180</v>
      </c>
      <c r="B40" s="8" t="s">
        <v>113</v>
      </c>
      <c r="C40" s="11" t="s">
        <v>181</v>
      </c>
      <c r="D40" s="651">
        <v>99032.007261989609</v>
      </c>
    </row>
    <row r="41" spans="1:4" ht="30" customHeight="1" thickTop="1" thickBot="1">
      <c r="A41" s="10" t="s">
        <v>178</v>
      </c>
      <c r="B41" s="8" t="s">
        <v>113</v>
      </c>
      <c r="C41" s="11" t="s">
        <v>179</v>
      </c>
      <c r="D41" s="651">
        <v>101913.96422369988</v>
      </c>
    </row>
    <row r="42" spans="1:4" ht="30" customHeight="1" thickTop="1" thickBot="1">
      <c r="A42" s="10" t="s">
        <v>182</v>
      </c>
      <c r="B42" s="8" t="s">
        <v>113</v>
      </c>
      <c r="C42" s="11" t="s">
        <v>183</v>
      </c>
      <c r="D42" s="651">
        <v>74104.688781517092</v>
      </c>
    </row>
    <row r="43" spans="1:4" ht="30" customHeight="1" thickTop="1" thickBot="1">
      <c r="A43" s="10" t="s">
        <v>1672</v>
      </c>
      <c r="B43" s="8" t="s">
        <v>113</v>
      </c>
      <c r="C43" s="11" t="s">
        <v>1671</v>
      </c>
      <c r="D43" s="651">
        <v>19511.571291889464</v>
      </c>
    </row>
    <row r="44" spans="1:4" ht="30" customHeight="1" thickTop="1" thickBot="1">
      <c r="A44" s="10" t="s">
        <v>184</v>
      </c>
      <c r="B44" s="8" t="s">
        <v>113</v>
      </c>
      <c r="C44" s="11" t="s">
        <v>185</v>
      </c>
      <c r="D44" s="651">
        <v>19511.571291889464</v>
      </c>
    </row>
    <row r="45" spans="1:4" ht="30" customHeight="1" thickTop="1" thickBot="1">
      <c r="A45" s="10" t="s">
        <v>1603</v>
      </c>
      <c r="B45" s="8" t="s">
        <v>113</v>
      </c>
      <c r="C45" s="11" t="s">
        <v>1604</v>
      </c>
      <c r="D45" s="651">
        <v>2633.242982081877</v>
      </c>
    </row>
    <row r="46" spans="1:4" ht="30" customHeight="1" thickTop="1" thickBot="1">
      <c r="A46" s="10" t="s">
        <v>188</v>
      </c>
      <c r="B46" s="8" t="s">
        <v>113</v>
      </c>
      <c r="C46" s="11" t="s">
        <v>189</v>
      </c>
      <c r="D46" s="651">
        <v>17690.491304646443</v>
      </c>
    </row>
    <row r="47" spans="1:4" ht="30" customHeight="1" thickTop="1" thickBot="1">
      <c r="A47" s="10" t="s">
        <v>186</v>
      </c>
      <c r="B47" s="8" t="s">
        <v>113</v>
      </c>
      <c r="C47" s="11" t="s">
        <v>187</v>
      </c>
      <c r="D47" s="651">
        <v>2620.0884908395988</v>
      </c>
    </row>
    <row r="48" spans="1:4" ht="30" customHeight="1" thickTop="1" thickBot="1">
      <c r="A48" s="10" t="s">
        <v>190</v>
      </c>
      <c r="B48" s="8" t="s">
        <v>113</v>
      </c>
      <c r="C48" s="11" t="s">
        <v>191</v>
      </c>
      <c r="D48" s="651">
        <v>2620.0884908395988</v>
      </c>
    </row>
    <row r="49" spans="1:4" ht="30" customHeight="1" thickTop="1" thickBot="1">
      <c r="A49" s="10" t="s">
        <v>201</v>
      </c>
      <c r="B49" s="8" t="s">
        <v>113</v>
      </c>
      <c r="C49" s="11" t="s">
        <v>1888</v>
      </c>
      <c r="D49" s="651">
        <v>204452.59351138343</v>
      </c>
    </row>
    <row r="50" spans="1:4" ht="30" customHeight="1" thickTop="1" thickBot="1">
      <c r="A50" s="10" t="s">
        <v>192</v>
      </c>
      <c r="B50" s="8" t="s">
        <v>113</v>
      </c>
      <c r="C50" s="11" t="s">
        <v>193</v>
      </c>
      <c r="D50" s="651">
        <v>40506.423634521176</v>
      </c>
    </row>
    <row r="51" spans="1:4" ht="30" customHeight="1" thickTop="1" thickBot="1">
      <c r="A51" s="10" t="s">
        <v>194</v>
      </c>
      <c r="B51" s="8" t="s">
        <v>113</v>
      </c>
      <c r="C51" s="11" t="s">
        <v>1887</v>
      </c>
      <c r="D51" s="651">
        <v>51515.699780566232</v>
      </c>
    </row>
    <row r="52" spans="1:4" ht="30" customHeight="1" thickTop="1" thickBot="1">
      <c r="A52" s="10" t="s">
        <v>224</v>
      </c>
      <c r="B52" s="8" t="s">
        <v>92</v>
      </c>
      <c r="C52" s="11" t="s">
        <v>1891</v>
      </c>
      <c r="D52" s="651">
        <v>171120.13586649438</v>
      </c>
    </row>
    <row r="53" spans="1:4" ht="30" customHeight="1" thickTop="1" thickBot="1">
      <c r="A53" s="10" t="s">
        <v>195</v>
      </c>
      <c r="B53" s="8" t="s">
        <v>113</v>
      </c>
      <c r="C53" s="11" t="s">
        <v>196</v>
      </c>
      <c r="D53" s="651">
        <v>6439.462472570779</v>
      </c>
    </row>
    <row r="54" spans="1:4" ht="30" customHeight="1" thickTop="1" thickBot="1">
      <c r="A54" s="10" t="s">
        <v>214</v>
      </c>
      <c r="B54" s="8" t="s">
        <v>113</v>
      </c>
      <c r="C54" s="11" t="s">
        <v>215</v>
      </c>
      <c r="D54" s="651">
        <v>3992.4667329938834</v>
      </c>
    </row>
    <row r="55" spans="1:4" ht="30" customHeight="1" thickTop="1" thickBot="1">
      <c r="A55" s="10" t="s">
        <v>197</v>
      </c>
      <c r="B55" s="8" t="s">
        <v>113</v>
      </c>
      <c r="C55" s="11" t="s">
        <v>198</v>
      </c>
      <c r="D55" s="651">
        <v>252808.14510315075</v>
      </c>
    </row>
    <row r="56" spans="1:4" ht="30" customHeight="1" thickTop="1" thickBot="1">
      <c r="A56" s="10" t="s">
        <v>199</v>
      </c>
      <c r="B56" s="8" t="s">
        <v>113</v>
      </c>
      <c r="C56" s="11" t="s">
        <v>200</v>
      </c>
      <c r="D56" s="651">
        <v>17576.686582474638</v>
      </c>
    </row>
    <row r="57" spans="1:4" ht="30" customHeight="1" thickTop="1" thickBot="1">
      <c r="A57" s="10" t="s">
        <v>202</v>
      </c>
      <c r="B57" s="8" t="s">
        <v>113</v>
      </c>
      <c r="C57" s="11" t="s">
        <v>203</v>
      </c>
      <c r="D57" s="651">
        <v>73076.134820974214</v>
      </c>
    </row>
    <row r="58" spans="1:4" ht="30" customHeight="1" thickTop="1" thickBot="1">
      <c r="A58" s="10" t="s">
        <v>212</v>
      </c>
      <c r="B58" s="8" t="s">
        <v>113</v>
      </c>
      <c r="C58" s="11" t="s">
        <v>213</v>
      </c>
      <c r="D58" s="651">
        <v>55173.314464986441</v>
      </c>
    </row>
    <row r="59" spans="1:4" ht="30" customHeight="1" thickTop="1" thickBot="1">
      <c r="A59" s="10" t="s">
        <v>206</v>
      </c>
      <c r="B59" s="8" t="s">
        <v>113</v>
      </c>
      <c r="C59" s="11" t="s">
        <v>207</v>
      </c>
      <c r="D59" s="651">
        <v>5279.3289135124278</v>
      </c>
    </row>
    <row r="60" spans="1:4" ht="30" customHeight="1" thickTop="1" thickBot="1">
      <c r="A60" s="10" t="s">
        <v>204</v>
      </c>
      <c r="B60" s="8" t="s">
        <v>113</v>
      </c>
      <c r="C60" s="11" t="s">
        <v>205</v>
      </c>
      <c r="D60" s="651">
        <v>3907.9809853537549</v>
      </c>
    </row>
    <row r="61" spans="1:4" ht="30" customHeight="1" thickTop="1" thickBot="1">
      <c r="A61" s="10" t="s">
        <v>208</v>
      </c>
      <c r="B61" s="8" t="s">
        <v>113</v>
      </c>
      <c r="C61" s="11" t="s">
        <v>209</v>
      </c>
      <c r="D61" s="651">
        <v>5279.3289135124278</v>
      </c>
    </row>
    <row r="62" spans="1:4" ht="30" customHeight="1" thickTop="1" thickBot="1">
      <c r="A62" s="10" t="s">
        <v>210</v>
      </c>
      <c r="B62" s="8" t="s">
        <v>113</v>
      </c>
      <c r="C62" s="11" t="s">
        <v>211</v>
      </c>
      <c r="D62" s="651">
        <v>5586.3624842046038</v>
      </c>
    </row>
    <row r="63" spans="1:4" ht="30" customHeight="1" thickTop="1" thickBot="1">
      <c r="A63" s="10" t="s">
        <v>217</v>
      </c>
      <c r="B63" s="8" t="s">
        <v>113</v>
      </c>
      <c r="C63" s="11" t="s">
        <v>218</v>
      </c>
      <c r="D63" s="651">
        <v>35236.564832570613</v>
      </c>
    </row>
    <row r="64" spans="1:4" ht="30" customHeight="1" thickTop="1" thickBot="1">
      <c r="A64" s="10" t="s">
        <v>219</v>
      </c>
      <c r="B64" s="8" t="s">
        <v>113</v>
      </c>
      <c r="C64" s="11" t="s">
        <v>220</v>
      </c>
      <c r="D64" s="651">
        <v>18403.356772578798</v>
      </c>
    </row>
    <row r="65" spans="1:4" ht="30" customHeight="1" thickTop="1" thickBot="1">
      <c r="A65" s="10" t="s">
        <v>216</v>
      </c>
      <c r="B65" s="8" t="s">
        <v>113</v>
      </c>
      <c r="C65" s="11" t="s">
        <v>1889</v>
      </c>
      <c r="D65" s="651">
        <v>70834.087198278576</v>
      </c>
    </row>
    <row r="66" spans="1:4" ht="30" customHeight="1" thickTop="1" thickBot="1">
      <c r="A66" s="10" t="s">
        <v>221</v>
      </c>
      <c r="B66" s="8" t="s">
        <v>113</v>
      </c>
      <c r="C66" s="11" t="s">
        <v>1890</v>
      </c>
      <c r="D66" s="651">
        <v>123833.43913252512</v>
      </c>
    </row>
    <row r="67" spans="1:4" ht="30" customHeight="1" thickTop="1" thickBot="1">
      <c r="A67" s="10" t="s">
        <v>222</v>
      </c>
      <c r="B67" s="8" t="s">
        <v>113</v>
      </c>
      <c r="C67" s="11" t="s">
        <v>223</v>
      </c>
      <c r="D67" s="651">
        <v>26591.104312090531</v>
      </c>
    </row>
    <row r="68" spans="1:4" ht="30" customHeight="1" thickTop="1" thickBot="1">
      <c r="A68" s="10" t="s">
        <v>225</v>
      </c>
      <c r="B68" s="8" t="s">
        <v>113</v>
      </c>
      <c r="C68" s="11" t="s">
        <v>226</v>
      </c>
      <c r="D68" s="651">
        <v>92453.020662879353</v>
      </c>
    </row>
    <row r="69" spans="1:4" ht="30" customHeight="1" thickTop="1" thickBot="1">
      <c r="A69" s="10" t="s">
        <v>227</v>
      </c>
      <c r="B69" s="8" t="s">
        <v>113</v>
      </c>
      <c r="C69" s="11" t="s">
        <v>1892</v>
      </c>
      <c r="D69" s="651">
        <v>23810.705928888616</v>
      </c>
    </row>
    <row r="70" spans="1:4" ht="30" customHeight="1" thickTop="1" thickBot="1">
      <c r="A70" s="10" t="s">
        <v>232</v>
      </c>
      <c r="B70" s="8" t="s">
        <v>233</v>
      </c>
      <c r="C70" s="11" t="s">
        <v>1895</v>
      </c>
      <c r="D70" s="651">
        <v>4443.3445658717455</v>
      </c>
    </row>
    <row r="71" spans="1:4" ht="30" customHeight="1" thickTop="1" thickBot="1">
      <c r="A71" s="10" t="s">
        <v>228</v>
      </c>
      <c r="B71" s="8" t="s">
        <v>113</v>
      </c>
      <c r="C71" s="11" t="s">
        <v>1893</v>
      </c>
      <c r="D71" s="651">
        <v>3932.465756739959</v>
      </c>
    </row>
    <row r="72" spans="1:4" ht="30" customHeight="1" thickTop="1" thickBot="1">
      <c r="A72" s="10" t="s">
        <v>229</v>
      </c>
      <c r="B72" s="8" t="s">
        <v>113</v>
      </c>
      <c r="C72" s="11" t="s">
        <v>1894</v>
      </c>
      <c r="D72" s="651">
        <v>9232.0781232047339</v>
      </c>
    </row>
    <row r="73" spans="1:4" ht="30" customHeight="1" thickTop="1" thickBot="1">
      <c r="A73" s="10" t="s">
        <v>230</v>
      </c>
      <c r="B73" s="8" t="s">
        <v>113</v>
      </c>
      <c r="C73" s="11" t="s">
        <v>231</v>
      </c>
      <c r="D73" s="651">
        <v>4329.4973471370158</v>
      </c>
    </row>
    <row r="74" spans="1:4" ht="30" customHeight="1" thickTop="1" thickBot="1">
      <c r="A74" s="10" t="s">
        <v>234</v>
      </c>
      <c r="B74" s="8" t="s">
        <v>113</v>
      </c>
      <c r="C74" s="11" t="s">
        <v>235</v>
      </c>
      <c r="D74" s="651">
        <v>18858.604791403475</v>
      </c>
    </row>
    <row r="75" spans="1:4" ht="30" customHeight="1" thickTop="1" thickBot="1">
      <c r="A75" s="10" t="s">
        <v>236</v>
      </c>
      <c r="B75" s="8" t="s">
        <v>113</v>
      </c>
      <c r="C75" s="11" t="s">
        <v>237</v>
      </c>
      <c r="D75" s="651">
        <v>373412.58549339481</v>
      </c>
    </row>
    <row r="76" spans="1:4" ht="30" customHeight="1" thickTop="1" thickBot="1">
      <c r="A76" s="10" t="s">
        <v>238</v>
      </c>
      <c r="B76" s="8" t="s">
        <v>113</v>
      </c>
      <c r="C76" s="11" t="s">
        <v>239</v>
      </c>
      <c r="D76" s="651">
        <v>503265.16275532538</v>
      </c>
    </row>
    <row r="77" spans="1:4" ht="30" customHeight="1" thickTop="1" thickBot="1">
      <c r="A77" s="10" t="s">
        <v>240</v>
      </c>
      <c r="B77" s="8" t="s">
        <v>113</v>
      </c>
      <c r="C77" s="11" t="s">
        <v>1896</v>
      </c>
      <c r="D77" s="651">
        <v>169447.71363651552</v>
      </c>
    </row>
    <row r="78" spans="1:4" ht="30" customHeight="1" thickTop="1" thickBot="1">
      <c r="A78" s="10" t="s">
        <v>241</v>
      </c>
      <c r="B78" s="8" t="s">
        <v>113</v>
      </c>
      <c r="C78" s="11" t="s">
        <v>1897</v>
      </c>
      <c r="D78" s="651">
        <v>189638.9324189116</v>
      </c>
    </row>
    <row r="79" spans="1:4" ht="30" customHeight="1" thickTop="1" thickBot="1">
      <c r="A79" s="10" t="s">
        <v>246</v>
      </c>
      <c r="B79" s="8" t="s">
        <v>113</v>
      </c>
      <c r="C79" s="11" t="s">
        <v>1902</v>
      </c>
      <c r="D79" s="651">
        <v>120922.00909770319</v>
      </c>
    </row>
    <row r="80" spans="1:4" ht="30" customHeight="1" thickTop="1" thickBot="1">
      <c r="A80" s="10" t="s">
        <v>243</v>
      </c>
      <c r="B80" s="8" t="s">
        <v>113</v>
      </c>
      <c r="C80" s="11" t="s">
        <v>1899</v>
      </c>
      <c r="D80" s="651">
        <v>195564.99091914308</v>
      </c>
    </row>
    <row r="81" spans="1:8" ht="30" customHeight="1" thickTop="1" thickBot="1">
      <c r="A81" s="10" t="s">
        <v>244</v>
      </c>
      <c r="B81" s="8" t="s">
        <v>113</v>
      </c>
      <c r="C81" s="11" t="s">
        <v>1900</v>
      </c>
      <c r="D81" s="651">
        <v>288017.38298418</v>
      </c>
    </row>
    <row r="82" spans="1:8" ht="30" customHeight="1" thickTop="1" thickBot="1">
      <c r="A82" s="10" t="s">
        <v>245</v>
      </c>
      <c r="B82" s="8" t="s">
        <v>113</v>
      </c>
      <c r="C82" s="11" t="s">
        <v>1901</v>
      </c>
      <c r="D82" s="651">
        <v>189263.65084841059</v>
      </c>
    </row>
    <row r="83" spans="1:8" ht="30" customHeight="1" thickTop="1" thickBot="1">
      <c r="A83" s="10" t="s">
        <v>247</v>
      </c>
      <c r="B83" s="8" t="s">
        <v>113</v>
      </c>
      <c r="C83" s="11" t="s">
        <v>1903</v>
      </c>
      <c r="D83" s="651">
        <v>178046.85082683153</v>
      </c>
    </row>
    <row r="84" spans="1:8" ht="30" customHeight="1" thickTop="1" thickBot="1">
      <c r="A84" s="10" t="s">
        <v>242</v>
      </c>
      <c r="B84" s="8" t="s">
        <v>113</v>
      </c>
      <c r="C84" s="11" t="s">
        <v>1898</v>
      </c>
      <c r="D84" s="651">
        <v>226857.45839602588</v>
      </c>
    </row>
    <row r="85" spans="1:8" ht="30" customHeight="1" thickTop="1" thickBot="1">
      <c r="A85" s="10" t="s">
        <v>248</v>
      </c>
      <c r="B85" s="8" t="s">
        <v>113</v>
      </c>
      <c r="C85" s="11" t="s">
        <v>1904</v>
      </c>
      <c r="D85" s="651">
        <v>333428.15463174565</v>
      </c>
    </row>
    <row r="86" spans="1:8" ht="30" customHeight="1" thickTop="1" thickBot="1">
      <c r="A86" s="10" t="s">
        <v>249</v>
      </c>
      <c r="B86" s="8" t="s">
        <v>113</v>
      </c>
      <c r="C86" s="11" t="s">
        <v>250</v>
      </c>
      <c r="D86" s="651">
        <v>4207.8023580766503</v>
      </c>
    </row>
    <row r="87" spans="1:8" ht="30" customHeight="1" thickTop="1" thickBot="1">
      <c r="A87" s="10" t="s">
        <v>255</v>
      </c>
      <c r="B87" s="8" t="s">
        <v>113</v>
      </c>
      <c r="C87" s="11" t="s">
        <v>256</v>
      </c>
      <c r="D87" s="651">
        <v>2062680.0111891606</v>
      </c>
    </row>
    <row r="88" spans="1:8" ht="30" customHeight="1" thickTop="1" thickBot="1">
      <c r="A88" s="10" t="s">
        <v>253</v>
      </c>
      <c r="B88" s="8" t="s">
        <v>113</v>
      </c>
      <c r="C88" s="11" t="s">
        <v>254</v>
      </c>
      <c r="D88" s="651">
        <v>20350.032758931116</v>
      </c>
    </row>
    <row r="89" spans="1:8" ht="30" customHeight="1" thickTop="1" thickBot="1">
      <c r="A89" s="10" t="s">
        <v>251</v>
      </c>
      <c r="B89" s="8" t="s">
        <v>113</v>
      </c>
      <c r="C89" s="11" t="s">
        <v>252</v>
      </c>
      <c r="D89" s="651">
        <v>53668.805796738154</v>
      </c>
    </row>
    <row r="90" spans="1:8" ht="30" customHeight="1" thickTop="1" thickBot="1">
      <c r="A90" s="10" t="s">
        <v>257</v>
      </c>
      <c r="B90" s="8" t="s">
        <v>113</v>
      </c>
      <c r="C90" s="11" t="s">
        <v>258</v>
      </c>
      <c r="D90" s="651">
        <v>7083.4087198278576</v>
      </c>
      <c r="G90" s="220"/>
      <c r="H90" s="220"/>
    </row>
    <row r="91" spans="1:8" ht="30" customHeight="1" thickTop="1" thickBot="1">
      <c r="A91" s="10" t="s">
        <v>259</v>
      </c>
      <c r="B91" s="8" t="s">
        <v>113</v>
      </c>
      <c r="C91" s="11" t="s">
        <v>260</v>
      </c>
      <c r="D91" s="651">
        <v>84129.168756609477</v>
      </c>
      <c r="G91" s="220"/>
      <c r="H91" s="220"/>
    </row>
    <row r="92" spans="1:8" ht="30" customHeight="1" thickTop="1" thickBot="1">
      <c r="A92" s="10" t="s">
        <v>261</v>
      </c>
      <c r="B92" s="8" t="s">
        <v>113</v>
      </c>
      <c r="C92" s="11" t="s">
        <v>262</v>
      </c>
      <c r="D92" s="651">
        <v>7155.8407728984203</v>
      </c>
      <c r="G92" s="649"/>
      <c r="H92" s="649"/>
    </row>
    <row r="93" spans="1:8" ht="30" customHeight="1" thickTop="1" thickBot="1">
      <c r="A93" s="10" t="s">
        <v>263</v>
      </c>
      <c r="B93" s="8" t="s">
        <v>113</v>
      </c>
      <c r="C93" s="11" t="s">
        <v>264</v>
      </c>
      <c r="D93" s="651">
        <v>11591.032450627403</v>
      </c>
      <c r="G93" s="220"/>
      <c r="H93" s="220"/>
    </row>
    <row r="94" spans="1:8" ht="30" customHeight="1" thickTop="1" thickBot="1">
      <c r="A94" s="10" t="s">
        <v>265</v>
      </c>
      <c r="B94" s="8" t="s">
        <v>113</v>
      </c>
      <c r="C94" s="11" t="s">
        <v>266</v>
      </c>
      <c r="D94" s="651">
        <v>22868.849446588967</v>
      </c>
      <c r="G94" s="649"/>
      <c r="H94" s="649"/>
    </row>
    <row r="95" spans="1:8" ht="30" customHeight="1" thickTop="1" thickBot="1">
      <c r="A95" s="10" t="s">
        <v>267</v>
      </c>
      <c r="B95" s="8" t="s">
        <v>113</v>
      </c>
      <c r="C95" s="11" t="s">
        <v>268</v>
      </c>
      <c r="D95" s="651">
        <v>77660.638019105332</v>
      </c>
    </row>
    <row r="96" spans="1:8" ht="30" customHeight="1" thickTop="1" thickBot="1">
      <c r="A96" s="10" t="s">
        <v>269</v>
      </c>
      <c r="B96" s="8" t="s">
        <v>113</v>
      </c>
      <c r="C96" s="11" t="s">
        <v>270</v>
      </c>
      <c r="D96" s="651">
        <v>165057.33241092984</v>
      </c>
    </row>
    <row r="97" spans="1:4" ht="30" customHeight="1" thickTop="1" thickBot="1">
      <c r="A97" s="10" t="s">
        <v>271</v>
      </c>
      <c r="B97" s="8" t="s">
        <v>113</v>
      </c>
      <c r="C97" s="11" t="s">
        <v>272</v>
      </c>
      <c r="D97" s="651">
        <v>144243.95938558545</v>
      </c>
    </row>
    <row r="98" spans="1:4" ht="30" customHeight="1" thickTop="1" thickBot="1">
      <c r="A98" s="10" t="s">
        <v>273</v>
      </c>
      <c r="B98" s="8" t="s">
        <v>113</v>
      </c>
      <c r="C98" s="11" t="s">
        <v>274</v>
      </c>
      <c r="D98" s="651">
        <v>4422.6228261616106</v>
      </c>
    </row>
    <row r="99" spans="1:4" ht="30" customHeight="1" thickTop="1" thickBot="1">
      <c r="A99" s="10" t="s">
        <v>275</v>
      </c>
      <c r="B99" s="8" t="s">
        <v>113</v>
      </c>
      <c r="C99" s="11" t="s">
        <v>276</v>
      </c>
      <c r="D99" s="651">
        <v>18563.101086145889</v>
      </c>
    </row>
    <row r="100" spans="1:4" ht="30" customHeight="1" thickTop="1" thickBot="1">
      <c r="A100" s="10" t="s">
        <v>277</v>
      </c>
      <c r="B100" s="8" t="s">
        <v>113</v>
      </c>
      <c r="C100" s="11" t="s">
        <v>278</v>
      </c>
      <c r="D100" s="651">
        <v>434330.50469591952</v>
      </c>
    </row>
    <row r="101" spans="1:4" ht="30" customHeight="1" thickTop="1" thickBot="1">
      <c r="A101" s="10" t="s">
        <v>279</v>
      </c>
      <c r="B101" s="8" t="s">
        <v>113</v>
      </c>
      <c r="C101" s="11" t="s">
        <v>1905</v>
      </c>
      <c r="D101" s="651">
        <v>434330.50469591952</v>
      </c>
    </row>
    <row r="102" spans="1:4" ht="30" customHeight="1" thickTop="1" thickBot="1">
      <c r="A102" s="10" t="s">
        <v>280</v>
      </c>
      <c r="B102" s="8" t="s">
        <v>113</v>
      </c>
      <c r="C102" s="11" t="s">
        <v>281</v>
      </c>
      <c r="D102" s="651">
        <v>507571.80150727677</v>
      </c>
    </row>
    <row r="103" spans="1:4" ht="30" customHeight="1" thickTop="1" thickBot="1">
      <c r="A103" s="10" t="s">
        <v>282</v>
      </c>
      <c r="B103" s="8" t="s">
        <v>113</v>
      </c>
      <c r="C103" s="11" t="s">
        <v>283</v>
      </c>
      <c r="D103" s="651">
        <v>672474.99643072963</v>
      </c>
    </row>
    <row r="104" spans="1:4" ht="30" customHeight="1" thickTop="1" thickBot="1">
      <c r="A104" s="10" t="s">
        <v>284</v>
      </c>
      <c r="B104" s="8" t="s">
        <v>113</v>
      </c>
      <c r="C104" s="11" t="s">
        <v>285</v>
      </c>
      <c r="D104" s="651">
        <v>289291.56368774775</v>
      </c>
    </row>
    <row r="105" spans="1:4" ht="30" customHeight="1" thickTop="1" thickBot="1">
      <c r="A105" s="10" t="s">
        <v>286</v>
      </c>
      <c r="B105" s="8" t="s">
        <v>113</v>
      </c>
      <c r="C105" s="11" t="s">
        <v>287</v>
      </c>
      <c r="D105" s="651">
        <v>276774.44906315062</v>
      </c>
    </row>
    <row r="106" spans="1:4" ht="30" customHeight="1" thickTop="1" thickBot="1">
      <c r="A106" s="10" t="s">
        <v>288</v>
      </c>
      <c r="B106" s="8" t="s">
        <v>113</v>
      </c>
      <c r="C106" s="11" t="s">
        <v>289</v>
      </c>
      <c r="D106" s="651">
        <v>10406.17135567438</v>
      </c>
    </row>
    <row r="107" spans="1:4" ht="30" customHeight="1" thickTop="1" thickBot="1">
      <c r="A107" s="10" t="s">
        <v>290</v>
      </c>
      <c r="B107" s="8" t="s">
        <v>113</v>
      </c>
      <c r="C107" s="11" t="s">
        <v>291</v>
      </c>
      <c r="D107" s="651">
        <v>517285.165860451</v>
      </c>
    </row>
    <row r="108" spans="1:4" ht="30" customHeight="1" thickTop="1" thickBot="1">
      <c r="A108" s="10" t="s">
        <v>292</v>
      </c>
      <c r="B108" s="8" t="s">
        <v>113</v>
      </c>
      <c r="C108" s="11" t="s">
        <v>293</v>
      </c>
      <c r="D108" s="651">
        <v>7251.3499011125032</v>
      </c>
    </row>
    <row r="109" spans="1:4" ht="30" customHeight="1" thickTop="1" thickBot="1">
      <c r="A109" s="10" t="s">
        <v>294</v>
      </c>
      <c r="B109" s="8" t="s">
        <v>113</v>
      </c>
      <c r="C109" s="11" t="s">
        <v>1906</v>
      </c>
      <c r="D109" s="651">
        <v>665148.4348582708</v>
      </c>
    </row>
    <row r="110" spans="1:4" ht="30" customHeight="1" thickTop="1" thickBot="1">
      <c r="A110" s="10" t="s">
        <v>295</v>
      </c>
      <c r="B110" s="8" t="s">
        <v>113</v>
      </c>
      <c r="C110" s="11" t="s">
        <v>296</v>
      </c>
      <c r="D110" s="651">
        <v>3215.6099803029442</v>
      </c>
    </row>
    <row r="111" spans="1:4" ht="30" customHeight="1" thickTop="1" thickBot="1">
      <c r="A111" s="10" t="s">
        <v>297</v>
      </c>
      <c r="B111" s="8" t="s">
        <v>113</v>
      </c>
      <c r="C111" s="11" t="s">
        <v>298</v>
      </c>
      <c r="D111" s="651">
        <v>128964.10585925754</v>
      </c>
    </row>
    <row r="112" spans="1:4" ht="30" customHeight="1" thickTop="1" thickBot="1">
      <c r="A112" s="10" t="s">
        <v>299</v>
      </c>
      <c r="B112" s="8" t="s">
        <v>113</v>
      </c>
      <c r="C112" s="11" t="s">
        <v>300</v>
      </c>
      <c r="D112" s="651">
        <v>514226.1873319908</v>
      </c>
    </row>
    <row r="113" spans="1:4" ht="30" customHeight="1" thickTop="1" thickBot="1">
      <c r="A113" s="10" t="s">
        <v>301</v>
      </c>
      <c r="B113" s="8" t="s">
        <v>113</v>
      </c>
      <c r="C113" s="11" t="s">
        <v>302</v>
      </c>
      <c r="D113" s="651">
        <v>7629.8473003114905</v>
      </c>
    </row>
    <row r="114" spans="1:4" ht="30" customHeight="1" thickTop="1" thickBot="1">
      <c r="A114" s="10" t="s">
        <v>305</v>
      </c>
      <c r="B114" s="8" t="s">
        <v>113</v>
      </c>
      <c r="C114" s="11" t="s">
        <v>306</v>
      </c>
      <c r="D114" s="651">
        <v>123833.43913252512</v>
      </c>
    </row>
    <row r="115" spans="1:4" ht="30" customHeight="1" thickTop="1" thickBot="1">
      <c r="A115" s="10" t="s">
        <v>303</v>
      </c>
      <c r="B115" s="8" t="s">
        <v>113</v>
      </c>
      <c r="C115" s="11" t="s">
        <v>304</v>
      </c>
      <c r="D115" s="651">
        <v>140233.03753322389</v>
      </c>
    </row>
    <row r="116" spans="1:4" ht="30" customHeight="1" thickTop="1" thickBot="1">
      <c r="A116" s="10" t="s">
        <v>309</v>
      </c>
      <c r="B116" s="8" t="s">
        <v>113</v>
      </c>
      <c r="C116" s="11" t="s">
        <v>1907</v>
      </c>
      <c r="D116" s="651">
        <v>151899.42064849628</v>
      </c>
    </row>
    <row r="117" spans="1:4" ht="30" customHeight="1" thickTop="1" thickBot="1">
      <c r="A117" s="10" t="s">
        <v>310</v>
      </c>
      <c r="B117" s="8" t="s">
        <v>113</v>
      </c>
      <c r="C117" s="11" t="s">
        <v>311</v>
      </c>
      <c r="D117" s="651">
        <v>196918.23715333772</v>
      </c>
    </row>
    <row r="118" spans="1:4" ht="30" customHeight="1" thickTop="1" thickBot="1">
      <c r="A118" s="10" t="s">
        <v>313</v>
      </c>
      <c r="B118" s="8" t="s">
        <v>113</v>
      </c>
      <c r="C118" s="11" t="s">
        <v>1909</v>
      </c>
      <c r="D118" s="651">
        <v>179558.48674216145</v>
      </c>
    </row>
    <row r="119" spans="1:4" ht="30" customHeight="1" thickTop="1" thickBot="1">
      <c r="A119" s="10" t="s">
        <v>318</v>
      </c>
      <c r="B119" s="8" t="s">
        <v>113</v>
      </c>
      <c r="C119" s="11" t="s">
        <v>319</v>
      </c>
      <c r="D119" s="651">
        <v>226669.07903449144</v>
      </c>
    </row>
    <row r="120" spans="1:4" ht="30" customHeight="1" thickTop="1" thickBot="1">
      <c r="A120" s="10" t="s">
        <v>314</v>
      </c>
      <c r="B120" s="8" t="s">
        <v>113</v>
      </c>
      <c r="C120" s="11" t="s">
        <v>315</v>
      </c>
      <c r="D120" s="651">
        <v>201232.68711083906</v>
      </c>
    </row>
    <row r="121" spans="1:4" ht="30" customHeight="1" thickTop="1" thickBot="1">
      <c r="A121" s="10" t="s">
        <v>1648</v>
      </c>
      <c r="B121" s="8" t="s">
        <v>113</v>
      </c>
      <c r="C121" s="11" t="s">
        <v>1649</v>
      </c>
      <c r="D121" s="651">
        <v>132506.62234758126</v>
      </c>
    </row>
    <row r="122" spans="1:4" ht="30" customHeight="1" thickTop="1" thickBot="1">
      <c r="A122" s="10" t="s">
        <v>322</v>
      </c>
      <c r="B122" s="8" t="s">
        <v>113</v>
      </c>
      <c r="C122" s="11" t="s">
        <v>323</v>
      </c>
      <c r="D122" s="651">
        <v>124310.47451249317</v>
      </c>
    </row>
    <row r="123" spans="1:4" ht="30" customHeight="1" thickTop="1" thickBot="1">
      <c r="A123" s="10" t="s">
        <v>320</v>
      </c>
      <c r="B123" s="8" t="s">
        <v>113</v>
      </c>
      <c r="C123" s="11" t="s">
        <v>321</v>
      </c>
      <c r="D123" s="651">
        <v>144243.95938558545</v>
      </c>
    </row>
    <row r="124" spans="1:4" ht="30" customHeight="1" thickTop="1" thickBot="1">
      <c r="A124" s="10" t="s">
        <v>312</v>
      </c>
      <c r="B124" s="8" t="s">
        <v>113</v>
      </c>
      <c r="C124" s="11" t="s">
        <v>1908</v>
      </c>
      <c r="D124" s="651">
        <v>144243.95938558545</v>
      </c>
    </row>
    <row r="125" spans="1:4" ht="30" customHeight="1" thickTop="1" thickBot="1">
      <c r="A125" s="10" t="s">
        <v>316</v>
      </c>
      <c r="B125" s="8" t="s">
        <v>113</v>
      </c>
      <c r="C125" s="11" t="s">
        <v>317</v>
      </c>
      <c r="D125" s="651">
        <v>144243.95938558545</v>
      </c>
    </row>
    <row r="126" spans="1:4" ht="30" customHeight="1" thickTop="1" thickBot="1">
      <c r="A126" s="10" t="s">
        <v>307</v>
      </c>
      <c r="B126" s="8" t="s">
        <v>113</v>
      </c>
      <c r="C126" s="11" t="s">
        <v>308</v>
      </c>
      <c r="D126" s="651">
        <v>144243.95938558545</v>
      </c>
    </row>
    <row r="127" spans="1:4" ht="30" customHeight="1" thickTop="1" thickBot="1">
      <c r="A127" s="10" t="s">
        <v>324</v>
      </c>
      <c r="B127" s="8" t="s">
        <v>113</v>
      </c>
      <c r="C127" s="11" t="s">
        <v>325</v>
      </c>
      <c r="D127" s="651">
        <v>12363.767947335897</v>
      </c>
    </row>
    <row r="128" spans="1:4" ht="30" customHeight="1" thickTop="1" thickBot="1">
      <c r="A128" s="10" t="s">
        <v>326</v>
      </c>
      <c r="B128" s="8" t="s">
        <v>113</v>
      </c>
      <c r="C128" s="11" t="s">
        <v>327</v>
      </c>
      <c r="D128" s="651">
        <v>97058.770379890906</v>
      </c>
    </row>
    <row r="129" spans="1:4" ht="30" customHeight="1" thickTop="1" thickBot="1">
      <c r="A129" s="10" t="s">
        <v>328</v>
      </c>
      <c r="B129" s="8" t="s">
        <v>113</v>
      </c>
      <c r="C129" s="11" t="s">
        <v>329</v>
      </c>
      <c r="D129" s="651">
        <v>160.25503887738543</v>
      </c>
    </row>
    <row r="130" spans="1:4" ht="30" customHeight="1" thickTop="1" thickBot="1">
      <c r="A130" s="10" t="s">
        <v>330</v>
      </c>
      <c r="B130" s="8" t="s">
        <v>113</v>
      </c>
      <c r="C130" s="11" t="s">
        <v>331</v>
      </c>
      <c r="D130" s="651">
        <v>3090.9419868339742</v>
      </c>
    </row>
    <row r="131" spans="1:4" ht="30" customHeight="1" thickTop="1" thickBot="1">
      <c r="A131" s="10" t="s">
        <v>332</v>
      </c>
      <c r="B131" s="8" t="s">
        <v>113</v>
      </c>
      <c r="C131" s="11" t="s">
        <v>333</v>
      </c>
      <c r="D131" s="651">
        <v>3215.6099803029442</v>
      </c>
    </row>
    <row r="132" spans="1:4" ht="30" customHeight="1" thickTop="1" thickBot="1">
      <c r="A132" s="10" t="s">
        <v>334</v>
      </c>
      <c r="B132" s="8" t="s">
        <v>113</v>
      </c>
      <c r="C132" s="11" t="s">
        <v>1676</v>
      </c>
      <c r="D132" s="651">
        <v>36421.59974486033</v>
      </c>
    </row>
    <row r="133" spans="1:4" ht="30" customHeight="1" thickTop="1" thickBot="1">
      <c r="A133" s="10" t="s">
        <v>335</v>
      </c>
      <c r="B133" s="8" t="s">
        <v>92</v>
      </c>
      <c r="C133" s="11" t="s">
        <v>1910</v>
      </c>
      <c r="D133" s="651">
        <v>269740.62915772753</v>
      </c>
    </row>
    <row r="134" spans="1:4" ht="30" customHeight="1" thickTop="1" thickBot="1">
      <c r="A134" s="10" t="s">
        <v>336</v>
      </c>
      <c r="B134" s="8" t="s">
        <v>113</v>
      </c>
      <c r="C134" s="11" t="s">
        <v>337</v>
      </c>
      <c r="D134" s="651">
        <v>46530.932333232522</v>
      </c>
    </row>
    <row r="135" spans="1:4" ht="30" customHeight="1" thickTop="1" thickBot="1">
      <c r="A135" s="10" t="s">
        <v>338</v>
      </c>
      <c r="B135" s="8" t="s">
        <v>339</v>
      </c>
      <c r="C135" s="11" t="s">
        <v>340</v>
      </c>
      <c r="D135" s="651">
        <v>1383.7116961060092</v>
      </c>
    </row>
    <row r="136" spans="1:4" ht="30" customHeight="1" thickTop="1" thickBot="1">
      <c r="A136" s="10" t="s">
        <v>352</v>
      </c>
      <c r="B136" s="8" t="s">
        <v>339</v>
      </c>
      <c r="C136" s="11" t="s">
        <v>353</v>
      </c>
      <c r="D136" s="651">
        <v>1840.0733416024511</v>
      </c>
    </row>
    <row r="137" spans="1:4" ht="30" customHeight="1" thickTop="1" thickBot="1">
      <c r="A137" s="10" t="s">
        <v>343</v>
      </c>
      <c r="B137" s="8" t="s">
        <v>344</v>
      </c>
      <c r="C137" s="11" t="s">
        <v>345</v>
      </c>
      <c r="D137" s="651">
        <v>0.34929357395382293</v>
      </c>
    </row>
    <row r="138" spans="1:4" ht="30" customHeight="1" thickTop="1" thickBot="1">
      <c r="A138" s="10" t="s">
        <v>346</v>
      </c>
      <c r="B138" s="8" t="s">
        <v>344</v>
      </c>
      <c r="C138" s="11" t="s">
        <v>347</v>
      </c>
      <c r="D138" s="651">
        <v>0.3205005316788645</v>
      </c>
    </row>
    <row r="139" spans="1:4" ht="30" customHeight="1" thickTop="1" thickBot="1">
      <c r="A139" s="10" t="s">
        <v>350</v>
      </c>
      <c r="B139" s="8" t="s">
        <v>339</v>
      </c>
      <c r="C139" s="11" t="s">
        <v>351</v>
      </c>
      <c r="D139" s="651">
        <v>1383.7116961060092</v>
      </c>
    </row>
    <row r="140" spans="1:4" ht="30" customHeight="1" thickTop="1" thickBot="1">
      <c r="A140" s="10" t="s">
        <v>348</v>
      </c>
      <c r="B140" s="8" t="s">
        <v>339</v>
      </c>
      <c r="C140" s="11" t="s">
        <v>349</v>
      </c>
      <c r="D140" s="651">
        <v>1383.7116961060092</v>
      </c>
    </row>
    <row r="141" spans="1:4" ht="30" customHeight="1" thickTop="1" thickBot="1">
      <c r="A141" s="10" t="s">
        <v>356</v>
      </c>
      <c r="B141" s="8" t="s">
        <v>113</v>
      </c>
      <c r="C141" s="11" t="s">
        <v>357</v>
      </c>
      <c r="D141" s="651">
        <v>59678.568092531197</v>
      </c>
    </row>
    <row r="142" spans="1:4" ht="30" customHeight="1" thickTop="1" thickBot="1">
      <c r="A142" s="10" t="s">
        <v>341</v>
      </c>
      <c r="B142" s="8" t="s">
        <v>339</v>
      </c>
      <c r="C142" s="11" t="s">
        <v>342</v>
      </c>
      <c r="D142" s="651">
        <v>1383.7116961060092</v>
      </c>
    </row>
    <row r="143" spans="1:4" ht="30" customHeight="1" thickTop="1" thickBot="1">
      <c r="A143" s="10" t="s">
        <v>354</v>
      </c>
      <c r="B143" s="8" t="s">
        <v>113</v>
      </c>
      <c r="C143" s="11" t="s">
        <v>355</v>
      </c>
      <c r="D143" s="651">
        <v>52711.542560844908</v>
      </c>
    </row>
    <row r="144" spans="1:4" ht="30" customHeight="1" thickTop="1" thickBot="1">
      <c r="A144" s="10" t="s">
        <v>359</v>
      </c>
      <c r="B144" s="8" t="s">
        <v>113</v>
      </c>
      <c r="C144" s="11" t="s">
        <v>360</v>
      </c>
      <c r="D144" s="651">
        <v>166032.00945077813</v>
      </c>
    </row>
    <row r="145" spans="1:4" ht="68.25" customHeight="1" thickTop="1" thickBot="1">
      <c r="A145" s="10" t="s">
        <v>358</v>
      </c>
      <c r="B145" s="8" t="s">
        <v>113</v>
      </c>
      <c r="C145" s="11" t="s">
        <v>2197</v>
      </c>
      <c r="D145" s="651">
        <v>247034.78790768917</v>
      </c>
    </row>
    <row r="146" spans="1:4" ht="30" customHeight="1" thickTop="1" thickBot="1">
      <c r="A146" s="10" t="s">
        <v>361</v>
      </c>
      <c r="B146" s="8" t="s">
        <v>113</v>
      </c>
      <c r="C146" s="11" t="s">
        <v>1911</v>
      </c>
      <c r="D146" s="651">
        <v>128789.24945141561</v>
      </c>
    </row>
    <row r="147" spans="1:4" ht="30" customHeight="1" thickTop="1" thickBot="1">
      <c r="A147" s="10" t="s">
        <v>362</v>
      </c>
      <c r="B147" s="8" t="s">
        <v>113</v>
      </c>
      <c r="C147" s="11" t="s">
        <v>1912</v>
      </c>
      <c r="D147" s="651">
        <v>128789.24945141561</v>
      </c>
    </row>
    <row r="148" spans="1:4" ht="30" customHeight="1" thickTop="1" thickBot="1">
      <c r="A148" s="10" t="s">
        <v>367</v>
      </c>
      <c r="B148" s="8" t="s">
        <v>113</v>
      </c>
      <c r="C148" s="11" t="s">
        <v>368</v>
      </c>
      <c r="D148" s="651">
        <v>9105.3999362150826</v>
      </c>
    </row>
    <row r="149" spans="1:4" ht="30" customHeight="1" thickTop="1" thickBot="1">
      <c r="A149" s="10" t="s">
        <v>363</v>
      </c>
      <c r="B149" s="8" t="s">
        <v>113</v>
      </c>
      <c r="C149" s="11" t="s">
        <v>364</v>
      </c>
      <c r="D149" s="651">
        <v>4847.6273493512836</v>
      </c>
    </row>
    <row r="150" spans="1:4" ht="30" customHeight="1" thickTop="1" thickBot="1">
      <c r="A150" s="10" t="s">
        <v>158</v>
      </c>
      <c r="B150" s="8" t="s">
        <v>113</v>
      </c>
      <c r="C150" s="11" t="s">
        <v>159</v>
      </c>
      <c r="D150" s="651">
        <v>43014.579002777202</v>
      </c>
    </row>
    <row r="151" spans="1:4" ht="30" customHeight="1" thickTop="1" thickBot="1">
      <c r="A151" s="10" t="s">
        <v>369</v>
      </c>
      <c r="B151" s="8" t="s">
        <v>113</v>
      </c>
      <c r="C151" s="11" t="s">
        <v>370</v>
      </c>
      <c r="D151" s="651">
        <v>157770.95183396654</v>
      </c>
    </row>
    <row r="152" spans="1:4" ht="30" customHeight="1" thickTop="1" thickBot="1">
      <c r="A152" s="10" t="s">
        <v>371</v>
      </c>
      <c r="B152" s="8" t="s">
        <v>113</v>
      </c>
      <c r="C152" s="11" t="s">
        <v>372</v>
      </c>
      <c r="D152" s="651">
        <v>123833.43913252512</v>
      </c>
    </row>
    <row r="153" spans="1:4" ht="30" customHeight="1" thickTop="1" thickBot="1">
      <c r="A153" s="10" t="s">
        <v>365</v>
      </c>
      <c r="B153" s="8" t="s">
        <v>113</v>
      </c>
      <c r="C153" s="11" t="s">
        <v>366</v>
      </c>
      <c r="D153" s="651">
        <v>92728.259605019222</v>
      </c>
    </row>
    <row r="154" spans="1:4" ht="30" customHeight="1" thickTop="1" thickBot="1">
      <c r="A154" s="10" t="s">
        <v>373</v>
      </c>
      <c r="B154" s="8" t="s">
        <v>113</v>
      </c>
      <c r="C154" s="11" t="s">
        <v>374</v>
      </c>
      <c r="D154" s="651">
        <v>83713.012143420128</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3"/>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15" sqref="D15"/>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90" t="s">
        <v>1850</v>
      </c>
      <c r="B1" s="691"/>
      <c r="C1" s="691"/>
      <c r="D1" s="692"/>
    </row>
    <row r="2" spans="1:4" ht="47.25" customHeight="1" thickTop="1" thickBot="1">
      <c r="A2" s="689" t="s">
        <v>375</v>
      </c>
      <c r="B2" s="689"/>
      <c r="C2" s="689"/>
      <c r="D2" s="689"/>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6" t="s">
        <v>742</v>
      </c>
      <c r="B6" s="666" t="s">
        <v>377</v>
      </c>
      <c r="C6" s="667" t="s">
        <v>2239</v>
      </c>
      <c r="D6" s="650">
        <v>3962.9593839707809</v>
      </c>
    </row>
    <row r="7" spans="1:4" ht="16.5" thickTop="1" thickBot="1">
      <c r="A7" s="666" t="s">
        <v>747</v>
      </c>
      <c r="B7" s="666" t="s">
        <v>377</v>
      </c>
      <c r="C7" s="667" t="s">
        <v>748</v>
      </c>
      <c r="D7" s="650">
        <v>3241.0661915118367</v>
      </c>
    </row>
    <row r="8" spans="1:4" ht="16.5" thickTop="1" thickBot="1">
      <c r="A8" s="666" t="s">
        <v>743</v>
      </c>
      <c r="B8" s="666" t="s">
        <v>377</v>
      </c>
      <c r="C8" s="667" t="s">
        <v>744</v>
      </c>
      <c r="D8" s="650">
        <v>3648.8613135056062</v>
      </c>
    </row>
    <row r="9" spans="1:4" ht="16.5" thickTop="1" thickBot="1">
      <c r="A9" s="666" t="s">
        <v>745</v>
      </c>
      <c r="B9" s="666" t="s">
        <v>377</v>
      </c>
      <c r="C9" s="667" t="s">
        <v>746</v>
      </c>
      <c r="D9" s="650">
        <v>3496.6036047716398</v>
      </c>
    </row>
    <row r="10" spans="1:4" ht="16.5" thickTop="1" thickBot="1">
      <c r="A10" s="666" t="s">
        <v>1668</v>
      </c>
      <c r="B10" s="666" t="s">
        <v>377</v>
      </c>
      <c r="C10" s="667" t="s">
        <v>1667</v>
      </c>
      <c r="D10" s="650">
        <v>3038.7657393478257</v>
      </c>
    </row>
    <row r="11" spans="1:4" ht="16.5" thickTop="1" thickBot="1">
      <c r="A11" s="666" t="s">
        <v>751</v>
      </c>
      <c r="B11" s="666" t="s">
        <v>377</v>
      </c>
      <c r="C11" s="667" t="s">
        <v>752</v>
      </c>
      <c r="D11" s="650">
        <v>14872.850772840036</v>
      </c>
    </row>
    <row r="12" spans="1:4" ht="16.5" thickTop="1" thickBot="1">
      <c r="A12" s="666" t="s">
        <v>749</v>
      </c>
      <c r="B12" s="666" t="s">
        <v>377</v>
      </c>
      <c r="C12" s="667" t="s">
        <v>750</v>
      </c>
      <c r="D12" s="650">
        <v>5514.3190343268816</v>
      </c>
    </row>
    <row r="13" spans="1:4" ht="16.5" thickTop="1" thickBot="1">
      <c r="A13" s="666" t="s">
        <v>753</v>
      </c>
      <c r="B13" s="666" t="s">
        <v>92</v>
      </c>
      <c r="C13" s="667" t="s">
        <v>1935</v>
      </c>
      <c r="D13" s="650">
        <v>2099.6657456180492</v>
      </c>
    </row>
    <row r="14" spans="1:4" ht="16.5" thickTop="1" thickBot="1">
      <c r="A14" s="666" t="s">
        <v>755</v>
      </c>
      <c r="B14" s="666" t="s">
        <v>233</v>
      </c>
      <c r="C14" s="667" t="s">
        <v>1937</v>
      </c>
      <c r="D14" s="650">
        <v>43098.51422470963</v>
      </c>
    </row>
    <row r="15" spans="1:4" ht="16.5" thickTop="1" thickBot="1">
      <c r="A15" s="666" t="s">
        <v>756</v>
      </c>
      <c r="B15" s="666" t="s">
        <v>92</v>
      </c>
      <c r="C15" s="667" t="s">
        <v>1938</v>
      </c>
      <c r="D15" s="650">
        <v>1000</v>
      </c>
    </row>
    <row r="16" spans="1:4" ht="16.5" thickTop="1" thickBot="1">
      <c r="A16" s="666" t="s">
        <v>754</v>
      </c>
      <c r="B16" s="666" t="s">
        <v>233</v>
      </c>
      <c r="C16" s="667" t="s">
        <v>1936</v>
      </c>
      <c r="D16" s="650">
        <v>939.09999372977654</v>
      </c>
    </row>
    <row r="17" spans="1:4" ht="16.5" thickTop="1" thickBot="1">
      <c r="A17" s="666" t="s">
        <v>776</v>
      </c>
      <c r="B17" s="666" t="s">
        <v>422</v>
      </c>
      <c r="C17" s="667" t="s">
        <v>777</v>
      </c>
      <c r="D17" s="650">
        <v>9443.001800896136</v>
      </c>
    </row>
    <row r="18" spans="1:4" ht="16.5" thickTop="1" thickBot="1">
      <c r="A18" s="666" t="s">
        <v>757</v>
      </c>
      <c r="B18" s="666" t="s">
        <v>387</v>
      </c>
      <c r="C18" s="667" t="s">
        <v>1939</v>
      </c>
      <c r="D18" s="650">
        <v>67786.622563272365</v>
      </c>
    </row>
    <row r="19" spans="1:4" ht="16.5" thickTop="1" thickBot="1">
      <c r="A19" s="666" t="s">
        <v>758</v>
      </c>
      <c r="B19" s="666" t="s">
        <v>387</v>
      </c>
      <c r="C19" s="667" t="s">
        <v>2240</v>
      </c>
      <c r="D19" s="650">
        <v>76022.38044479143</v>
      </c>
    </row>
    <row r="20" spans="1:4" ht="16.5" thickTop="1" thickBot="1">
      <c r="A20" s="666" t="s">
        <v>761</v>
      </c>
      <c r="B20" s="666" t="s">
        <v>387</v>
      </c>
      <c r="C20" s="667" t="s">
        <v>762</v>
      </c>
      <c r="D20" s="650">
        <v>74531.745534109257</v>
      </c>
    </row>
    <row r="21" spans="1:4" ht="16.5" thickTop="1" thickBot="1">
      <c r="A21" s="666" t="s">
        <v>759</v>
      </c>
      <c r="B21" s="666" t="s">
        <v>387</v>
      </c>
      <c r="C21" s="667" t="s">
        <v>2241</v>
      </c>
      <c r="D21" s="650">
        <v>74531.745534109257</v>
      </c>
    </row>
    <row r="22" spans="1:4" ht="16.5" thickTop="1" thickBot="1">
      <c r="A22" s="666" t="s">
        <v>760</v>
      </c>
      <c r="B22" s="666" t="s">
        <v>387</v>
      </c>
      <c r="C22" s="667" t="s">
        <v>2242</v>
      </c>
      <c r="D22" s="650">
        <v>76022.38044479143</v>
      </c>
    </row>
    <row r="23" spans="1:4" ht="16.5" thickTop="1" thickBot="1">
      <c r="A23" s="666" t="s">
        <v>763</v>
      </c>
      <c r="B23" s="666" t="s">
        <v>387</v>
      </c>
      <c r="C23" s="667" t="s">
        <v>764</v>
      </c>
      <c r="D23" s="650">
        <v>76022.38044479143</v>
      </c>
    </row>
    <row r="24" spans="1:4" ht="16.5" thickTop="1" thickBot="1">
      <c r="A24" s="666" t="s">
        <v>772</v>
      </c>
      <c r="B24" s="666" t="s">
        <v>387</v>
      </c>
      <c r="C24" s="667" t="s">
        <v>773</v>
      </c>
      <c r="D24" s="650">
        <v>21083.433702766633</v>
      </c>
    </row>
    <row r="25" spans="1:4" ht="16.5" thickTop="1" thickBot="1">
      <c r="A25" s="666" t="s">
        <v>765</v>
      </c>
      <c r="B25" s="666" t="s">
        <v>387</v>
      </c>
      <c r="C25" s="667" t="s">
        <v>766</v>
      </c>
      <c r="D25" s="650">
        <v>76022.38044479143</v>
      </c>
    </row>
    <row r="26" spans="1:4" ht="16.5" thickTop="1" thickBot="1">
      <c r="A26" s="666" t="s">
        <v>768</v>
      </c>
      <c r="B26" s="666" t="s">
        <v>387</v>
      </c>
      <c r="C26" s="667" t="s">
        <v>2002</v>
      </c>
      <c r="D26" s="650">
        <v>40502.680001678804</v>
      </c>
    </row>
    <row r="27" spans="1:4" ht="16.5" thickTop="1" thickBot="1">
      <c r="A27" s="666" t="s">
        <v>767</v>
      </c>
      <c r="B27" s="666" t="s">
        <v>387</v>
      </c>
      <c r="C27" s="667" t="s">
        <v>2004</v>
      </c>
      <c r="D27" s="650">
        <v>40502.680001678804</v>
      </c>
    </row>
    <row r="28" spans="1:4" ht="16.5" thickTop="1" thickBot="1">
      <c r="A28" s="666" t="s">
        <v>770</v>
      </c>
      <c r="B28" s="666" t="s">
        <v>387</v>
      </c>
      <c r="C28" s="667" t="s">
        <v>2003</v>
      </c>
      <c r="D28" s="650">
        <v>40502.680001678804</v>
      </c>
    </row>
    <row r="29" spans="1:4" ht="16.5" thickTop="1" thickBot="1">
      <c r="A29" s="666" t="s">
        <v>769</v>
      </c>
      <c r="B29" s="666" t="s">
        <v>387</v>
      </c>
      <c r="C29" s="667" t="s">
        <v>2001</v>
      </c>
      <c r="D29" s="650">
        <v>40502.680001678804</v>
      </c>
    </row>
    <row r="30" spans="1:4" ht="16.5" thickTop="1" thickBot="1">
      <c r="A30" s="666" t="s">
        <v>771</v>
      </c>
      <c r="B30" s="666" t="s">
        <v>387</v>
      </c>
      <c r="C30" s="667" t="s">
        <v>2243</v>
      </c>
      <c r="D30" s="650">
        <v>55749.745659513719</v>
      </c>
    </row>
    <row r="31" spans="1:4" ht="16.5" thickTop="1" thickBot="1">
      <c r="A31" s="666" t="s">
        <v>774</v>
      </c>
      <c r="B31" s="666" t="s">
        <v>422</v>
      </c>
      <c r="C31" s="667" t="s">
        <v>775</v>
      </c>
      <c r="D31" s="650">
        <v>63.884353314950786</v>
      </c>
    </row>
    <row r="32" spans="1:4" ht="16.5" thickTop="1" thickBot="1">
      <c r="A32" s="666" t="s">
        <v>779</v>
      </c>
      <c r="B32" s="666" t="s">
        <v>144</v>
      </c>
      <c r="C32" s="667" t="s">
        <v>1941</v>
      </c>
      <c r="D32" s="650">
        <v>618.61348793310685</v>
      </c>
    </row>
    <row r="33" spans="1:4" ht="16.5" thickTop="1" thickBot="1">
      <c r="A33" s="666" t="s">
        <v>780</v>
      </c>
      <c r="B33" s="666" t="s">
        <v>377</v>
      </c>
      <c r="C33" s="667" t="s">
        <v>781</v>
      </c>
      <c r="D33" s="650">
        <v>5746.3975806798235</v>
      </c>
    </row>
    <row r="34" spans="1:4" ht="16.5" thickTop="1" thickBot="1">
      <c r="A34" s="666" t="s">
        <v>786</v>
      </c>
      <c r="B34" s="666" t="s">
        <v>377</v>
      </c>
      <c r="C34" s="667" t="s">
        <v>787</v>
      </c>
      <c r="D34" s="650">
        <v>4956.3610780182653</v>
      </c>
    </row>
    <row r="35" spans="1:4" ht="16.5" thickTop="1" thickBot="1">
      <c r="A35" s="666" t="s">
        <v>782</v>
      </c>
      <c r="B35" s="666" t="s">
        <v>377</v>
      </c>
      <c r="C35" s="667" t="s">
        <v>783</v>
      </c>
      <c r="D35" s="650">
        <v>5145.8846595192863</v>
      </c>
    </row>
    <row r="36" spans="1:4" ht="16.5" thickTop="1" thickBot="1">
      <c r="A36" s="666" t="s">
        <v>784</v>
      </c>
      <c r="B36" s="666" t="s">
        <v>377</v>
      </c>
      <c r="C36" s="667" t="s">
        <v>785</v>
      </c>
      <c r="D36" s="650">
        <v>8119.7013063302456</v>
      </c>
    </row>
    <row r="37" spans="1:4" ht="16.5" thickTop="1" thickBot="1">
      <c r="A37" s="666" t="s">
        <v>898</v>
      </c>
      <c r="B37" s="666" t="s">
        <v>377</v>
      </c>
      <c r="C37" s="667" t="s">
        <v>899</v>
      </c>
      <c r="D37" s="650">
        <v>5270.45914848344</v>
      </c>
    </row>
    <row r="38" spans="1:4" ht="16.5" thickTop="1" thickBot="1">
      <c r="A38" s="666" t="s">
        <v>788</v>
      </c>
      <c r="B38" s="666" t="s">
        <v>377</v>
      </c>
      <c r="C38" s="667" t="s">
        <v>789</v>
      </c>
      <c r="D38" s="650">
        <v>4764.7080180734138</v>
      </c>
    </row>
    <row r="39" spans="1:4" ht="16.5" thickTop="1" thickBot="1">
      <c r="A39" s="666" t="s">
        <v>917</v>
      </c>
      <c r="B39" s="666" t="s">
        <v>92</v>
      </c>
      <c r="C39" s="667" t="s">
        <v>2244</v>
      </c>
      <c r="D39" s="650">
        <v>416021.297222291</v>
      </c>
    </row>
    <row r="40" spans="1:4" ht="16.5" thickTop="1" thickBot="1">
      <c r="A40" s="666" t="s">
        <v>896</v>
      </c>
      <c r="B40" s="666" t="s">
        <v>92</v>
      </c>
      <c r="C40" s="667" t="s">
        <v>897</v>
      </c>
      <c r="D40" s="650">
        <v>27683.219769812007</v>
      </c>
    </row>
    <row r="41" spans="1:4" ht="16.5" thickTop="1" thickBot="1">
      <c r="A41" s="666" t="s">
        <v>827</v>
      </c>
      <c r="B41" s="666" t="s">
        <v>92</v>
      </c>
      <c r="C41" s="667" t="s">
        <v>828</v>
      </c>
      <c r="D41" s="650">
        <v>1015.7612177077176</v>
      </c>
    </row>
    <row r="42" spans="1:4" ht="16.5" thickTop="1" thickBot="1">
      <c r="A42" s="666" t="s">
        <v>432</v>
      </c>
      <c r="B42" s="666" t="s">
        <v>92</v>
      </c>
      <c r="C42" s="667" t="s">
        <v>433</v>
      </c>
      <c r="D42" s="650">
        <v>14326.066230877715</v>
      </c>
    </row>
    <row r="43" spans="1:4" ht="16.5" thickTop="1" thickBot="1">
      <c r="A43" s="666" t="s">
        <v>376</v>
      </c>
      <c r="B43" s="666" t="s">
        <v>377</v>
      </c>
      <c r="C43" s="667" t="s">
        <v>378</v>
      </c>
      <c r="D43" s="650">
        <v>5856.0657205371554</v>
      </c>
    </row>
    <row r="44" spans="1:4" ht="16.5" thickTop="1" thickBot="1">
      <c r="A44" s="666" t="s">
        <v>379</v>
      </c>
      <c r="B44" s="666" t="s">
        <v>144</v>
      </c>
      <c r="C44" s="667" t="s">
        <v>2245</v>
      </c>
      <c r="D44" s="650">
        <v>12890.797759735153</v>
      </c>
    </row>
    <row r="45" spans="1:4" ht="16.5" thickTop="1" thickBot="1">
      <c r="A45" s="666" t="s">
        <v>778</v>
      </c>
      <c r="B45" s="666" t="s">
        <v>377</v>
      </c>
      <c r="C45" s="667" t="s">
        <v>1940</v>
      </c>
      <c r="D45" s="650">
        <v>6758.4322111108359</v>
      </c>
    </row>
    <row r="46" spans="1:4" ht="16.5" thickTop="1" thickBot="1">
      <c r="A46" s="666" t="s">
        <v>913</v>
      </c>
      <c r="B46" s="666" t="s">
        <v>92</v>
      </c>
      <c r="C46" s="667" t="s">
        <v>1954</v>
      </c>
      <c r="D46" s="650">
        <v>4420.7972493945945</v>
      </c>
    </row>
    <row r="47" spans="1:4" ht="16.5" thickTop="1" thickBot="1">
      <c r="A47" s="666" t="s">
        <v>914</v>
      </c>
      <c r="B47" s="666" t="s">
        <v>92</v>
      </c>
      <c r="C47" s="667" t="s">
        <v>1955</v>
      </c>
      <c r="D47" s="650">
        <v>8287.9301033929496</v>
      </c>
    </row>
    <row r="48" spans="1:4" ht="16.5" thickTop="1" thickBot="1">
      <c r="A48" s="666" t="s">
        <v>797</v>
      </c>
      <c r="B48" s="666" t="s">
        <v>387</v>
      </c>
      <c r="C48" s="667" t="s">
        <v>798</v>
      </c>
      <c r="D48" s="650">
        <v>38678.781714536955</v>
      </c>
    </row>
    <row r="49" spans="1:4" ht="16.5" thickTop="1" thickBot="1">
      <c r="A49" s="666" t="s">
        <v>800</v>
      </c>
      <c r="B49" s="666" t="s">
        <v>387</v>
      </c>
      <c r="C49" s="667" t="s">
        <v>801</v>
      </c>
      <c r="D49" s="650">
        <v>23671.2823816331</v>
      </c>
    </row>
    <row r="50" spans="1:4" ht="16.5" thickTop="1" thickBot="1">
      <c r="A50" s="666" t="s">
        <v>799</v>
      </c>
      <c r="B50" s="666" t="s">
        <v>387</v>
      </c>
      <c r="C50" s="667" t="s">
        <v>1943</v>
      </c>
      <c r="D50" s="650">
        <v>39782.916287663691</v>
      </c>
    </row>
    <row r="51" spans="1:4" ht="16.5" thickTop="1" thickBot="1">
      <c r="A51" s="666" t="s">
        <v>796</v>
      </c>
      <c r="B51" s="666" t="s">
        <v>387</v>
      </c>
      <c r="C51" s="667" t="s">
        <v>1942</v>
      </c>
      <c r="D51" s="650">
        <v>55464.395548040273</v>
      </c>
    </row>
    <row r="52" spans="1:4" ht="16.5" thickTop="1" thickBot="1">
      <c r="A52" s="666" t="s">
        <v>802</v>
      </c>
      <c r="B52" s="666" t="s">
        <v>387</v>
      </c>
      <c r="C52" s="667" t="s">
        <v>803</v>
      </c>
      <c r="D52" s="650">
        <v>48147.507615034578</v>
      </c>
    </row>
    <row r="53" spans="1:4" ht="16.5" thickTop="1" thickBot="1">
      <c r="A53" s="666" t="s">
        <v>380</v>
      </c>
      <c r="B53" s="666" t="s">
        <v>144</v>
      </c>
      <c r="C53" s="667" t="s">
        <v>381</v>
      </c>
      <c r="D53" s="650">
        <v>4217.4320580086678</v>
      </c>
    </row>
    <row r="54" spans="1:4" ht="16.5" thickTop="1" thickBot="1">
      <c r="A54" s="666" t="s">
        <v>794</v>
      </c>
      <c r="B54" s="666" t="s">
        <v>377</v>
      </c>
      <c r="C54" s="667" t="s">
        <v>795</v>
      </c>
      <c r="D54" s="650">
        <v>1246.8096288634563</v>
      </c>
    </row>
    <row r="55" spans="1:4" ht="16.5" thickTop="1" thickBot="1">
      <c r="A55" s="666" t="s">
        <v>790</v>
      </c>
      <c r="B55" s="666" t="s">
        <v>422</v>
      </c>
      <c r="C55" s="667" t="s">
        <v>791</v>
      </c>
      <c r="D55" s="650">
        <v>3642.4728781741105</v>
      </c>
    </row>
    <row r="56" spans="1:4" ht="16.5" thickTop="1" thickBot="1">
      <c r="A56" s="666" t="s">
        <v>792</v>
      </c>
      <c r="B56" s="666" t="s">
        <v>606</v>
      </c>
      <c r="C56" s="667" t="s">
        <v>793</v>
      </c>
      <c r="D56" s="650">
        <v>6712.1160549574961</v>
      </c>
    </row>
    <row r="57" spans="1:4" ht="16.5" thickTop="1" thickBot="1">
      <c r="A57" s="666" t="s">
        <v>382</v>
      </c>
      <c r="B57" s="666" t="s">
        <v>377</v>
      </c>
      <c r="C57" s="667" t="s">
        <v>383</v>
      </c>
      <c r="D57" s="650">
        <v>3513.6394323222935</v>
      </c>
    </row>
    <row r="58" spans="1:4" ht="16.5" thickTop="1" thickBot="1">
      <c r="A58" s="666" t="s">
        <v>384</v>
      </c>
      <c r="B58" s="666" t="s">
        <v>377</v>
      </c>
      <c r="C58" s="667" t="s">
        <v>385</v>
      </c>
      <c r="D58" s="650">
        <v>3496.6036047716398</v>
      </c>
    </row>
    <row r="59" spans="1:4" ht="16.5" thickTop="1" thickBot="1">
      <c r="A59" s="666" t="s">
        <v>386</v>
      </c>
      <c r="B59" s="666" t="s">
        <v>387</v>
      </c>
      <c r="C59" s="667" t="s">
        <v>2246</v>
      </c>
      <c r="D59" s="650">
        <v>357107.14659524342</v>
      </c>
    </row>
    <row r="60" spans="1:4" ht="16.5" thickTop="1" thickBot="1">
      <c r="A60" s="666" t="s">
        <v>388</v>
      </c>
      <c r="B60" s="666" t="s">
        <v>377</v>
      </c>
      <c r="C60" s="667" t="s">
        <v>389</v>
      </c>
      <c r="D60" s="650">
        <v>1136.0767497842082</v>
      </c>
    </row>
    <row r="61" spans="1:4" ht="16.5" thickTop="1" thickBot="1">
      <c r="A61" s="666" t="s">
        <v>390</v>
      </c>
      <c r="B61" s="666" t="s">
        <v>233</v>
      </c>
      <c r="C61" s="667" t="s">
        <v>391</v>
      </c>
      <c r="D61" s="650">
        <v>131398.40263741268</v>
      </c>
    </row>
    <row r="62" spans="1:4" ht="16.5" thickTop="1" thickBot="1">
      <c r="A62" s="666" t="s">
        <v>398</v>
      </c>
      <c r="B62" s="666" t="s">
        <v>233</v>
      </c>
      <c r="C62" s="667" t="s">
        <v>399</v>
      </c>
      <c r="D62" s="650">
        <v>5388.6452021160994</v>
      </c>
    </row>
    <row r="63" spans="1:4" ht="16.5" thickTop="1" thickBot="1">
      <c r="A63" s="666" t="s">
        <v>392</v>
      </c>
      <c r="B63" s="666" t="s">
        <v>387</v>
      </c>
      <c r="C63" s="667" t="s">
        <v>393</v>
      </c>
      <c r="D63" s="650">
        <v>32374.460781573231</v>
      </c>
    </row>
    <row r="64" spans="1:4" ht="16.5" thickTop="1" thickBot="1">
      <c r="A64" s="666" t="s">
        <v>400</v>
      </c>
      <c r="B64" s="666" t="s">
        <v>92</v>
      </c>
      <c r="C64" s="667" t="s">
        <v>401</v>
      </c>
      <c r="D64" s="650">
        <v>2395.6632493106545</v>
      </c>
    </row>
    <row r="65" spans="1:4" ht="16.5" thickTop="1" thickBot="1">
      <c r="A65" s="666" t="s">
        <v>394</v>
      </c>
      <c r="B65" s="666" t="s">
        <v>92</v>
      </c>
      <c r="C65" s="667" t="s">
        <v>395</v>
      </c>
      <c r="D65" s="650">
        <v>53236.961095792329</v>
      </c>
    </row>
    <row r="66" spans="1:4" ht="16.5" thickTop="1" thickBot="1">
      <c r="A66" s="666" t="s">
        <v>396</v>
      </c>
      <c r="B66" s="666" t="s">
        <v>92</v>
      </c>
      <c r="C66" s="667" t="s">
        <v>397</v>
      </c>
      <c r="D66" s="650">
        <v>66194.83742650818</v>
      </c>
    </row>
    <row r="67" spans="1:4" ht="16.5" thickTop="1" thickBot="1">
      <c r="A67" s="666" t="s">
        <v>918</v>
      </c>
      <c r="B67" s="666" t="s">
        <v>144</v>
      </c>
      <c r="C67" s="667" t="s">
        <v>919</v>
      </c>
      <c r="D67" s="650">
        <v>13363.541974265789</v>
      </c>
    </row>
    <row r="68" spans="1:4" ht="16.5" thickTop="1" thickBot="1">
      <c r="A68" s="666" t="s">
        <v>402</v>
      </c>
      <c r="B68" s="666" t="s">
        <v>377</v>
      </c>
      <c r="C68" s="667" t="s">
        <v>403</v>
      </c>
      <c r="D68" s="650">
        <v>1032.7970452583711</v>
      </c>
    </row>
    <row r="69" spans="1:4" ht="16.5" thickTop="1" thickBot="1">
      <c r="A69" s="666" t="s">
        <v>404</v>
      </c>
      <c r="B69" s="666" t="s">
        <v>377</v>
      </c>
      <c r="C69" s="667" t="s">
        <v>405</v>
      </c>
      <c r="D69" s="650">
        <v>9812.6366691764415</v>
      </c>
    </row>
    <row r="70" spans="1:4" ht="16.5" thickTop="1" thickBot="1">
      <c r="A70" s="666" t="s">
        <v>406</v>
      </c>
      <c r="B70" s="666" t="s">
        <v>144</v>
      </c>
      <c r="C70" s="667" t="s">
        <v>407</v>
      </c>
      <c r="D70" s="650">
        <v>59192.047563967652</v>
      </c>
    </row>
    <row r="71" spans="1:4" ht="16.5" thickTop="1" thickBot="1">
      <c r="A71" s="666" t="s">
        <v>408</v>
      </c>
      <c r="B71" s="666" t="s">
        <v>92</v>
      </c>
      <c r="C71" s="667" t="s">
        <v>409</v>
      </c>
      <c r="D71" s="650">
        <v>8997.0464251889025</v>
      </c>
    </row>
    <row r="72" spans="1:4" ht="16.5" thickTop="1" thickBot="1">
      <c r="A72" s="666" t="s">
        <v>410</v>
      </c>
      <c r="B72" s="666" t="s">
        <v>92</v>
      </c>
      <c r="C72" s="667" t="s">
        <v>411</v>
      </c>
      <c r="D72" s="650">
        <v>17179341.620897137</v>
      </c>
    </row>
    <row r="73" spans="1:4" ht="16.5" thickTop="1" thickBot="1">
      <c r="A73" s="666" t="s">
        <v>810</v>
      </c>
      <c r="B73" s="666" t="s">
        <v>377</v>
      </c>
      <c r="C73" s="667" t="s">
        <v>811</v>
      </c>
      <c r="D73" s="650">
        <v>2165.6795773768317</v>
      </c>
    </row>
    <row r="74" spans="1:4" ht="16.5" thickTop="1" thickBot="1">
      <c r="A74" s="666" t="s">
        <v>805</v>
      </c>
      <c r="B74" s="666" t="s">
        <v>377</v>
      </c>
      <c r="C74" s="667" t="s">
        <v>806</v>
      </c>
      <c r="D74" s="650">
        <v>2065.5940905167422</v>
      </c>
    </row>
    <row r="75" spans="1:4" ht="16.5" thickTop="1" thickBot="1">
      <c r="A75" s="666" t="s">
        <v>808</v>
      </c>
      <c r="B75" s="666" t="s">
        <v>377</v>
      </c>
      <c r="C75" s="667" t="s">
        <v>809</v>
      </c>
      <c r="D75" s="650">
        <v>1741.9133670543249</v>
      </c>
    </row>
    <row r="76" spans="1:4" ht="16.5" thickTop="1" thickBot="1">
      <c r="A76" s="666" t="s">
        <v>822</v>
      </c>
      <c r="B76" s="666" t="s">
        <v>377</v>
      </c>
      <c r="C76" s="667" t="s">
        <v>823</v>
      </c>
      <c r="D76" s="650">
        <v>2207.2044070315496</v>
      </c>
    </row>
    <row r="77" spans="1:4" ht="16.5" thickTop="1" thickBot="1">
      <c r="A77" s="666" t="s">
        <v>807</v>
      </c>
      <c r="B77" s="666" t="s">
        <v>377</v>
      </c>
      <c r="C77" s="667" t="s">
        <v>2037</v>
      </c>
      <c r="D77" s="650">
        <v>1292.5934154058377</v>
      </c>
    </row>
    <row r="78" spans="1:4" ht="16.5" thickTop="1" thickBot="1">
      <c r="A78" s="666" t="s">
        <v>817</v>
      </c>
      <c r="B78" s="666" t="s">
        <v>377</v>
      </c>
      <c r="C78" s="667" t="s">
        <v>818</v>
      </c>
      <c r="D78" s="650">
        <v>1998.5155195360437</v>
      </c>
    </row>
    <row r="79" spans="1:4" ht="16.5" thickTop="1" thickBot="1">
      <c r="A79" s="666" t="s">
        <v>819</v>
      </c>
      <c r="B79" s="666" t="s">
        <v>377</v>
      </c>
      <c r="C79" s="667" t="s">
        <v>2023</v>
      </c>
      <c r="D79" s="650">
        <v>2057.0761767414156</v>
      </c>
    </row>
    <row r="80" spans="1:4" ht="16.5" thickTop="1" thickBot="1">
      <c r="A80" s="666" t="s">
        <v>820</v>
      </c>
      <c r="B80" s="666" t="s">
        <v>377</v>
      </c>
      <c r="C80" s="667" t="s">
        <v>2024</v>
      </c>
      <c r="D80" s="650">
        <v>2118.8310516125343</v>
      </c>
    </row>
    <row r="81" spans="1:4" ht="16.5" thickTop="1" thickBot="1">
      <c r="A81" s="666" t="s">
        <v>812</v>
      </c>
      <c r="B81" s="666" t="s">
        <v>377</v>
      </c>
      <c r="C81" s="667" t="s">
        <v>2247</v>
      </c>
      <c r="D81" s="650">
        <v>3451.8845574511743</v>
      </c>
    </row>
    <row r="82" spans="1:4" ht="16.5" thickTop="1" thickBot="1">
      <c r="A82" s="666" t="s">
        <v>813</v>
      </c>
      <c r="B82" s="666" t="s">
        <v>377</v>
      </c>
      <c r="C82" s="667" t="s">
        <v>2248</v>
      </c>
      <c r="D82" s="650">
        <v>2337.1025921052833</v>
      </c>
    </row>
    <row r="83" spans="1:4" ht="16.5" thickTop="1" thickBot="1">
      <c r="A83" s="666" t="s">
        <v>814</v>
      </c>
      <c r="B83" s="666" t="s">
        <v>377</v>
      </c>
      <c r="C83" s="667" t="s">
        <v>2249</v>
      </c>
      <c r="D83" s="650">
        <v>3602.0127877413083</v>
      </c>
    </row>
    <row r="84" spans="1:4" ht="16.5" thickTop="1" thickBot="1">
      <c r="A84" s="666" t="s">
        <v>815</v>
      </c>
      <c r="B84" s="666" t="s">
        <v>377</v>
      </c>
      <c r="C84" s="667" t="s">
        <v>2250</v>
      </c>
      <c r="D84" s="650">
        <v>3773.4358024697599</v>
      </c>
    </row>
    <row r="85" spans="1:4" ht="16.5" thickTop="1" thickBot="1">
      <c r="A85" s="666" t="s">
        <v>821</v>
      </c>
      <c r="B85" s="666" t="s">
        <v>377</v>
      </c>
      <c r="C85" s="667" t="s">
        <v>1944</v>
      </c>
      <c r="D85" s="650">
        <v>3941.6645995324639</v>
      </c>
    </row>
    <row r="86" spans="1:4" ht="16.5" thickTop="1" thickBot="1">
      <c r="A86" s="666" t="s">
        <v>816</v>
      </c>
      <c r="B86" s="666" t="s">
        <v>377</v>
      </c>
      <c r="C86" s="667" t="s">
        <v>2251</v>
      </c>
      <c r="D86" s="650">
        <v>2772.5809338688641</v>
      </c>
    </row>
    <row r="87" spans="1:4" ht="16.5" thickTop="1" thickBot="1">
      <c r="A87" s="666" t="s">
        <v>804</v>
      </c>
      <c r="B87" s="666" t="s">
        <v>377</v>
      </c>
      <c r="C87" s="667" t="s">
        <v>2252</v>
      </c>
      <c r="D87" s="650">
        <v>473.09912760460776</v>
      </c>
    </row>
    <row r="88" spans="1:4" ht="16.5" thickTop="1" thickBot="1">
      <c r="A88" s="666" t="s">
        <v>826</v>
      </c>
      <c r="B88" s="666" t="s">
        <v>377</v>
      </c>
      <c r="C88" s="667" t="s">
        <v>1945</v>
      </c>
      <c r="D88" s="650">
        <v>459.9673438676457</v>
      </c>
    </row>
    <row r="89" spans="1:4" ht="16.5" thickTop="1" thickBot="1">
      <c r="A89" s="666" t="s">
        <v>824</v>
      </c>
      <c r="B89" s="666" t="s">
        <v>377</v>
      </c>
      <c r="C89" s="667" t="s">
        <v>825</v>
      </c>
      <c r="D89" s="650">
        <v>497.23321663470028</v>
      </c>
    </row>
    <row r="90" spans="1:4" ht="16.5" thickTop="1" thickBot="1">
      <c r="A90" s="666" t="s">
        <v>915</v>
      </c>
      <c r="B90" s="666" t="s">
        <v>233</v>
      </c>
      <c r="C90" s="667" t="s">
        <v>916</v>
      </c>
      <c r="D90" s="650">
        <v>15971.088328737698</v>
      </c>
    </row>
    <row r="91" spans="1:4" ht="16.5" thickTop="1" thickBot="1">
      <c r="A91" s="666" t="s">
        <v>412</v>
      </c>
      <c r="B91" s="666" t="s">
        <v>377</v>
      </c>
      <c r="C91" s="667" t="s">
        <v>2253</v>
      </c>
      <c r="D91" s="650">
        <v>15853.967014326954</v>
      </c>
    </row>
    <row r="92" spans="1:4" ht="16.5" thickTop="1" thickBot="1">
      <c r="A92" s="666" t="s">
        <v>413</v>
      </c>
      <c r="B92" s="666" t="s">
        <v>144</v>
      </c>
      <c r="C92" s="667" t="s">
        <v>414</v>
      </c>
      <c r="D92" s="650">
        <v>37442.974390966629</v>
      </c>
    </row>
    <row r="93" spans="1:4" ht="16.5" thickTop="1" thickBot="1">
      <c r="A93" s="666" t="s">
        <v>415</v>
      </c>
      <c r="B93" s="666" t="s">
        <v>144</v>
      </c>
      <c r="C93" s="667" t="s">
        <v>416</v>
      </c>
      <c r="D93" s="650">
        <v>975.30112727491542</v>
      </c>
    </row>
    <row r="94" spans="1:4" ht="16.5" thickTop="1" thickBot="1">
      <c r="A94" s="666" t="s">
        <v>417</v>
      </c>
      <c r="B94" s="666" t="s">
        <v>144</v>
      </c>
      <c r="C94" s="667" t="s">
        <v>418</v>
      </c>
      <c r="D94" s="650">
        <v>975.30112727491542</v>
      </c>
    </row>
    <row r="95" spans="1:4" ht="16.5" thickTop="1" thickBot="1">
      <c r="A95" s="666" t="s">
        <v>419</v>
      </c>
      <c r="B95" s="666" t="s">
        <v>377</v>
      </c>
      <c r="C95" s="667" t="s">
        <v>420</v>
      </c>
      <c r="D95" s="650">
        <v>6002.9997331615423</v>
      </c>
    </row>
    <row r="96" spans="1:4" ht="16.5" thickTop="1" thickBot="1">
      <c r="A96" s="666" t="s">
        <v>436</v>
      </c>
      <c r="B96" s="666" t="s">
        <v>377</v>
      </c>
      <c r="C96" s="667" t="s">
        <v>437</v>
      </c>
      <c r="D96" s="650">
        <v>5124.5898750809693</v>
      </c>
    </row>
    <row r="97" spans="1:4" ht="16.5" thickTop="1" thickBot="1">
      <c r="A97" s="666" t="s">
        <v>434</v>
      </c>
      <c r="B97" s="666" t="s">
        <v>377</v>
      </c>
      <c r="C97" s="667" t="s">
        <v>435</v>
      </c>
      <c r="D97" s="650">
        <v>5277.9123230368505</v>
      </c>
    </row>
    <row r="98" spans="1:4" ht="16.5" thickTop="1" thickBot="1">
      <c r="A98" s="666" t="s">
        <v>421</v>
      </c>
      <c r="B98" s="666" t="s">
        <v>422</v>
      </c>
      <c r="C98" s="667" t="s">
        <v>423</v>
      </c>
      <c r="D98" s="650">
        <v>4865.8582441554181</v>
      </c>
    </row>
    <row r="99" spans="1:4" ht="16.5" thickTop="1" thickBot="1">
      <c r="A99" s="666" t="s">
        <v>835</v>
      </c>
      <c r="B99" s="666" t="s">
        <v>387</v>
      </c>
      <c r="C99" s="667" t="s">
        <v>2254</v>
      </c>
      <c r="D99" s="650">
        <v>325528.04601244134</v>
      </c>
    </row>
    <row r="100" spans="1:4" ht="16.5" thickTop="1" thickBot="1">
      <c r="A100" s="666" t="s">
        <v>836</v>
      </c>
      <c r="B100" s="666" t="s">
        <v>387</v>
      </c>
      <c r="C100" s="667" t="s">
        <v>2255</v>
      </c>
      <c r="D100" s="650">
        <v>451348.2798662369</v>
      </c>
    </row>
    <row r="101" spans="1:4" ht="16.5" thickTop="1" thickBot="1">
      <c r="A101" s="666" t="s">
        <v>837</v>
      </c>
      <c r="B101" s="666" t="s">
        <v>387</v>
      </c>
      <c r="C101" s="667" t="s">
        <v>2256</v>
      </c>
      <c r="D101" s="650">
        <v>666862.14577422338</v>
      </c>
    </row>
    <row r="102" spans="1:4" ht="16.5" thickTop="1" thickBot="1">
      <c r="A102" s="666" t="s">
        <v>838</v>
      </c>
      <c r="B102" s="666" t="s">
        <v>387</v>
      </c>
      <c r="C102" s="667" t="s">
        <v>2257</v>
      </c>
      <c r="D102" s="650">
        <v>546003.59669455572</v>
      </c>
    </row>
    <row r="103" spans="1:4" ht="16.5" thickTop="1" thickBot="1">
      <c r="A103" s="666" t="s">
        <v>839</v>
      </c>
      <c r="B103" s="666" t="s">
        <v>387</v>
      </c>
      <c r="C103" s="667" t="s">
        <v>2258</v>
      </c>
      <c r="D103" s="650">
        <v>502931.70095039392</v>
      </c>
    </row>
    <row r="104" spans="1:4" ht="16.5" thickTop="1" thickBot="1">
      <c r="A104" s="666" t="s">
        <v>833</v>
      </c>
      <c r="B104" s="666" t="s">
        <v>387</v>
      </c>
      <c r="C104" s="667" t="s">
        <v>2006</v>
      </c>
      <c r="D104" s="650">
        <v>271508.50158854085</v>
      </c>
    </row>
    <row r="105" spans="1:4" ht="16.5" thickTop="1" thickBot="1">
      <c r="A105" s="666" t="s">
        <v>832</v>
      </c>
      <c r="B105" s="666" t="s">
        <v>387</v>
      </c>
      <c r="C105" s="667" t="s">
        <v>2007</v>
      </c>
      <c r="D105" s="650">
        <v>287479.58991727856</v>
      </c>
    </row>
    <row r="106" spans="1:4" ht="16.5" thickTop="1" thickBot="1">
      <c r="A106" s="666" t="s">
        <v>1661</v>
      </c>
      <c r="B106" s="666" t="s">
        <v>387</v>
      </c>
      <c r="C106" s="667" t="s">
        <v>2005</v>
      </c>
      <c r="D106" s="650">
        <v>303450.67824601626</v>
      </c>
    </row>
    <row r="107" spans="1:4" ht="16.5" thickTop="1" thickBot="1">
      <c r="A107" s="666" t="s">
        <v>829</v>
      </c>
      <c r="B107" s="666" t="s">
        <v>387</v>
      </c>
      <c r="C107" s="667" t="s">
        <v>2005</v>
      </c>
      <c r="D107" s="650">
        <v>303450.67824601626</v>
      </c>
    </row>
    <row r="108" spans="1:4" ht="16.5" thickTop="1" thickBot="1">
      <c r="A108" s="666" t="s">
        <v>831</v>
      </c>
      <c r="B108" s="666" t="s">
        <v>387</v>
      </c>
      <c r="C108" s="667" t="s">
        <v>2008</v>
      </c>
      <c r="D108" s="650">
        <v>319421.76657475391</v>
      </c>
    </row>
    <row r="109" spans="1:4" ht="16.5" thickTop="1" thickBot="1">
      <c r="A109" s="666" t="s">
        <v>830</v>
      </c>
      <c r="B109" s="666" t="s">
        <v>387</v>
      </c>
      <c r="C109" s="667" t="s">
        <v>2009</v>
      </c>
      <c r="D109" s="650">
        <v>661612.98141017824</v>
      </c>
    </row>
    <row r="110" spans="1:4" ht="16.5" thickTop="1" thickBot="1">
      <c r="A110" s="666" t="s">
        <v>834</v>
      </c>
      <c r="B110" s="666" t="s">
        <v>387</v>
      </c>
      <c r="C110" s="667" t="s">
        <v>2010</v>
      </c>
      <c r="D110" s="650">
        <v>401472.70049403288</v>
      </c>
    </row>
    <row r="111" spans="1:4" ht="16.5" thickTop="1" thickBot="1">
      <c r="A111" s="666" t="s">
        <v>424</v>
      </c>
      <c r="B111" s="666" t="s">
        <v>144</v>
      </c>
      <c r="C111" s="667" t="s">
        <v>425</v>
      </c>
      <c r="D111" s="650">
        <v>2504.2666499460711</v>
      </c>
    </row>
    <row r="112" spans="1:4" ht="16.5" thickTop="1" thickBot="1">
      <c r="A112" s="666" t="s">
        <v>426</v>
      </c>
      <c r="B112" s="666" t="s">
        <v>233</v>
      </c>
      <c r="C112" s="667" t="s">
        <v>427</v>
      </c>
      <c r="D112" s="650">
        <v>0</v>
      </c>
    </row>
    <row r="113" spans="1:4" ht="16.5" thickTop="1" thickBot="1">
      <c r="A113" s="666" t="s">
        <v>428</v>
      </c>
      <c r="B113" s="666" t="s">
        <v>92</v>
      </c>
      <c r="C113" s="667" t="s">
        <v>427</v>
      </c>
      <c r="D113" s="650">
        <v>1105.1993123486486</v>
      </c>
    </row>
    <row r="114" spans="1:4" ht="16.5" thickTop="1" thickBot="1">
      <c r="A114" s="666" t="s">
        <v>429</v>
      </c>
      <c r="B114" s="666" t="s">
        <v>144</v>
      </c>
      <c r="C114" s="667" t="s">
        <v>2259</v>
      </c>
      <c r="D114" s="650">
        <v>25417.454705575085</v>
      </c>
    </row>
    <row r="115" spans="1:4" ht="16.5" thickTop="1" thickBot="1">
      <c r="A115" s="666" t="s">
        <v>430</v>
      </c>
      <c r="B115" s="666" t="s">
        <v>92</v>
      </c>
      <c r="C115" s="667" t="s">
        <v>431</v>
      </c>
      <c r="D115" s="650">
        <v>28731.987903399116</v>
      </c>
    </row>
    <row r="116" spans="1:4" ht="16.5" thickTop="1" thickBot="1">
      <c r="A116" s="666" t="s">
        <v>438</v>
      </c>
      <c r="B116" s="666" t="s">
        <v>92</v>
      </c>
      <c r="C116" s="667" t="s">
        <v>1913</v>
      </c>
      <c r="D116" s="650">
        <v>216120.76726447852</v>
      </c>
    </row>
    <row r="117" spans="1:4" ht="16.5" thickTop="1" thickBot="1">
      <c r="A117" s="666" t="s">
        <v>440</v>
      </c>
      <c r="B117" s="666" t="s">
        <v>92</v>
      </c>
      <c r="C117" s="667" t="s">
        <v>441</v>
      </c>
      <c r="D117" s="650">
        <v>85179.137753267714</v>
      </c>
    </row>
    <row r="118" spans="1:4" ht="16.5" thickTop="1" thickBot="1">
      <c r="A118" s="666" t="s">
        <v>439</v>
      </c>
      <c r="B118" s="666" t="s">
        <v>92</v>
      </c>
      <c r="C118" s="667" t="s">
        <v>2260</v>
      </c>
      <c r="D118" s="650">
        <v>104983.28728090247</v>
      </c>
    </row>
    <row r="119" spans="1:4" ht="16.5" thickTop="1" thickBot="1">
      <c r="A119" s="666" t="s">
        <v>443</v>
      </c>
      <c r="B119" s="666" t="s">
        <v>387</v>
      </c>
      <c r="C119" s="667" t="s">
        <v>2261</v>
      </c>
      <c r="D119" s="650">
        <v>4845.6281989390181</v>
      </c>
    </row>
    <row r="120" spans="1:4" ht="16.5" thickTop="1" thickBot="1">
      <c r="A120" s="666" t="s">
        <v>442</v>
      </c>
      <c r="B120" s="666" t="s">
        <v>387</v>
      </c>
      <c r="C120" s="667" t="s">
        <v>2262</v>
      </c>
      <c r="D120" s="650">
        <v>4613.5150485613631</v>
      </c>
    </row>
    <row r="121" spans="1:4" ht="16.5" thickTop="1" thickBot="1">
      <c r="A121" s="666" t="s">
        <v>840</v>
      </c>
      <c r="B121" s="666" t="s">
        <v>606</v>
      </c>
      <c r="C121" s="667" t="s">
        <v>2263</v>
      </c>
      <c r="D121" s="650">
        <v>19165.305994485236</v>
      </c>
    </row>
    <row r="122" spans="1:4" ht="16.5" thickTop="1" thickBot="1">
      <c r="A122" s="666" t="s">
        <v>841</v>
      </c>
      <c r="B122" s="666" t="s">
        <v>606</v>
      </c>
      <c r="C122" s="667" t="s">
        <v>1946</v>
      </c>
      <c r="D122" s="650">
        <v>34463.47913497212</v>
      </c>
    </row>
    <row r="123" spans="1:4" ht="16.5" thickTop="1" thickBot="1">
      <c r="A123" s="666" t="s">
        <v>444</v>
      </c>
      <c r="B123" s="666" t="s">
        <v>387</v>
      </c>
      <c r="C123" s="667" t="s">
        <v>1914</v>
      </c>
      <c r="D123" s="650">
        <v>3978.9304722995184</v>
      </c>
    </row>
    <row r="124" spans="1:4" ht="16.5" thickTop="1" thickBot="1">
      <c r="A124" s="666" t="s">
        <v>445</v>
      </c>
      <c r="B124" s="666" t="s">
        <v>144</v>
      </c>
      <c r="C124" s="667" t="s">
        <v>446</v>
      </c>
      <c r="D124" s="650">
        <v>20502.618457211538</v>
      </c>
    </row>
    <row r="125" spans="1:4" ht="16.5" thickTop="1" thickBot="1">
      <c r="A125" s="666" t="s">
        <v>865</v>
      </c>
      <c r="B125" s="666" t="s">
        <v>422</v>
      </c>
      <c r="C125" s="667" t="s">
        <v>1947</v>
      </c>
      <c r="D125" s="650">
        <v>4934.001554358033</v>
      </c>
    </row>
    <row r="126" spans="1:4" ht="16.5" thickTop="1" thickBot="1">
      <c r="A126" s="666" t="s">
        <v>866</v>
      </c>
      <c r="B126" s="666" t="s">
        <v>422</v>
      </c>
      <c r="C126" s="667" t="s">
        <v>1948</v>
      </c>
      <c r="D126" s="650">
        <v>2686.3370568936807</v>
      </c>
    </row>
    <row r="127" spans="1:4" ht="16.5" thickTop="1" thickBot="1">
      <c r="A127" s="666" t="s">
        <v>864</v>
      </c>
      <c r="B127" s="666" t="s">
        <v>422</v>
      </c>
      <c r="C127" s="667" t="s">
        <v>2264</v>
      </c>
      <c r="D127" s="650">
        <v>2613.934789803403</v>
      </c>
    </row>
    <row r="128" spans="1:4" ht="16.5" thickTop="1" thickBot="1">
      <c r="A128" s="666" t="s">
        <v>846</v>
      </c>
      <c r="B128" s="666" t="s">
        <v>422</v>
      </c>
      <c r="C128" s="667" t="s">
        <v>847</v>
      </c>
      <c r="D128" s="650">
        <v>2273.2182387903322</v>
      </c>
    </row>
    <row r="129" spans="1:4" ht="16.5" thickTop="1" thickBot="1">
      <c r="A129" s="666" t="s">
        <v>848</v>
      </c>
      <c r="B129" s="666" t="s">
        <v>422</v>
      </c>
      <c r="C129" s="667" t="s">
        <v>849</v>
      </c>
      <c r="D129" s="650">
        <v>9268.5549267774422</v>
      </c>
    </row>
    <row r="130" spans="1:4" ht="16.5" thickTop="1" thickBot="1">
      <c r="A130" s="666" t="s">
        <v>850</v>
      </c>
      <c r="B130" s="666" t="s">
        <v>422</v>
      </c>
      <c r="C130" s="667" t="s">
        <v>851</v>
      </c>
      <c r="D130" s="650">
        <v>1308.5645037345753</v>
      </c>
    </row>
    <row r="131" spans="1:4" ht="16.5" thickTop="1" thickBot="1">
      <c r="A131" s="666" t="s">
        <v>852</v>
      </c>
      <c r="B131" s="666" t="s">
        <v>422</v>
      </c>
      <c r="C131" s="667" t="s">
        <v>853</v>
      </c>
      <c r="D131" s="650">
        <v>1947.4080368840832</v>
      </c>
    </row>
    <row r="132" spans="1:4" ht="16.5" thickTop="1" thickBot="1">
      <c r="A132" s="666" t="s">
        <v>854</v>
      </c>
      <c r="B132" s="666" t="s">
        <v>422</v>
      </c>
      <c r="C132" s="667" t="s">
        <v>855</v>
      </c>
      <c r="D132" s="650">
        <v>2307.2898938916396</v>
      </c>
    </row>
    <row r="133" spans="1:4" ht="16.5" thickTop="1" thickBot="1">
      <c r="A133" s="666" t="s">
        <v>858</v>
      </c>
      <c r="B133" s="666" t="s">
        <v>422</v>
      </c>
      <c r="C133" s="667" t="s">
        <v>859</v>
      </c>
      <c r="D133" s="650">
        <v>9268.5549267774422</v>
      </c>
    </row>
    <row r="134" spans="1:4" ht="16.5" thickTop="1" thickBot="1">
      <c r="A134" s="666" t="s">
        <v>856</v>
      </c>
      <c r="B134" s="666" t="s">
        <v>422</v>
      </c>
      <c r="C134" s="667" t="s">
        <v>857</v>
      </c>
      <c r="D134" s="650">
        <v>2092.2125710646383</v>
      </c>
    </row>
    <row r="135" spans="1:4" ht="16.5" thickTop="1" thickBot="1">
      <c r="A135" s="666" t="s">
        <v>860</v>
      </c>
      <c r="B135" s="666" t="s">
        <v>422</v>
      </c>
      <c r="C135" s="667" t="s">
        <v>861</v>
      </c>
      <c r="D135" s="650">
        <v>2558.5683502637794</v>
      </c>
    </row>
    <row r="136" spans="1:4" ht="16.5" thickTop="1" thickBot="1">
      <c r="A136" s="666" t="s">
        <v>862</v>
      </c>
      <c r="B136" s="666" t="s">
        <v>422</v>
      </c>
      <c r="C136" s="667" t="s">
        <v>863</v>
      </c>
      <c r="D136" s="650">
        <v>2169.938534264495</v>
      </c>
    </row>
    <row r="137" spans="1:4" ht="16.5" thickTop="1" thickBot="1">
      <c r="A137" s="666" t="s">
        <v>845</v>
      </c>
      <c r="B137" s="666" t="s">
        <v>377</v>
      </c>
      <c r="C137" s="667" t="s">
        <v>2265</v>
      </c>
      <c r="D137" s="650">
        <v>6867.5679813572096</v>
      </c>
    </row>
    <row r="138" spans="1:4" ht="31.5" thickTop="1" thickBot="1">
      <c r="A138" s="666" t="s">
        <v>842</v>
      </c>
      <c r="B138" s="666" t="s">
        <v>843</v>
      </c>
      <c r="C138" s="667" t="s">
        <v>844</v>
      </c>
      <c r="D138" s="650">
        <v>0</v>
      </c>
    </row>
    <row r="139" spans="1:4" ht="16.5" thickTop="1" thickBot="1">
      <c r="A139" s="666" t="s">
        <v>447</v>
      </c>
      <c r="B139" s="666" t="s">
        <v>377</v>
      </c>
      <c r="C139" s="667" t="s">
        <v>448</v>
      </c>
      <c r="D139" s="650">
        <v>5148.0141379631177</v>
      </c>
    </row>
    <row r="140" spans="1:4" ht="16.5" thickTop="1" thickBot="1">
      <c r="A140" s="666" t="s">
        <v>449</v>
      </c>
      <c r="B140" s="666" t="s">
        <v>450</v>
      </c>
      <c r="C140" s="667" t="s">
        <v>2266</v>
      </c>
      <c r="D140" s="650">
        <v>654.81462147824561</v>
      </c>
    </row>
    <row r="141" spans="1:4" ht="16.5" thickTop="1" thickBot="1">
      <c r="A141" s="666" t="s">
        <v>451</v>
      </c>
      <c r="B141" s="666" t="s">
        <v>144</v>
      </c>
      <c r="C141" s="667" t="s">
        <v>2267</v>
      </c>
      <c r="D141" s="650">
        <v>6630.1311348699755</v>
      </c>
    </row>
    <row r="142" spans="1:4" ht="16.5" thickTop="1" thickBot="1">
      <c r="A142" s="666" t="s">
        <v>452</v>
      </c>
      <c r="B142" s="666" t="s">
        <v>92</v>
      </c>
      <c r="C142" s="667" t="s">
        <v>2268</v>
      </c>
      <c r="D142" s="650">
        <v>3433.7839906786048</v>
      </c>
    </row>
    <row r="143" spans="1:4" ht="16.5" thickTop="1" thickBot="1">
      <c r="A143" s="666" t="s">
        <v>453</v>
      </c>
      <c r="B143" s="666" t="s">
        <v>454</v>
      </c>
      <c r="C143" s="667" t="s">
        <v>455</v>
      </c>
      <c r="D143" s="650">
        <v>11965.539375890283</v>
      </c>
    </row>
    <row r="144" spans="1:4" ht="16.5" thickTop="1" thickBot="1">
      <c r="A144" s="666" t="s">
        <v>456</v>
      </c>
      <c r="B144" s="666" t="s">
        <v>422</v>
      </c>
      <c r="C144" s="667" t="s">
        <v>457</v>
      </c>
      <c r="D144" s="650">
        <v>26618.480547896164</v>
      </c>
    </row>
    <row r="145" spans="1:4" ht="16.5" thickTop="1" thickBot="1">
      <c r="A145" s="666" t="s">
        <v>873</v>
      </c>
      <c r="B145" s="666" t="s">
        <v>233</v>
      </c>
      <c r="C145" s="667" t="s">
        <v>875</v>
      </c>
      <c r="D145" s="650">
        <v>16467.256806150483</v>
      </c>
    </row>
    <row r="146" spans="1:4" ht="31.5" thickTop="1" thickBot="1">
      <c r="A146" s="666" t="s">
        <v>867</v>
      </c>
      <c r="B146" s="666" t="s">
        <v>233</v>
      </c>
      <c r="C146" s="667" t="s">
        <v>2269</v>
      </c>
      <c r="D146" s="650">
        <v>7068.803694299304</v>
      </c>
    </row>
    <row r="147" spans="1:4" ht="16.5" thickTop="1" thickBot="1">
      <c r="A147" s="666" t="s">
        <v>868</v>
      </c>
      <c r="B147" s="666" t="s">
        <v>233</v>
      </c>
      <c r="C147" s="667" t="s">
        <v>2270</v>
      </c>
      <c r="D147" s="650">
        <v>27338.244261911273</v>
      </c>
    </row>
    <row r="148" spans="1:4" ht="16.5" thickTop="1" thickBot="1">
      <c r="A148" s="666" t="s">
        <v>1691</v>
      </c>
      <c r="B148" s="666" t="s">
        <v>233</v>
      </c>
      <c r="C148" s="667" t="s">
        <v>1949</v>
      </c>
      <c r="D148" s="650">
        <v>2301.9661977820601</v>
      </c>
    </row>
    <row r="149" spans="1:4" ht="16.5" thickTop="1" thickBot="1">
      <c r="A149" s="666" t="s">
        <v>869</v>
      </c>
      <c r="B149" s="666" t="s">
        <v>144</v>
      </c>
      <c r="C149" s="667" t="s">
        <v>2271</v>
      </c>
      <c r="D149" s="650">
        <v>28087.820674140032</v>
      </c>
    </row>
    <row r="150" spans="1:4" ht="16.5" thickTop="1" thickBot="1">
      <c r="A150" s="666" t="s">
        <v>870</v>
      </c>
      <c r="B150" s="666" t="s">
        <v>233</v>
      </c>
      <c r="C150" s="667" t="s">
        <v>871</v>
      </c>
      <c r="D150" s="650">
        <v>8080.3059551193583</v>
      </c>
    </row>
    <row r="151" spans="1:4" ht="16.5" thickTop="1" thickBot="1">
      <c r="A151" s="666" t="s">
        <v>872</v>
      </c>
      <c r="B151" s="666" t="s">
        <v>450</v>
      </c>
      <c r="C151" s="667" t="s">
        <v>2272</v>
      </c>
      <c r="D151" s="650">
        <v>194770.61638662196</v>
      </c>
    </row>
    <row r="152" spans="1:4" ht="16.5" thickTop="1" thickBot="1">
      <c r="A152" s="666" t="s">
        <v>458</v>
      </c>
      <c r="B152" s="666" t="s">
        <v>92</v>
      </c>
      <c r="C152" s="667" t="s">
        <v>459</v>
      </c>
      <c r="D152" s="650">
        <v>1198.8963638772432</v>
      </c>
    </row>
    <row r="153" spans="1:4" ht="16.5" thickTop="1" thickBot="1">
      <c r="A153" s="666" t="s">
        <v>460</v>
      </c>
      <c r="B153" s="666" t="s">
        <v>377</v>
      </c>
      <c r="C153" s="667" t="s">
        <v>461</v>
      </c>
      <c r="D153" s="650">
        <v>33886.390476693727</v>
      </c>
    </row>
    <row r="154" spans="1:4" ht="16.5" thickTop="1" thickBot="1">
      <c r="A154" s="666" t="s">
        <v>462</v>
      </c>
      <c r="B154" s="666" t="s">
        <v>377</v>
      </c>
      <c r="C154" s="667" t="s">
        <v>463</v>
      </c>
      <c r="D154" s="650">
        <v>2981.2698213643703</v>
      </c>
    </row>
    <row r="155" spans="1:4" ht="16.5" thickTop="1" thickBot="1">
      <c r="A155" s="666" t="s">
        <v>909</v>
      </c>
      <c r="B155" s="666" t="s">
        <v>144</v>
      </c>
      <c r="C155" s="667" t="s">
        <v>2273</v>
      </c>
      <c r="D155" s="650">
        <v>69629.686156408701</v>
      </c>
    </row>
    <row r="156" spans="1:4" ht="16.5" thickTop="1" thickBot="1">
      <c r="A156" s="666" t="s">
        <v>910</v>
      </c>
      <c r="B156" s="666" t="s">
        <v>144</v>
      </c>
      <c r="C156" s="667" t="s">
        <v>2274</v>
      </c>
      <c r="D156" s="650">
        <v>18953.422889323982</v>
      </c>
    </row>
    <row r="157" spans="1:4" ht="16.5" thickTop="1" thickBot="1">
      <c r="A157" s="666" t="s">
        <v>911</v>
      </c>
      <c r="B157" s="666" t="s">
        <v>144</v>
      </c>
      <c r="C157" s="667" t="s">
        <v>2275</v>
      </c>
      <c r="D157" s="650">
        <v>31588.68323579933</v>
      </c>
    </row>
    <row r="158" spans="1:4" ht="16.5" thickTop="1" thickBot="1">
      <c r="A158" s="666" t="s">
        <v>912</v>
      </c>
      <c r="B158" s="666" t="s">
        <v>144</v>
      </c>
      <c r="C158" s="667" t="s">
        <v>2276</v>
      </c>
      <c r="D158" s="650">
        <v>63178.431210820578</v>
      </c>
    </row>
    <row r="159" spans="1:4" ht="16.5" thickTop="1" thickBot="1">
      <c r="A159" s="666" t="s">
        <v>466</v>
      </c>
      <c r="B159" s="666" t="s">
        <v>233</v>
      </c>
      <c r="C159" s="667" t="s">
        <v>467</v>
      </c>
      <c r="D159" s="650">
        <v>7405.2612884247128</v>
      </c>
    </row>
    <row r="160" spans="1:4" ht="16.5" thickTop="1" thickBot="1">
      <c r="A160" s="666" t="s">
        <v>902</v>
      </c>
      <c r="B160" s="666" t="s">
        <v>233</v>
      </c>
      <c r="C160" s="667" t="s">
        <v>467</v>
      </c>
      <c r="D160" s="650">
        <v>8887.3782853315697</v>
      </c>
    </row>
    <row r="161" spans="1:4" ht="16.5" thickTop="1" thickBot="1">
      <c r="A161" s="666" t="s">
        <v>468</v>
      </c>
      <c r="B161" s="666" t="s">
        <v>233</v>
      </c>
      <c r="C161" s="667" t="s">
        <v>469</v>
      </c>
      <c r="D161" s="650">
        <v>11382.0622822804</v>
      </c>
    </row>
    <row r="162" spans="1:4" ht="16.5" thickTop="1" thickBot="1">
      <c r="A162" s="666" t="s">
        <v>903</v>
      </c>
      <c r="B162" s="666" t="s">
        <v>233</v>
      </c>
      <c r="C162" s="667" t="s">
        <v>469</v>
      </c>
      <c r="D162" s="650">
        <v>11712.131441074311</v>
      </c>
    </row>
    <row r="163" spans="1:4" ht="16.5" thickTop="1" thickBot="1">
      <c r="A163" s="666" t="s">
        <v>894</v>
      </c>
      <c r="B163" s="666" t="s">
        <v>233</v>
      </c>
      <c r="C163" s="667" t="s">
        <v>895</v>
      </c>
      <c r="D163" s="650">
        <v>4071.5627846061971</v>
      </c>
    </row>
    <row r="164" spans="1:4" ht="16.5" thickTop="1" thickBot="1">
      <c r="A164" s="666" t="s">
        <v>900</v>
      </c>
      <c r="B164" s="666" t="s">
        <v>233</v>
      </c>
      <c r="C164" s="667" t="s">
        <v>895</v>
      </c>
      <c r="D164" s="650">
        <v>7971.7025544839425</v>
      </c>
    </row>
    <row r="165" spans="1:4" ht="16.5" thickTop="1" thickBot="1">
      <c r="A165" s="666" t="s">
        <v>907</v>
      </c>
      <c r="B165" s="666" t="s">
        <v>874</v>
      </c>
      <c r="C165" s="667" t="s">
        <v>908</v>
      </c>
      <c r="D165" s="650">
        <v>9843.5141066120013</v>
      </c>
    </row>
    <row r="166" spans="1:4" ht="16.5" thickTop="1" thickBot="1">
      <c r="A166" s="666" t="s">
        <v>905</v>
      </c>
      <c r="B166" s="666" t="s">
        <v>233</v>
      </c>
      <c r="C166" s="667" t="s">
        <v>906</v>
      </c>
      <c r="D166" s="650">
        <v>6478.9381653579258</v>
      </c>
    </row>
    <row r="167" spans="1:4" ht="16.5" thickTop="1" thickBot="1">
      <c r="A167" s="666" t="s">
        <v>470</v>
      </c>
      <c r="B167" s="666" t="s">
        <v>233</v>
      </c>
      <c r="C167" s="667" t="s">
        <v>471</v>
      </c>
      <c r="D167" s="650">
        <v>10907.188589305932</v>
      </c>
    </row>
    <row r="168" spans="1:4" ht="16.5" thickTop="1" thickBot="1">
      <c r="A168" s="666" t="s">
        <v>904</v>
      </c>
      <c r="B168" s="666" t="s">
        <v>233</v>
      </c>
      <c r="C168" s="667" t="s">
        <v>471</v>
      </c>
      <c r="D168" s="650">
        <v>11654.635523090856</v>
      </c>
    </row>
    <row r="169" spans="1:4" ht="16.5" thickTop="1" thickBot="1">
      <c r="A169" s="666" t="s">
        <v>464</v>
      </c>
      <c r="B169" s="666" t="s">
        <v>233</v>
      </c>
      <c r="C169" s="667" t="s">
        <v>465</v>
      </c>
      <c r="D169" s="650">
        <v>8636.0998289594299</v>
      </c>
    </row>
    <row r="170" spans="1:4" ht="16.5" thickTop="1" thickBot="1">
      <c r="A170" s="666" t="s">
        <v>901</v>
      </c>
      <c r="B170" s="666" t="s">
        <v>233</v>
      </c>
      <c r="C170" s="667" t="s">
        <v>465</v>
      </c>
      <c r="D170" s="650">
        <v>9360.1224998622074</v>
      </c>
    </row>
    <row r="171" spans="1:4" ht="16.5" thickTop="1" thickBot="1">
      <c r="A171" s="666" t="s">
        <v>877</v>
      </c>
      <c r="B171" s="666" t="s">
        <v>233</v>
      </c>
      <c r="C171" s="667" t="s">
        <v>878</v>
      </c>
      <c r="D171" s="650">
        <v>12116.732345402334</v>
      </c>
    </row>
    <row r="172" spans="1:4" ht="16.5" thickTop="1" thickBot="1">
      <c r="A172" s="666" t="s">
        <v>890</v>
      </c>
      <c r="B172" s="666" t="s">
        <v>874</v>
      </c>
      <c r="C172" s="667" t="s">
        <v>891</v>
      </c>
      <c r="D172" s="650">
        <v>14387.821105748835</v>
      </c>
    </row>
    <row r="173" spans="1:4" ht="16.5" thickTop="1" thickBot="1">
      <c r="A173" s="666" t="s">
        <v>892</v>
      </c>
      <c r="B173" s="666" t="s">
        <v>874</v>
      </c>
      <c r="C173" s="667" t="s">
        <v>893</v>
      </c>
      <c r="D173" s="650">
        <v>4521.9474754766006</v>
      </c>
    </row>
    <row r="174" spans="1:4" ht="16.5" thickTop="1" thickBot="1">
      <c r="A174" s="666" t="s">
        <v>879</v>
      </c>
      <c r="B174" s="666" t="s">
        <v>233</v>
      </c>
      <c r="C174" s="667" t="s">
        <v>880</v>
      </c>
      <c r="D174" s="650">
        <v>5445.0763808776383</v>
      </c>
    </row>
    <row r="175" spans="1:4" ht="16.5" thickTop="1" thickBot="1">
      <c r="A175" s="666" t="s">
        <v>881</v>
      </c>
      <c r="B175" s="666" t="s">
        <v>233</v>
      </c>
      <c r="C175" s="667" t="s">
        <v>882</v>
      </c>
      <c r="D175" s="650">
        <v>5630.3410054909964</v>
      </c>
    </row>
    <row r="176" spans="1:4" ht="31.5" thickTop="1" thickBot="1">
      <c r="A176" s="666" t="s">
        <v>887</v>
      </c>
      <c r="B176" s="666" t="s">
        <v>233</v>
      </c>
      <c r="C176" s="667" t="s">
        <v>1952</v>
      </c>
      <c r="D176" s="650">
        <v>4371.8192451864661</v>
      </c>
    </row>
    <row r="177" spans="1:4" ht="31.5" thickTop="1" thickBot="1">
      <c r="A177" s="666" t="s">
        <v>883</v>
      </c>
      <c r="B177" s="666" t="s">
        <v>233</v>
      </c>
      <c r="C177" s="667" t="s">
        <v>1951</v>
      </c>
      <c r="D177" s="650">
        <v>5269.3944092615247</v>
      </c>
    </row>
    <row r="178" spans="1:4" ht="16.5" thickTop="1" thickBot="1">
      <c r="A178" s="666" t="s">
        <v>884</v>
      </c>
      <c r="B178" s="666" t="s">
        <v>233</v>
      </c>
      <c r="C178" s="667" t="s">
        <v>2277</v>
      </c>
      <c r="D178" s="650">
        <v>6619.4837426508175</v>
      </c>
    </row>
    <row r="179" spans="1:4" ht="31.5" thickTop="1" thickBot="1">
      <c r="A179" s="666" t="s">
        <v>889</v>
      </c>
      <c r="B179" s="666" t="s">
        <v>233</v>
      </c>
      <c r="C179" s="667" t="s">
        <v>1953</v>
      </c>
      <c r="D179" s="650">
        <v>5020.2454313332164</v>
      </c>
    </row>
    <row r="180" spans="1:4" ht="31.5" thickTop="1" thickBot="1">
      <c r="A180" s="666" t="s">
        <v>876</v>
      </c>
      <c r="B180" s="666" t="s">
        <v>233</v>
      </c>
      <c r="C180" s="667" t="s">
        <v>1950</v>
      </c>
      <c r="D180" s="650">
        <v>5269.3944092615247</v>
      </c>
    </row>
    <row r="181" spans="1:4" ht="16.5" thickTop="1" thickBot="1">
      <c r="A181" s="666" t="s">
        <v>885</v>
      </c>
      <c r="B181" s="666" t="s">
        <v>233</v>
      </c>
      <c r="C181" s="667" t="s">
        <v>886</v>
      </c>
      <c r="D181" s="650">
        <v>4447.4157299424905</v>
      </c>
    </row>
    <row r="182" spans="1:4" ht="16.5" thickTop="1" thickBot="1">
      <c r="A182" s="666" t="s">
        <v>888</v>
      </c>
      <c r="B182" s="666" t="s">
        <v>233</v>
      </c>
      <c r="C182" s="667" t="s">
        <v>886</v>
      </c>
      <c r="D182" s="650">
        <v>5099.0361337549884</v>
      </c>
    </row>
    <row r="183" spans="1:4" ht="16.5" thickTop="1" thickBot="1">
      <c r="A183" s="666" t="s">
        <v>472</v>
      </c>
      <c r="B183" s="666" t="s">
        <v>377</v>
      </c>
      <c r="C183" s="667" t="s">
        <v>473</v>
      </c>
      <c r="D183" s="650">
        <v>7346.7006312193407</v>
      </c>
    </row>
    <row r="184" spans="1:4" ht="16.5" thickTop="1" thickBot="1">
      <c r="A184" s="666" t="s">
        <v>476</v>
      </c>
      <c r="B184" s="666" t="s">
        <v>92</v>
      </c>
      <c r="C184" s="667" t="s">
        <v>477</v>
      </c>
      <c r="D184" s="650">
        <v>7735.3304472186246</v>
      </c>
    </row>
    <row r="185" spans="1:4" ht="16.5" thickTop="1" thickBot="1">
      <c r="A185" s="666" t="s">
        <v>474</v>
      </c>
      <c r="B185" s="666" t="s">
        <v>387</v>
      </c>
      <c r="C185" s="667" t="s">
        <v>475</v>
      </c>
      <c r="D185" s="650">
        <v>25340.793481597146</v>
      </c>
    </row>
    <row r="186" spans="1:4" ht="16.5" thickTop="1" thickBot="1">
      <c r="A186" s="666" t="s">
        <v>478</v>
      </c>
      <c r="B186" s="666" t="s">
        <v>144</v>
      </c>
      <c r="C186" s="667" t="s">
        <v>1915</v>
      </c>
      <c r="D186" s="650">
        <v>4258.9568876633857</v>
      </c>
    </row>
    <row r="187" spans="1:4" ht="16.5" thickTop="1" thickBot="1">
      <c r="A187" s="666" t="s">
        <v>1455</v>
      </c>
      <c r="B187" s="666" t="s">
        <v>377</v>
      </c>
      <c r="C187" s="667" t="s">
        <v>1454</v>
      </c>
      <c r="D187" s="650">
        <v>15419.553411785289</v>
      </c>
    </row>
    <row r="188" spans="1:4" ht="16.5" thickTop="1" thickBot="1">
      <c r="A188" s="666" t="s">
        <v>1709</v>
      </c>
      <c r="B188" s="666" t="s">
        <v>377</v>
      </c>
      <c r="C188" s="667" t="s">
        <v>1708</v>
      </c>
      <c r="D188" s="650">
        <v>15419.553411785289</v>
      </c>
    </row>
    <row r="189" spans="1:4" ht="16.5" thickTop="1" thickBot="1">
      <c r="A189" s="666" t="s">
        <v>479</v>
      </c>
      <c r="B189" s="666" t="s">
        <v>377</v>
      </c>
      <c r="C189" s="667" t="s">
        <v>480</v>
      </c>
      <c r="D189" s="650">
        <v>12296.67327390611</v>
      </c>
    </row>
    <row r="190" spans="1:4" ht="16.5" thickTop="1" thickBot="1">
      <c r="A190" s="666" t="s">
        <v>1666</v>
      </c>
      <c r="B190" s="666" t="s">
        <v>144</v>
      </c>
      <c r="C190" s="667" t="s">
        <v>1665</v>
      </c>
      <c r="D190" s="650">
        <v>725576.12542755075</v>
      </c>
    </row>
    <row r="191" spans="1:4" ht="16.5" thickTop="1" thickBot="1">
      <c r="A191" s="666" t="s">
        <v>488</v>
      </c>
      <c r="B191" s="666" t="s">
        <v>92</v>
      </c>
      <c r="C191" s="667" t="s">
        <v>489</v>
      </c>
      <c r="D191" s="650">
        <v>921477.49486784742</v>
      </c>
    </row>
    <row r="192" spans="1:4" ht="16.5" thickTop="1" thickBot="1">
      <c r="A192" s="666" t="s">
        <v>490</v>
      </c>
      <c r="B192" s="666" t="s">
        <v>92</v>
      </c>
      <c r="C192" s="667" t="s">
        <v>491</v>
      </c>
      <c r="D192" s="650">
        <v>685157.55982440338</v>
      </c>
    </row>
    <row r="193" spans="1:4" ht="16.5" thickTop="1" thickBot="1">
      <c r="A193" s="666" t="s">
        <v>481</v>
      </c>
      <c r="B193" s="666" t="s">
        <v>233</v>
      </c>
      <c r="C193" s="667" t="s">
        <v>482</v>
      </c>
      <c r="D193" s="650">
        <v>2850.3068970687214</v>
      </c>
    </row>
    <row r="194" spans="1:4" ht="16.5" thickTop="1" thickBot="1">
      <c r="A194" s="666" t="s">
        <v>492</v>
      </c>
      <c r="B194" s="666" t="s">
        <v>92</v>
      </c>
      <c r="C194" s="667" t="s">
        <v>493</v>
      </c>
      <c r="D194" s="650">
        <v>1219.1264090936443</v>
      </c>
    </row>
    <row r="195" spans="1:4" ht="16.5" thickTop="1" thickBot="1">
      <c r="A195" s="666" t="s">
        <v>483</v>
      </c>
      <c r="B195" s="666" t="s">
        <v>422</v>
      </c>
      <c r="C195" s="667" t="s">
        <v>2278</v>
      </c>
      <c r="D195" s="650">
        <v>1309.6292429564912</v>
      </c>
    </row>
    <row r="196" spans="1:4" ht="16.5" thickTop="1" thickBot="1">
      <c r="A196" s="666" t="s">
        <v>484</v>
      </c>
      <c r="B196" s="666" t="s">
        <v>92</v>
      </c>
      <c r="C196" s="667" t="s">
        <v>485</v>
      </c>
      <c r="D196" s="650">
        <v>45246.0932353139</v>
      </c>
    </row>
    <row r="197" spans="1:4" ht="16.5" thickTop="1" thickBot="1">
      <c r="A197" s="666" t="s">
        <v>486</v>
      </c>
      <c r="B197" s="666" t="s">
        <v>144</v>
      </c>
      <c r="C197" s="667" t="s">
        <v>487</v>
      </c>
      <c r="D197" s="650">
        <v>7735.3304472186246</v>
      </c>
    </row>
    <row r="198" spans="1:4" ht="16.5" thickTop="1" thickBot="1">
      <c r="A198" s="666" t="s">
        <v>494</v>
      </c>
      <c r="B198" s="666" t="s">
        <v>92</v>
      </c>
      <c r="C198" s="667" t="s">
        <v>495</v>
      </c>
      <c r="D198" s="650">
        <v>20699.595213265973</v>
      </c>
    </row>
    <row r="199" spans="1:4" ht="16.5" thickTop="1" thickBot="1">
      <c r="A199" s="666" t="s">
        <v>925</v>
      </c>
      <c r="B199" s="666" t="s">
        <v>92</v>
      </c>
      <c r="C199" s="667" t="s">
        <v>926</v>
      </c>
      <c r="D199" s="650">
        <v>69419.932529691272</v>
      </c>
    </row>
    <row r="200" spans="1:4" ht="31.5" thickTop="1" thickBot="1">
      <c r="A200" s="666" t="s">
        <v>929</v>
      </c>
      <c r="B200" s="666" t="s">
        <v>92</v>
      </c>
      <c r="C200" s="667" t="s">
        <v>930</v>
      </c>
      <c r="D200" s="650">
        <v>132369.44480779994</v>
      </c>
    </row>
    <row r="201" spans="1:4" ht="16.5" thickTop="1" thickBot="1">
      <c r="A201" s="666" t="s">
        <v>927</v>
      </c>
      <c r="B201" s="666" t="s">
        <v>92</v>
      </c>
      <c r="C201" s="667" t="s">
        <v>928</v>
      </c>
      <c r="D201" s="650">
        <v>127966.74812517792</v>
      </c>
    </row>
    <row r="202" spans="1:4" ht="16.5" thickTop="1" thickBot="1">
      <c r="A202" s="666" t="s">
        <v>931</v>
      </c>
      <c r="B202" s="666" t="s">
        <v>233</v>
      </c>
      <c r="C202" s="667" t="s">
        <v>932</v>
      </c>
      <c r="D202" s="650">
        <v>8049.4285176837993</v>
      </c>
    </row>
    <row r="203" spans="1:4" ht="16.5" thickTop="1" thickBot="1">
      <c r="A203" s="666" t="s">
        <v>920</v>
      </c>
      <c r="B203" s="666" t="s">
        <v>233</v>
      </c>
      <c r="C203" s="667" t="s">
        <v>2279</v>
      </c>
      <c r="D203" s="650">
        <v>17681.059519134546</v>
      </c>
    </row>
    <row r="204" spans="1:4" ht="16.5" thickTop="1" thickBot="1">
      <c r="A204" s="666" t="s">
        <v>923</v>
      </c>
      <c r="B204" s="666" t="s">
        <v>92</v>
      </c>
      <c r="C204" s="667" t="s">
        <v>924</v>
      </c>
      <c r="D204" s="650">
        <v>86185.316317978199</v>
      </c>
    </row>
    <row r="205" spans="1:4" ht="16.5" thickTop="1" thickBot="1">
      <c r="A205" s="666" t="s">
        <v>921</v>
      </c>
      <c r="B205" s="666" t="s">
        <v>92</v>
      </c>
      <c r="C205" s="667" t="s">
        <v>922</v>
      </c>
      <c r="D205" s="650">
        <v>117443.93039498362</v>
      </c>
    </row>
    <row r="206" spans="1:4" ht="16.5" thickTop="1" thickBot="1">
      <c r="A206" s="666" t="s">
        <v>496</v>
      </c>
      <c r="B206" s="666" t="s">
        <v>144</v>
      </c>
      <c r="C206" s="667" t="s">
        <v>1916</v>
      </c>
      <c r="D206" s="650">
        <v>117879.40873674719</v>
      </c>
    </row>
    <row r="207" spans="1:4" ht="16.5" thickTop="1" thickBot="1">
      <c r="A207" s="666" t="s">
        <v>505</v>
      </c>
      <c r="B207" s="666" t="s">
        <v>144</v>
      </c>
      <c r="C207" s="667" t="s">
        <v>506</v>
      </c>
      <c r="D207" s="650">
        <v>109713.92364387456</v>
      </c>
    </row>
    <row r="208" spans="1:4" ht="16.5" thickTop="1" thickBot="1">
      <c r="A208" s="666" t="s">
        <v>507</v>
      </c>
      <c r="B208" s="666" t="s">
        <v>144</v>
      </c>
      <c r="C208" s="667" t="s">
        <v>508</v>
      </c>
      <c r="D208" s="650">
        <v>4546.4364775806644</v>
      </c>
    </row>
    <row r="209" spans="1:4" ht="16.5" thickTop="1" thickBot="1">
      <c r="A209" s="666" t="s">
        <v>509</v>
      </c>
      <c r="B209" s="666" t="s">
        <v>233</v>
      </c>
      <c r="C209" s="667" t="s">
        <v>510</v>
      </c>
      <c r="D209" s="650">
        <v>12510.685857511196</v>
      </c>
    </row>
    <row r="210" spans="1:4" ht="16.5" thickTop="1" thickBot="1">
      <c r="A210" s="666" t="s">
        <v>512</v>
      </c>
      <c r="B210" s="666" t="s">
        <v>233</v>
      </c>
      <c r="C210" s="667" t="s">
        <v>1918</v>
      </c>
      <c r="D210" s="650">
        <v>8607.3518699677024</v>
      </c>
    </row>
    <row r="211" spans="1:4" ht="16.5" thickTop="1" thickBot="1">
      <c r="A211" s="666" t="s">
        <v>511</v>
      </c>
      <c r="B211" s="666" t="s">
        <v>233</v>
      </c>
      <c r="C211" s="667" t="s">
        <v>1917</v>
      </c>
      <c r="D211" s="650">
        <v>4217.4320580086678</v>
      </c>
    </row>
    <row r="212" spans="1:4" ht="16.5" thickTop="1" thickBot="1">
      <c r="A212" s="666" t="s">
        <v>519</v>
      </c>
      <c r="B212" s="666" t="s">
        <v>387</v>
      </c>
      <c r="C212" s="667" t="s">
        <v>520</v>
      </c>
      <c r="D212" s="650">
        <v>23151.689641338166</v>
      </c>
    </row>
    <row r="213" spans="1:4" ht="16.5" thickTop="1" thickBot="1">
      <c r="A213" s="666" t="s">
        <v>515</v>
      </c>
      <c r="B213" s="666" t="s">
        <v>387</v>
      </c>
      <c r="C213" s="667" t="s">
        <v>516</v>
      </c>
      <c r="D213" s="650">
        <v>32080.592756324455</v>
      </c>
    </row>
    <row r="214" spans="1:4" ht="16.5" thickTop="1" thickBot="1">
      <c r="A214" s="666" t="s">
        <v>513</v>
      </c>
      <c r="B214" s="666" t="s">
        <v>387</v>
      </c>
      <c r="C214" s="667" t="s">
        <v>514</v>
      </c>
      <c r="D214" s="650">
        <v>34502.874486183006</v>
      </c>
    </row>
    <row r="215" spans="1:4" ht="16.5" thickTop="1" thickBot="1">
      <c r="A215" s="666" t="s">
        <v>521</v>
      </c>
      <c r="B215" s="666" t="s">
        <v>387</v>
      </c>
      <c r="C215" s="667" t="s">
        <v>522</v>
      </c>
      <c r="D215" s="650">
        <v>41178.789407595366</v>
      </c>
    </row>
    <row r="216" spans="1:4" ht="16.5" thickTop="1" thickBot="1">
      <c r="A216" s="666" t="s">
        <v>525</v>
      </c>
      <c r="B216" s="666" t="s">
        <v>387</v>
      </c>
      <c r="C216" s="667" t="s">
        <v>526</v>
      </c>
      <c r="D216" s="650">
        <v>41178.789407595366</v>
      </c>
    </row>
    <row r="217" spans="1:4" ht="16.5" thickTop="1" thickBot="1">
      <c r="A217" s="666" t="s">
        <v>527</v>
      </c>
      <c r="B217" s="666" t="s">
        <v>387</v>
      </c>
      <c r="C217" s="667" t="s">
        <v>528</v>
      </c>
      <c r="D217" s="650">
        <v>41178.789407595366</v>
      </c>
    </row>
    <row r="218" spans="1:4" ht="16.5" thickTop="1" thickBot="1">
      <c r="A218" s="666" t="s">
        <v>529</v>
      </c>
      <c r="B218" s="666" t="s">
        <v>387</v>
      </c>
      <c r="C218" s="667" t="s">
        <v>530</v>
      </c>
      <c r="D218" s="650">
        <v>41178.789407595366</v>
      </c>
    </row>
    <row r="219" spans="1:4" ht="16.5" thickTop="1" thickBot="1">
      <c r="A219" s="666" t="s">
        <v>531</v>
      </c>
      <c r="B219" s="666" t="s">
        <v>387</v>
      </c>
      <c r="C219" s="667" t="s">
        <v>532</v>
      </c>
      <c r="D219" s="650">
        <v>41178.789407595366</v>
      </c>
    </row>
    <row r="220" spans="1:4" ht="16.5" thickTop="1" thickBot="1">
      <c r="A220" s="666" t="s">
        <v>523</v>
      </c>
      <c r="B220" s="666" t="s">
        <v>387</v>
      </c>
      <c r="C220" s="667" t="s">
        <v>524</v>
      </c>
      <c r="D220" s="650">
        <v>41178.789407595366</v>
      </c>
    </row>
    <row r="221" spans="1:4" ht="16.5" thickTop="1" thickBot="1">
      <c r="A221" s="666" t="s">
        <v>533</v>
      </c>
      <c r="B221" s="666" t="s">
        <v>387</v>
      </c>
      <c r="C221" s="667" t="s">
        <v>534</v>
      </c>
      <c r="D221" s="650">
        <v>31530.12257859396</v>
      </c>
    </row>
    <row r="222" spans="1:4" ht="16.5" thickTop="1" thickBot="1">
      <c r="A222" s="666" t="s">
        <v>540</v>
      </c>
      <c r="B222" s="666" t="s">
        <v>387</v>
      </c>
      <c r="C222" s="667" t="s">
        <v>541</v>
      </c>
      <c r="D222" s="650">
        <v>23013.273542489103</v>
      </c>
    </row>
    <row r="223" spans="1:4" ht="16.5" thickTop="1" thickBot="1">
      <c r="A223" s="666" t="s">
        <v>551</v>
      </c>
      <c r="B223" s="666" t="s">
        <v>387</v>
      </c>
      <c r="C223" s="667" t="s">
        <v>1856</v>
      </c>
      <c r="D223" s="650">
        <v>6899.5101580146847</v>
      </c>
    </row>
    <row r="224" spans="1:4" ht="16.5" thickTop="1" thickBot="1">
      <c r="A224" s="666" t="s">
        <v>535</v>
      </c>
      <c r="B224" s="666" t="s">
        <v>387</v>
      </c>
      <c r="C224" s="667" t="s">
        <v>2280</v>
      </c>
      <c r="D224" s="650">
        <v>27616.141198831308</v>
      </c>
    </row>
    <row r="225" spans="1:4" ht="16.5" thickTop="1" thickBot="1">
      <c r="A225" s="666" t="s">
        <v>536</v>
      </c>
      <c r="B225" s="666" t="s">
        <v>387</v>
      </c>
      <c r="C225" s="667" t="s">
        <v>2281</v>
      </c>
      <c r="D225" s="650">
        <v>27616.141198831308</v>
      </c>
    </row>
    <row r="226" spans="1:4" ht="16.5" thickTop="1" thickBot="1">
      <c r="A226" s="666" t="s">
        <v>537</v>
      </c>
      <c r="B226" s="666" t="s">
        <v>387</v>
      </c>
      <c r="C226" s="667" t="s">
        <v>1919</v>
      </c>
      <c r="D226" s="650">
        <v>27616.141198831308</v>
      </c>
    </row>
    <row r="227" spans="1:4" ht="16.5" thickTop="1" thickBot="1">
      <c r="A227" s="666" t="s">
        <v>538</v>
      </c>
      <c r="B227" s="666" t="s">
        <v>387</v>
      </c>
      <c r="C227" s="667" t="s">
        <v>2282</v>
      </c>
      <c r="D227" s="650">
        <v>27616.141198831308</v>
      </c>
    </row>
    <row r="228" spans="1:4" ht="16.5" thickTop="1" thickBot="1">
      <c r="A228" s="666" t="s">
        <v>539</v>
      </c>
      <c r="B228" s="666" t="s">
        <v>387</v>
      </c>
      <c r="C228" s="667" t="s">
        <v>2283</v>
      </c>
      <c r="D228" s="650">
        <v>41178.789407595366</v>
      </c>
    </row>
    <row r="229" spans="1:4" ht="16.5" thickTop="1" thickBot="1">
      <c r="A229" s="666" t="s">
        <v>542</v>
      </c>
      <c r="B229" s="666" t="s">
        <v>387</v>
      </c>
      <c r="C229" s="667" t="s">
        <v>543</v>
      </c>
      <c r="D229" s="650">
        <v>47724.806143933987</v>
      </c>
    </row>
    <row r="230" spans="1:4" ht="16.5" thickTop="1" thickBot="1">
      <c r="A230" s="666" t="s">
        <v>544</v>
      </c>
      <c r="B230" s="666" t="s">
        <v>387</v>
      </c>
      <c r="C230" s="667" t="s">
        <v>545</v>
      </c>
      <c r="D230" s="650">
        <v>41759.072283539499</v>
      </c>
    </row>
    <row r="231" spans="1:4" ht="16.5" thickTop="1" thickBot="1">
      <c r="A231" s="666" t="s">
        <v>517</v>
      </c>
      <c r="B231" s="666" t="s">
        <v>387</v>
      </c>
      <c r="C231" s="667" t="s">
        <v>518</v>
      </c>
      <c r="D231" s="650">
        <v>46923.057509831349</v>
      </c>
    </row>
    <row r="232" spans="1:4" ht="16.5" thickTop="1" thickBot="1">
      <c r="A232" s="666" t="s">
        <v>546</v>
      </c>
      <c r="B232" s="666" t="s">
        <v>387</v>
      </c>
      <c r="C232" s="667" t="s">
        <v>547</v>
      </c>
      <c r="D232" s="650">
        <v>29141.912503836716</v>
      </c>
    </row>
    <row r="233" spans="1:4" ht="16.5" thickTop="1" thickBot="1">
      <c r="A233" s="666" t="s">
        <v>548</v>
      </c>
      <c r="B233" s="666" t="s">
        <v>387</v>
      </c>
      <c r="C233" s="667" t="s">
        <v>549</v>
      </c>
      <c r="D233" s="650">
        <v>39096.159489527963</v>
      </c>
    </row>
    <row r="234" spans="1:4" ht="16.5" thickTop="1" thickBot="1">
      <c r="A234" s="666" t="s">
        <v>550</v>
      </c>
      <c r="B234" s="666" t="s">
        <v>387</v>
      </c>
      <c r="C234" s="667" t="s">
        <v>2284</v>
      </c>
      <c r="D234" s="650">
        <v>22806.714133437432</v>
      </c>
    </row>
    <row r="235" spans="1:4" ht="16.5" thickTop="1" thickBot="1">
      <c r="A235" s="666" t="s">
        <v>552</v>
      </c>
      <c r="B235" s="666" t="s">
        <v>144</v>
      </c>
      <c r="C235" s="667" t="s">
        <v>553</v>
      </c>
      <c r="D235" s="650">
        <v>1072.1923964692576</v>
      </c>
    </row>
    <row r="236" spans="1:4" ht="16.5" thickTop="1" thickBot="1">
      <c r="A236" s="666" t="s">
        <v>556</v>
      </c>
      <c r="B236" s="666" t="s">
        <v>387</v>
      </c>
      <c r="C236" s="667" t="s">
        <v>2285</v>
      </c>
      <c r="D236" s="650">
        <v>416431.22182272864</v>
      </c>
    </row>
    <row r="237" spans="1:4" ht="16.5" thickTop="1" thickBot="1">
      <c r="A237" s="666" t="s">
        <v>557</v>
      </c>
      <c r="B237" s="666" t="s">
        <v>387</v>
      </c>
      <c r="C237" s="667" t="s">
        <v>2286</v>
      </c>
      <c r="D237" s="650">
        <v>432870.79540910927</v>
      </c>
    </row>
    <row r="238" spans="1:4" ht="16.5" thickTop="1" thickBot="1">
      <c r="A238" s="666" t="s">
        <v>558</v>
      </c>
      <c r="B238" s="666" t="s">
        <v>387</v>
      </c>
      <c r="C238" s="667" t="s">
        <v>2287</v>
      </c>
      <c r="D238" s="650">
        <v>535876.86195491406</v>
      </c>
    </row>
    <row r="239" spans="1:4" ht="16.5" thickTop="1" thickBot="1">
      <c r="A239" s="666" t="s">
        <v>570</v>
      </c>
      <c r="B239" s="666" t="s">
        <v>571</v>
      </c>
      <c r="C239" s="667" t="s">
        <v>572</v>
      </c>
      <c r="D239" s="650">
        <v>439430.65375533287</v>
      </c>
    </row>
    <row r="240" spans="1:4" ht="16.5" thickTop="1" thickBot="1">
      <c r="A240" s="666" t="s">
        <v>559</v>
      </c>
      <c r="B240" s="666" t="s">
        <v>387</v>
      </c>
      <c r="C240" s="667" t="s">
        <v>1920</v>
      </c>
      <c r="D240" s="650">
        <v>432533.27307576197</v>
      </c>
    </row>
    <row r="241" spans="1:4" ht="16.5" thickTop="1" thickBot="1">
      <c r="A241" s="666" t="s">
        <v>560</v>
      </c>
      <c r="B241" s="666" t="s">
        <v>387</v>
      </c>
      <c r="C241" s="667" t="s">
        <v>2011</v>
      </c>
      <c r="D241" s="650">
        <v>379155.76640267676</v>
      </c>
    </row>
    <row r="242" spans="1:4" ht="16.5" thickTop="1" thickBot="1">
      <c r="A242" s="668" t="s">
        <v>2013</v>
      </c>
      <c r="B242" s="666" t="s">
        <v>387</v>
      </c>
      <c r="C242" s="667" t="s">
        <v>2012</v>
      </c>
      <c r="D242" s="650">
        <v>385506.93586140475</v>
      </c>
    </row>
    <row r="243" spans="1:4" ht="16.5" thickTop="1" thickBot="1">
      <c r="A243" s="666" t="s">
        <v>561</v>
      </c>
      <c r="B243" s="666" t="s">
        <v>387</v>
      </c>
      <c r="C243" s="667" t="s">
        <v>562</v>
      </c>
      <c r="D243" s="650">
        <v>512558.00825573504</v>
      </c>
    </row>
    <row r="244" spans="1:4" ht="16.5" thickTop="1" thickBot="1">
      <c r="A244" s="666" t="s">
        <v>563</v>
      </c>
      <c r="B244" s="666" t="s">
        <v>387</v>
      </c>
      <c r="C244" s="667" t="s">
        <v>564</v>
      </c>
      <c r="D244" s="650">
        <v>475479.52959173766</v>
      </c>
    </row>
    <row r="245" spans="1:4" ht="16.5" thickTop="1" thickBot="1">
      <c r="A245" s="666" t="s">
        <v>565</v>
      </c>
      <c r="B245" s="666" t="s">
        <v>387</v>
      </c>
      <c r="C245" s="667" t="s">
        <v>566</v>
      </c>
      <c r="D245" s="650">
        <v>473421.38867577433</v>
      </c>
    </row>
    <row r="246" spans="1:4" ht="16.5" thickTop="1" thickBot="1">
      <c r="A246" s="666" t="s">
        <v>567</v>
      </c>
      <c r="B246" s="666" t="s">
        <v>387</v>
      </c>
      <c r="C246" s="667" t="s">
        <v>2014</v>
      </c>
      <c r="D246" s="650">
        <v>386716.4796175012</v>
      </c>
    </row>
    <row r="247" spans="1:4" ht="16.5" thickTop="1" thickBot="1">
      <c r="A247" s="666" t="s">
        <v>568</v>
      </c>
      <c r="B247" s="666" t="s">
        <v>387</v>
      </c>
      <c r="C247" s="667" t="s">
        <v>569</v>
      </c>
      <c r="D247" s="650">
        <v>444127.21846320364</v>
      </c>
    </row>
    <row r="248" spans="1:4" ht="16.5" thickTop="1" thickBot="1">
      <c r="A248" s="666" t="s">
        <v>573</v>
      </c>
      <c r="B248" s="666" t="s">
        <v>387</v>
      </c>
      <c r="C248" s="667" t="s">
        <v>574</v>
      </c>
      <c r="D248" s="650">
        <v>444127.21846320364</v>
      </c>
    </row>
    <row r="249" spans="1:4" ht="16.5" thickTop="1" thickBot="1">
      <c r="A249" s="666" t="s">
        <v>575</v>
      </c>
      <c r="B249" s="666" t="s">
        <v>387</v>
      </c>
      <c r="C249" s="667" t="s">
        <v>576</v>
      </c>
      <c r="D249" s="650">
        <v>297225.14801547432</v>
      </c>
    </row>
    <row r="250" spans="1:4" ht="16.5" thickTop="1" thickBot="1">
      <c r="A250" s="666" t="s">
        <v>577</v>
      </c>
      <c r="B250" s="666" t="s">
        <v>387</v>
      </c>
      <c r="C250" s="667" t="s">
        <v>578</v>
      </c>
      <c r="D250" s="650">
        <v>234240.49934304238</v>
      </c>
    </row>
    <row r="251" spans="1:4" ht="16.5" thickTop="1" thickBot="1">
      <c r="A251" s="666" t="s">
        <v>579</v>
      </c>
      <c r="B251" s="666" t="s">
        <v>387</v>
      </c>
      <c r="C251" s="667" t="s">
        <v>580</v>
      </c>
      <c r="D251" s="650">
        <v>251132.58709873731</v>
      </c>
    </row>
    <row r="252" spans="1:4" ht="16.5" thickTop="1" thickBot="1">
      <c r="A252" s="666" t="s">
        <v>581</v>
      </c>
      <c r="B252" s="666" t="s">
        <v>387</v>
      </c>
      <c r="C252" s="667" t="s">
        <v>2288</v>
      </c>
      <c r="D252" s="650">
        <v>223964.70111233255</v>
      </c>
    </row>
    <row r="253" spans="1:4" ht="16.5" thickTop="1" thickBot="1">
      <c r="A253" s="666" t="s">
        <v>582</v>
      </c>
      <c r="B253" s="666" t="s">
        <v>387</v>
      </c>
      <c r="C253" s="667" t="s">
        <v>2289</v>
      </c>
      <c r="D253" s="650">
        <v>200388.18052144998</v>
      </c>
    </row>
    <row r="254" spans="1:4" ht="16.5" thickTop="1" thickBot="1">
      <c r="A254" s="666" t="s">
        <v>584</v>
      </c>
      <c r="B254" s="666" t="s">
        <v>233</v>
      </c>
      <c r="C254" s="667" t="s">
        <v>1921</v>
      </c>
      <c r="D254" s="650">
        <v>17999.416546487384</v>
      </c>
    </row>
    <row r="255" spans="1:4" ht="16.5" thickTop="1" thickBot="1">
      <c r="A255" s="666" t="s">
        <v>583</v>
      </c>
      <c r="B255" s="666" t="s">
        <v>387</v>
      </c>
      <c r="C255" s="667" t="s">
        <v>2290</v>
      </c>
      <c r="D255" s="650">
        <v>319428.15501008544</v>
      </c>
    </row>
    <row r="256" spans="1:4" ht="16.5" thickTop="1" thickBot="1">
      <c r="A256" s="666" t="s">
        <v>554</v>
      </c>
      <c r="B256" s="666" t="s">
        <v>387</v>
      </c>
      <c r="C256" s="667" t="s">
        <v>555</v>
      </c>
      <c r="D256" s="650">
        <v>513284.1604050817</v>
      </c>
    </row>
    <row r="257" spans="1:4" ht="16.5" thickTop="1" thickBot="1">
      <c r="A257" s="666" t="s">
        <v>585</v>
      </c>
      <c r="B257" s="666" t="s">
        <v>387</v>
      </c>
      <c r="C257" s="667" t="s">
        <v>586</v>
      </c>
      <c r="D257" s="650">
        <v>497882.70756006899</v>
      </c>
    </row>
    <row r="258" spans="1:4" ht="16.5" thickTop="1" thickBot="1">
      <c r="A258" s="666" t="s">
        <v>587</v>
      </c>
      <c r="B258" s="666" t="s">
        <v>387</v>
      </c>
      <c r="C258" s="667" t="s">
        <v>588</v>
      </c>
      <c r="D258" s="650">
        <v>286639.51067118696</v>
      </c>
    </row>
    <row r="259" spans="1:4" ht="16.5" thickTop="1" thickBot="1">
      <c r="A259" s="666" t="s">
        <v>497</v>
      </c>
      <c r="B259" s="666" t="s">
        <v>387</v>
      </c>
      <c r="C259" s="667" t="s">
        <v>498</v>
      </c>
      <c r="D259" s="650">
        <v>288112.04501509661</v>
      </c>
    </row>
    <row r="260" spans="1:4" ht="16.5" thickTop="1" thickBot="1">
      <c r="A260" s="666" t="s">
        <v>1669</v>
      </c>
      <c r="B260" s="666" t="s">
        <v>387</v>
      </c>
      <c r="C260" s="667" t="s">
        <v>1670</v>
      </c>
      <c r="D260" s="650">
        <v>501746.64619640162</v>
      </c>
    </row>
    <row r="261" spans="1:4" ht="16.5" thickTop="1" thickBot="1">
      <c r="A261" s="666" t="s">
        <v>499</v>
      </c>
      <c r="B261" s="666" t="s">
        <v>377</v>
      </c>
      <c r="C261" s="667" t="s">
        <v>500</v>
      </c>
      <c r="D261" s="650">
        <v>2556.4388718199475</v>
      </c>
    </row>
    <row r="262" spans="1:4" ht="31.5" thickTop="1" thickBot="1">
      <c r="A262" s="666" t="s">
        <v>589</v>
      </c>
      <c r="B262" s="666" t="s">
        <v>377</v>
      </c>
      <c r="C262" s="667" t="s">
        <v>2291</v>
      </c>
      <c r="D262" s="650">
        <v>2320.0667645546296</v>
      </c>
    </row>
    <row r="263" spans="1:4" ht="16.5" thickTop="1" thickBot="1">
      <c r="A263" s="666" t="s">
        <v>590</v>
      </c>
      <c r="B263" s="666" t="s">
        <v>233</v>
      </c>
      <c r="C263" s="667" t="s">
        <v>2292</v>
      </c>
      <c r="D263" s="650">
        <v>60644.351862660871</v>
      </c>
    </row>
    <row r="264" spans="1:4" ht="16.5" thickTop="1" thickBot="1">
      <c r="A264" s="666" t="s">
        <v>591</v>
      </c>
      <c r="B264" s="666" t="s">
        <v>377</v>
      </c>
      <c r="C264" s="667" t="s">
        <v>2293</v>
      </c>
      <c r="D264" s="650">
        <v>99458.355458381135</v>
      </c>
    </row>
    <row r="265" spans="1:4" ht="16.5" thickTop="1" thickBot="1">
      <c r="A265" s="666" t="s">
        <v>592</v>
      </c>
      <c r="B265" s="666" t="s">
        <v>144</v>
      </c>
      <c r="C265" s="667" t="s">
        <v>2294</v>
      </c>
      <c r="D265" s="650">
        <v>7735.3304472186246</v>
      </c>
    </row>
    <row r="266" spans="1:4" ht="16.5" thickTop="1" thickBot="1">
      <c r="A266" s="666" t="s">
        <v>593</v>
      </c>
      <c r="B266" s="666" t="s">
        <v>92</v>
      </c>
      <c r="C266" s="667" t="s">
        <v>2295</v>
      </c>
      <c r="D266" s="650">
        <v>22101.856768529142</v>
      </c>
    </row>
    <row r="267" spans="1:4" ht="16.5" thickTop="1" thickBot="1">
      <c r="A267" s="666" t="s">
        <v>594</v>
      </c>
      <c r="B267" s="666" t="s">
        <v>92</v>
      </c>
      <c r="C267" s="667" t="s">
        <v>2296</v>
      </c>
      <c r="D267" s="650">
        <v>38678.781714536955</v>
      </c>
    </row>
    <row r="268" spans="1:4" ht="16.5" thickTop="1" thickBot="1">
      <c r="A268" s="666" t="s">
        <v>595</v>
      </c>
      <c r="B268" s="666" t="s">
        <v>92</v>
      </c>
      <c r="C268" s="667" t="s">
        <v>2297</v>
      </c>
      <c r="D268" s="650">
        <v>49729.710098801523</v>
      </c>
    </row>
    <row r="269" spans="1:4" ht="16.5" thickTop="1" thickBot="1">
      <c r="A269" s="666" t="s">
        <v>596</v>
      </c>
      <c r="B269" s="666" t="s">
        <v>377</v>
      </c>
      <c r="C269" s="667" t="s">
        <v>597</v>
      </c>
      <c r="D269" s="650">
        <v>74019.60596836773</v>
      </c>
    </row>
    <row r="270" spans="1:4" ht="16.5" thickTop="1" thickBot="1">
      <c r="A270" s="666" t="s">
        <v>599</v>
      </c>
      <c r="B270" s="666" t="s">
        <v>144</v>
      </c>
      <c r="C270" s="667" t="s">
        <v>600</v>
      </c>
      <c r="D270" s="650">
        <v>204931.42278136488</v>
      </c>
    </row>
    <row r="271" spans="1:4" ht="16.5" thickTop="1" thickBot="1">
      <c r="A271" s="666" t="s">
        <v>601</v>
      </c>
      <c r="B271" s="666" t="s">
        <v>387</v>
      </c>
      <c r="C271" s="667" t="s">
        <v>1922</v>
      </c>
      <c r="D271" s="650">
        <v>15471.725633659165</v>
      </c>
    </row>
    <row r="272" spans="1:4" ht="16.5" thickTop="1" thickBot="1">
      <c r="A272" s="666" t="s">
        <v>598</v>
      </c>
      <c r="B272" s="666" t="s">
        <v>387</v>
      </c>
      <c r="C272" s="667" t="s">
        <v>2298</v>
      </c>
      <c r="D272" s="650">
        <v>15471.725633659165</v>
      </c>
    </row>
    <row r="273" spans="1:4" ht="16.5" thickTop="1" thickBot="1">
      <c r="A273" s="666" t="s">
        <v>602</v>
      </c>
      <c r="B273" s="666" t="s">
        <v>387</v>
      </c>
      <c r="C273" s="667" t="s">
        <v>2299</v>
      </c>
      <c r="D273" s="650">
        <v>24073.753807517289</v>
      </c>
    </row>
    <row r="274" spans="1:4" ht="16.5" thickTop="1" thickBot="1">
      <c r="A274" s="666" t="s">
        <v>603</v>
      </c>
      <c r="B274" s="666" t="s">
        <v>144</v>
      </c>
      <c r="C274" s="667" t="s">
        <v>2300</v>
      </c>
      <c r="D274" s="650">
        <v>11050.928384264571</v>
      </c>
    </row>
    <row r="275" spans="1:4" ht="16.5" thickTop="1" thickBot="1">
      <c r="A275" s="666" t="s">
        <v>604</v>
      </c>
      <c r="B275" s="666" t="s">
        <v>144</v>
      </c>
      <c r="C275" s="667" t="s">
        <v>2301</v>
      </c>
      <c r="D275" s="650">
        <v>25049.054934792202</v>
      </c>
    </row>
    <row r="276" spans="1:4" ht="16.5" thickTop="1" thickBot="1">
      <c r="A276" s="666" t="s">
        <v>605</v>
      </c>
      <c r="B276" s="666" t="s">
        <v>606</v>
      </c>
      <c r="C276" s="667" t="s">
        <v>2302</v>
      </c>
      <c r="D276" s="650">
        <v>69118.96624296307</v>
      </c>
    </row>
    <row r="277" spans="1:4" ht="16.5" thickTop="1" thickBot="1">
      <c r="A277" s="666" t="s">
        <v>607</v>
      </c>
      <c r="B277" s="666" t="s">
        <v>606</v>
      </c>
      <c r="C277" s="667" t="s">
        <v>1923</v>
      </c>
      <c r="D277" s="650">
        <v>55366.439539624014</v>
      </c>
    </row>
    <row r="278" spans="1:4" ht="16.5" thickTop="1" thickBot="1">
      <c r="A278" s="666" t="s">
        <v>608</v>
      </c>
      <c r="B278" s="666" t="s">
        <v>606</v>
      </c>
      <c r="C278" s="667" t="s">
        <v>609</v>
      </c>
      <c r="D278" s="650">
        <v>44459.605863392062</v>
      </c>
    </row>
    <row r="279" spans="1:4" ht="16.5" thickTop="1" thickBot="1">
      <c r="A279" s="666" t="s">
        <v>501</v>
      </c>
      <c r="B279" s="666" t="s">
        <v>141</v>
      </c>
      <c r="C279" s="667" t="s">
        <v>502</v>
      </c>
      <c r="D279" s="650">
        <v>77454.454698268251</v>
      </c>
    </row>
    <row r="280" spans="1:4" ht="16.5" thickTop="1" thickBot="1">
      <c r="A280" s="666" t="s">
        <v>503</v>
      </c>
      <c r="B280" s="666" t="s">
        <v>141</v>
      </c>
      <c r="C280" s="667" t="s">
        <v>504</v>
      </c>
      <c r="D280" s="650">
        <v>69208.049424530021</v>
      </c>
    </row>
    <row r="281" spans="1:4" ht="16.5" thickTop="1" thickBot="1">
      <c r="A281" s="666" t="s">
        <v>610</v>
      </c>
      <c r="B281" s="666" t="s">
        <v>92</v>
      </c>
      <c r="C281" s="667" t="s">
        <v>2303</v>
      </c>
      <c r="D281" s="650">
        <v>67004.039235164222</v>
      </c>
    </row>
    <row r="282" spans="1:4" ht="16.5" thickTop="1" thickBot="1">
      <c r="A282" s="666" t="s">
        <v>611</v>
      </c>
      <c r="B282" s="666" t="s">
        <v>377</v>
      </c>
      <c r="C282" s="667" t="s">
        <v>2304</v>
      </c>
      <c r="D282" s="650">
        <v>10334.358887915207</v>
      </c>
    </row>
    <row r="283" spans="1:4" ht="16.5" thickTop="1" thickBot="1">
      <c r="A283" s="666" t="s">
        <v>612</v>
      </c>
      <c r="B283" s="666" t="s">
        <v>144</v>
      </c>
      <c r="C283" s="667" t="s">
        <v>2305</v>
      </c>
      <c r="D283" s="650">
        <v>6514.0745596811485</v>
      </c>
    </row>
    <row r="284" spans="1:4" ht="16.5" thickTop="1" thickBot="1">
      <c r="A284" s="666" t="s">
        <v>613</v>
      </c>
      <c r="B284" s="666" t="s">
        <v>92</v>
      </c>
      <c r="C284" s="667" t="s">
        <v>614</v>
      </c>
      <c r="D284" s="650">
        <v>8840.5297595672728</v>
      </c>
    </row>
    <row r="285" spans="1:4" ht="16.5" thickTop="1" thickBot="1">
      <c r="A285" s="666" t="s">
        <v>615</v>
      </c>
      <c r="B285" s="666" t="s">
        <v>92</v>
      </c>
      <c r="C285" s="667" t="s">
        <v>2306</v>
      </c>
      <c r="D285" s="650">
        <v>128301.07624085949</v>
      </c>
    </row>
    <row r="286" spans="1:4" ht="16.5" thickTop="1" thickBot="1">
      <c r="A286" s="666" t="s">
        <v>616</v>
      </c>
      <c r="B286" s="666" t="s">
        <v>92</v>
      </c>
      <c r="C286" s="667" t="s">
        <v>617</v>
      </c>
      <c r="D286" s="650">
        <v>232069.49606955599</v>
      </c>
    </row>
    <row r="287" spans="1:4" ht="16.5" thickTop="1" thickBot="1">
      <c r="A287" s="666" t="s">
        <v>620</v>
      </c>
      <c r="B287" s="666" t="s">
        <v>92</v>
      </c>
      <c r="C287" s="667" t="s">
        <v>621</v>
      </c>
      <c r="D287" s="650">
        <v>16576.924946007814</v>
      </c>
    </row>
    <row r="288" spans="1:4" ht="16.5" thickTop="1" thickBot="1">
      <c r="A288" s="666" t="s">
        <v>618</v>
      </c>
      <c r="B288" s="666" t="s">
        <v>92</v>
      </c>
      <c r="C288" s="667" t="s">
        <v>2307</v>
      </c>
      <c r="D288" s="650">
        <v>22101.856768529142</v>
      </c>
    </row>
    <row r="289" spans="1:4" ht="16.5" thickTop="1" thickBot="1">
      <c r="A289" s="666" t="s">
        <v>619</v>
      </c>
      <c r="B289" s="666" t="s">
        <v>92</v>
      </c>
      <c r="C289" s="667" t="s">
        <v>2308</v>
      </c>
      <c r="D289" s="650">
        <v>137793.75877385022</v>
      </c>
    </row>
    <row r="290" spans="1:4" ht="16.5" thickTop="1" thickBot="1">
      <c r="A290" s="666" t="s">
        <v>622</v>
      </c>
      <c r="B290" s="666" t="s">
        <v>454</v>
      </c>
      <c r="C290" s="667" t="s">
        <v>623</v>
      </c>
      <c r="D290" s="650">
        <v>2981.2698213643703</v>
      </c>
    </row>
    <row r="291" spans="1:4" ht="16.5" thickTop="1" thickBot="1">
      <c r="A291" s="666" t="s">
        <v>624</v>
      </c>
      <c r="B291" s="666" t="s">
        <v>422</v>
      </c>
      <c r="C291" s="667" t="s">
        <v>1924</v>
      </c>
      <c r="D291" s="650">
        <v>56228.878309375847</v>
      </c>
    </row>
    <row r="292" spans="1:4" ht="16.5" thickTop="1" thickBot="1">
      <c r="A292" s="666" t="s">
        <v>625</v>
      </c>
      <c r="B292" s="666" t="s">
        <v>377</v>
      </c>
      <c r="C292" s="667" t="s">
        <v>2309</v>
      </c>
      <c r="D292" s="650">
        <v>3496.6036047716398</v>
      </c>
    </row>
    <row r="293" spans="1:4" ht="16.5" thickTop="1" thickBot="1">
      <c r="A293" s="666" t="s">
        <v>626</v>
      </c>
      <c r="B293" s="666" t="s">
        <v>377</v>
      </c>
      <c r="C293" s="667" t="s">
        <v>1925</v>
      </c>
      <c r="D293" s="650">
        <v>8784.0985808057339</v>
      </c>
    </row>
    <row r="294" spans="1:4" ht="16.5" thickTop="1" thickBot="1">
      <c r="A294" s="666" t="s">
        <v>627</v>
      </c>
      <c r="B294" s="666" t="s">
        <v>92</v>
      </c>
      <c r="C294" s="667" t="s">
        <v>628</v>
      </c>
      <c r="D294" s="650">
        <v>2222.1107561383715</v>
      </c>
    </row>
    <row r="295" spans="1:4" ht="16.5" thickTop="1" thickBot="1">
      <c r="A295" s="666" t="s">
        <v>633</v>
      </c>
      <c r="B295" s="666" t="s">
        <v>92</v>
      </c>
      <c r="C295" s="667" t="s">
        <v>1926</v>
      </c>
      <c r="D295" s="650">
        <v>271070.36139872251</v>
      </c>
    </row>
    <row r="296" spans="1:4" ht="16.5" thickTop="1" thickBot="1">
      <c r="A296" s="666" t="s">
        <v>629</v>
      </c>
      <c r="B296" s="666" t="s">
        <v>92</v>
      </c>
      <c r="C296" s="667" t="s">
        <v>630</v>
      </c>
      <c r="D296" s="650">
        <v>67078.570980698336</v>
      </c>
    </row>
    <row r="297" spans="1:4" ht="16.5" thickTop="1" thickBot="1">
      <c r="A297" s="666" t="s">
        <v>631</v>
      </c>
      <c r="B297" s="666" t="s">
        <v>92</v>
      </c>
      <c r="C297" s="667" t="s">
        <v>632</v>
      </c>
      <c r="D297" s="650">
        <v>69420.997268913197</v>
      </c>
    </row>
    <row r="298" spans="1:4" ht="16.5" thickTop="1" thickBot="1">
      <c r="A298" s="666" t="s">
        <v>646</v>
      </c>
      <c r="B298" s="666" t="s">
        <v>144</v>
      </c>
      <c r="C298" s="667" t="s">
        <v>647</v>
      </c>
      <c r="D298" s="650">
        <v>4436.7683377233325</v>
      </c>
    </row>
    <row r="299" spans="1:4" ht="16.5" thickTop="1" thickBot="1">
      <c r="A299" s="666" t="s">
        <v>634</v>
      </c>
      <c r="B299" s="666" t="s">
        <v>377</v>
      </c>
      <c r="C299" s="667" t="s">
        <v>635</v>
      </c>
      <c r="D299" s="650">
        <v>19165.305994485236</v>
      </c>
    </row>
    <row r="300" spans="1:4" ht="16.5" thickTop="1" thickBot="1">
      <c r="A300" s="666" t="s">
        <v>650</v>
      </c>
      <c r="B300" s="666" t="s">
        <v>377</v>
      </c>
      <c r="C300" s="667" t="s">
        <v>651</v>
      </c>
      <c r="D300" s="650">
        <v>34071.655101307086</v>
      </c>
    </row>
    <row r="301" spans="1:4" ht="31.5" thickTop="1" thickBot="1">
      <c r="A301" s="666" t="s">
        <v>652</v>
      </c>
      <c r="B301" s="666" t="s">
        <v>92</v>
      </c>
      <c r="C301" s="667" t="s">
        <v>2310</v>
      </c>
      <c r="D301" s="650">
        <v>298765.82566958654</v>
      </c>
    </row>
    <row r="302" spans="1:4" ht="31.5" thickTop="1" thickBot="1">
      <c r="A302" s="666" t="s">
        <v>653</v>
      </c>
      <c r="B302" s="666" t="s">
        <v>92</v>
      </c>
      <c r="C302" s="667" t="s">
        <v>2311</v>
      </c>
      <c r="D302" s="650">
        <v>224127.60621328568</v>
      </c>
    </row>
    <row r="303" spans="1:4" ht="31.5" thickTop="1" thickBot="1">
      <c r="A303" s="666" t="s">
        <v>654</v>
      </c>
      <c r="B303" s="666" t="s">
        <v>92</v>
      </c>
      <c r="C303" s="667" t="s">
        <v>2312</v>
      </c>
      <c r="D303" s="650">
        <v>234774.99843244415</v>
      </c>
    </row>
    <row r="304" spans="1:4" ht="31.5" thickTop="1" thickBot="1">
      <c r="A304" s="666" t="s">
        <v>655</v>
      </c>
      <c r="B304" s="666" t="s">
        <v>92</v>
      </c>
      <c r="C304" s="667" t="s">
        <v>2313</v>
      </c>
      <c r="D304" s="650">
        <v>314417.49223174946</v>
      </c>
    </row>
    <row r="305" spans="1:4" ht="31.5" thickTop="1" thickBot="1">
      <c r="A305" s="666" t="s">
        <v>656</v>
      </c>
      <c r="B305" s="666" t="s">
        <v>92</v>
      </c>
      <c r="C305" s="667" t="s">
        <v>2314</v>
      </c>
      <c r="D305" s="650">
        <v>213639.9248774146</v>
      </c>
    </row>
    <row r="306" spans="1:4" ht="31.5" thickTop="1" thickBot="1">
      <c r="A306" s="666" t="s">
        <v>657</v>
      </c>
      <c r="B306" s="666" t="s">
        <v>233</v>
      </c>
      <c r="C306" s="667" t="s">
        <v>2315</v>
      </c>
      <c r="D306" s="650">
        <v>285509.82235673425</v>
      </c>
    </row>
    <row r="307" spans="1:4" ht="16.5" thickTop="1" thickBot="1">
      <c r="A307" s="666" t="s">
        <v>658</v>
      </c>
      <c r="B307" s="666" t="s">
        <v>92</v>
      </c>
      <c r="C307" s="667" t="s">
        <v>659</v>
      </c>
      <c r="D307" s="650">
        <v>224234.08013547727</v>
      </c>
    </row>
    <row r="308" spans="1:4" ht="16.5" thickTop="1" thickBot="1">
      <c r="A308" s="666" t="s">
        <v>636</v>
      </c>
      <c r="B308" s="666" t="s">
        <v>377</v>
      </c>
      <c r="C308" s="667" t="s">
        <v>637</v>
      </c>
      <c r="D308" s="650">
        <v>24893.603008392489</v>
      </c>
    </row>
    <row r="309" spans="1:4" ht="16.5" thickTop="1" thickBot="1">
      <c r="A309" s="666" t="s">
        <v>642</v>
      </c>
      <c r="B309" s="666" t="s">
        <v>377</v>
      </c>
      <c r="C309" s="667" t="s">
        <v>643</v>
      </c>
      <c r="D309" s="650">
        <v>7084.774782628042</v>
      </c>
    </row>
    <row r="310" spans="1:4" ht="16.5" thickTop="1" thickBot="1">
      <c r="A310" s="666" t="s">
        <v>640</v>
      </c>
      <c r="B310" s="666" t="s">
        <v>377</v>
      </c>
      <c r="C310" s="667" t="s">
        <v>641</v>
      </c>
      <c r="D310" s="650">
        <v>72879.270261695856</v>
      </c>
    </row>
    <row r="311" spans="1:4" ht="16.5" thickTop="1" thickBot="1">
      <c r="A311" s="666" t="s">
        <v>638</v>
      </c>
      <c r="B311" s="666" t="s">
        <v>377</v>
      </c>
      <c r="C311" s="667" t="s">
        <v>639</v>
      </c>
      <c r="D311" s="650">
        <v>75937.55622011215</v>
      </c>
    </row>
    <row r="312" spans="1:4" ht="16.5" thickTop="1" thickBot="1">
      <c r="A312" s="666" t="s">
        <v>644</v>
      </c>
      <c r="B312" s="666" t="s">
        <v>377</v>
      </c>
      <c r="C312" s="667" t="s">
        <v>645</v>
      </c>
      <c r="D312" s="650">
        <v>17621.434122707258</v>
      </c>
    </row>
    <row r="313" spans="1:4" ht="16.5" thickTop="1" thickBot="1">
      <c r="A313" s="666" t="s">
        <v>660</v>
      </c>
      <c r="B313" s="666" t="s">
        <v>377</v>
      </c>
      <c r="C313" s="667" t="s">
        <v>661</v>
      </c>
      <c r="D313" s="650">
        <v>12794.616316688755</v>
      </c>
    </row>
    <row r="314" spans="1:4" ht="16.5" thickTop="1" thickBot="1">
      <c r="A314" s="666" t="s">
        <v>662</v>
      </c>
      <c r="B314" s="666" t="s">
        <v>377</v>
      </c>
      <c r="C314" s="667" t="s">
        <v>663</v>
      </c>
      <c r="D314" s="650">
        <v>13522.188118331251</v>
      </c>
    </row>
    <row r="315" spans="1:4" ht="16.5" thickTop="1" thickBot="1">
      <c r="A315" s="666" t="s">
        <v>667</v>
      </c>
      <c r="B315" s="666" t="s">
        <v>377</v>
      </c>
      <c r="C315" s="667" t="s">
        <v>2316</v>
      </c>
      <c r="D315" s="650">
        <v>9982.994944682976</v>
      </c>
    </row>
    <row r="316" spans="1:4" ht="16.5" thickTop="1" thickBot="1">
      <c r="A316" s="666" t="s">
        <v>664</v>
      </c>
      <c r="B316" s="666" t="s">
        <v>92</v>
      </c>
      <c r="C316" s="667" t="s">
        <v>2317</v>
      </c>
      <c r="D316" s="650">
        <v>29812.6982136437</v>
      </c>
    </row>
    <row r="317" spans="1:4" ht="16.5" thickTop="1" thickBot="1">
      <c r="A317" s="666" t="s">
        <v>665</v>
      </c>
      <c r="B317" s="666" t="s">
        <v>377</v>
      </c>
      <c r="C317" s="667" t="s">
        <v>666</v>
      </c>
      <c r="D317" s="650">
        <v>22555.435677065292</v>
      </c>
    </row>
    <row r="318" spans="1:4" ht="16.5" thickTop="1" thickBot="1">
      <c r="A318" s="666" t="s">
        <v>668</v>
      </c>
      <c r="B318" s="666" t="s">
        <v>606</v>
      </c>
      <c r="C318" s="667" t="s">
        <v>2318</v>
      </c>
      <c r="D318" s="650">
        <v>46500.356038730766</v>
      </c>
    </row>
    <row r="319" spans="1:4" ht="16.5" thickTop="1" thickBot="1">
      <c r="A319" s="666" t="s">
        <v>669</v>
      </c>
      <c r="B319" s="666" t="s">
        <v>92</v>
      </c>
      <c r="C319" s="667" t="s">
        <v>2319</v>
      </c>
      <c r="D319" s="650">
        <v>16576.924946007814</v>
      </c>
    </row>
    <row r="320" spans="1:4" ht="16.5" thickTop="1" thickBot="1">
      <c r="A320" s="666" t="s">
        <v>673</v>
      </c>
      <c r="B320" s="666" t="s">
        <v>92</v>
      </c>
      <c r="C320" s="667" t="s">
        <v>2320</v>
      </c>
      <c r="D320" s="650">
        <v>280265.98168879864</v>
      </c>
    </row>
    <row r="321" spans="1:4" ht="16.5" thickTop="1" thickBot="1">
      <c r="A321" s="666" t="s">
        <v>674</v>
      </c>
      <c r="B321" s="666" t="s">
        <v>92</v>
      </c>
      <c r="C321" s="667" t="s">
        <v>2321</v>
      </c>
      <c r="D321" s="650">
        <v>314257.7813484621</v>
      </c>
    </row>
    <row r="322" spans="1:4" ht="16.5" thickTop="1" thickBot="1">
      <c r="A322" s="666" t="s">
        <v>672</v>
      </c>
      <c r="B322" s="666" t="s">
        <v>92</v>
      </c>
      <c r="C322" s="667" t="s">
        <v>2322</v>
      </c>
      <c r="D322" s="650">
        <v>171156.82992297231</v>
      </c>
    </row>
    <row r="323" spans="1:4" ht="31.5" thickTop="1" thickBot="1">
      <c r="A323" s="666" t="s">
        <v>671</v>
      </c>
      <c r="B323" s="666" t="s">
        <v>92</v>
      </c>
      <c r="C323" s="667" t="s">
        <v>2323</v>
      </c>
      <c r="D323" s="650">
        <v>239752.65429490071</v>
      </c>
    </row>
    <row r="324" spans="1:4" ht="16.5" thickTop="1" thickBot="1">
      <c r="A324" s="666" t="s">
        <v>675</v>
      </c>
      <c r="B324" s="666" t="s">
        <v>92</v>
      </c>
      <c r="C324" s="667" t="s">
        <v>676</v>
      </c>
      <c r="D324" s="650">
        <v>279201.24246688286</v>
      </c>
    </row>
    <row r="325" spans="1:4" ht="16.5" thickTop="1" thickBot="1">
      <c r="A325" s="666" t="s">
        <v>678</v>
      </c>
      <c r="B325" s="666" t="s">
        <v>92</v>
      </c>
      <c r="C325" s="667" t="s">
        <v>679</v>
      </c>
      <c r="D325" s="650">
        <v>14366.526321310517</v>
      </c>
    </row>
    <row r="326" spans="1:4" ht="16.5" thickTop="1" thickBot="1">
      <c r="A326" s="666" t="s">
        <v>670</v>
      </c>
      <c r="B326" s="666" t="s">
        <v>92</v>
      </c>
      <c r="C326" s="667" t="s">
        <v>2324</v>
      </c>
      <c r="D326" s="650">
        <v>26522.654017923735</v>
      </c>
    </row>
    <row r="327" spans="1:4" ht="16.5" thickTop="1" thickBot="1">
      <c r="A327" s="666" t="s">
        <v>677</v>
      </c>
      <c r="B327" s="666" t="s">
        <v>92</v>
      </c>
      <c r="C327" s="667" t="s">
        <v>2325</v>
      </c>
      <c r="D327" s="650">
        <v>30942.386528096413</v>
      </c>
    </row>
    <row r="328" spans="1:4" ht="16.5" thickTop="1" thickBot="1">
      <c r="A328" s="666" t="s">
        <v>680</v>
      </c>
      <c r="B328" s="666" t="s">
        <v>92</v>
      </c>
      <c r="C328" s="667" t="s">
        <v>2326</v>
      </c>
      <c r="D328" s="650">
        <v>89072.889087813965</v>
      </c>
    </row>
    <row r="329" spans="1:4" ht="16.5" thickTop="1" thickBot="1">
      <c r="A329" s="666" t="s">
        <v>681</v>
      </c>
      <c r="B329" s="666" t="s">
        <v>92</v>
      </c>
      <c r="C329" s="667" t="s">
        <v>682</v>
      </c>
      <c r="D329" s="650">
        <v>7080.5158257403791</v>
      </c>
    </row>
    <row r="330" spans="1:4" ht="16.5" thickTop="1" thickBot="1">
      <c r="A330" s="666" t="s">
        <v>683</v>
      </c>
      <c r="B330" s="666" t="s">
        <v>92</v>
      </c>
      <c r="C330" s="667" t="s">
        <v>2327</v>
      </c>
      <c r="D330" s="650">
        <v>66173.542642069864</v>
      </c>
    </row>
    <row r="331" spans="1:4" ht="16.5" thickTop="1" thickBot="1">
      <c r="A331" s="666" t="s">
        <v>684</v>
      </c>
      <c r="B331" s="666" t="s">
        <v>92</v>
      </c>
      <c r="C331" s="667" t="s">
        <v>2328</v>
      </c>
      <c r="D331" s="650">
        <v>1848.3872892459094</v>
      </c>
    </row>
    <row r="332" spans="1:4" ht="16.5" thickTop="1" thickBot="1">
      <c r="A332" s="666" t="s">
        <v>686</v>
      </c>
      <c r="B332" s="666" t="s">
        <v>387</v>
      </c>
      <c r="C332" s="667" t="s">
        <v>687</v>
      </c>
      <c r="D332" s="650">
        <v>53236.961095792329</v>
      </c>
    </row>
    <row r="333" spans="1:4" ht="16.5" thickTop="1" thickBot="1">
      <c r="A333" s="666" t="s">
        <v>685</v>
      </c>
      <c r="B333" s="666" t="s">
        <v>387</v>
      </c>
      <c r="C333" s="667" t="s">
        <v>2329</v>
      </c>
      <c r="D333" s="650">
        <v>44719.04732046555</v>
      </c>
    </row>
    <row r="334" spans="1:4" ht="16.5" thickTop="1" thickBot="1">
      <c r="A334" s="666" t="s">
        <v>690</v>
      </c>
      <c r="B334" s="666" t="s">
        <v>92</v>
      </c>
      <c r="C334" s="667" t="s">
        <v>1929</v>
      </c>
      <c r="D334" s="650">
        <v>4014.0668666227411</v>
      </c>
    </row>
    <row r="335" spans="1:4" ht="16.5" thickTop="1" thickBot="1">
      <c r="A335" s="666" t="s">
        <v>688</v>
      </c>
      <c r="B335" s="666" t="s">
        <v>92</v>
      </c>
      <c r="C335" s="667" t="s">
        <v>689</v>
      </c>
      <c r="D335" s="650">
        <v>1308.5645037345753</v>
      </c>
    </row>
    <row r="336" spans="1:4" ht="16.5" thickTop="1" thickBot="1">
      <c r="A336" s="666" t="s">
        <v>691</v>
      </c>
      <c r="B336" s="666" t="s">
        <v>377</v>
      </c>
      <c r="C336" s="667" t="s">
        <v>692</v>
      </c>
      <c r="D336" s="650">
        <v>7689.5466606762429</v>
      </c>
    </row>
    <row r="337" spans="1:4" ht="16.5" thickTop="1" thickBot="1">
      <c r="A337" s="666" t="s">
        <v>696</v>
      </c>
      <c r="B337" s="666" t="s">
        <v>92</v>
      </c>
      <c r="C337" s="667" t="s">
        <v>697</v>
      </c>
      <c r="D337" s="650">
        <v>217020.47190699741</v>
      </c>
    </row>
    <row r="338" spans="1:4" ht="16.5" thickTop="1" thickBot="1">
      <c r="A338" s="666" t="s">
        <v>694</v>
      </c>
      <c r="B338" s="666" t="s">
        <v>92</v>
      </c>
      <c r="C338" s="667" t="s">
        <v>695</v>
      </c>
      <c r="D338" s="650">
        <v>64416.722925908711</v>
      </c>
    </row>
    <row r="339" spans="1:4" ht="16.5" thickTop="1" thickBot="1">
      <c r="A339" s="666" t="s">
        <v>693</v>
      </c>
      <c r="B339" s="666" t="s">
        <v>144</v>
      </c>
      <c r="C339" s="667" t="s">
        <v>2330</v>
      </c>
      <c r="D339" s="650">
        <v>3962.9593839707809</v>
      </c>
    </row>
    <row r="340" spans="1:4" ht="31.5" thickTop="1" thickBot="1">
      <c r="A340" s="666" t="s">
        <v>648</v>
      </c>
      <c r="B340" s="666" t="s">
        <v>92</v>
      </c>
      <c r="C340" s="667" t="s">
        <v>1927</v>
      </c>
      <c r="D340" s="650">
        <v>1671585.2119683395</v>
      </c>
    </row>
    <row r="341" spans="1:4" ht="31.5" thickTop="1" thickBot="1">
      <c r="A341" s="666" t="s">
        <v>698</v>
      </c>
      <c r="B341" s="666" t="s">
        <v>92</v>
      </c>
      <c r="C341" s="667" t="s">
        <v>699</v>
      </c>
      <c r="D341" s="650">
        <v>2345885.6259468668</v>
      </c>
    </row>
    <row r="342" spans="1:4" ht="31.5" thickTop="1" thickBot="1">
      <c r="A342" s="666" t="s">
        <v>649</v>
      </c>
      <c r="B342" s="666" t="s">
        <v>92</v>
      </c>
      <c r="C342" s="667" t="s">
        <v>1928</v>
      </c>
      <c r="D342" s="650">
        <v>1393314.5515814112</v>
      </c>
    </row>
    <row r="343" spans="1:4" ht="31.5" thickTop="1" thickBot="1">
      <c r="A343" s="666" t="s">
        <v>700</v>
      </c>
      <c r="B343" s="666" t="s">
        <v>92</v>
      </c>
      <c r="C343" s="667" t="s">
        <v>701</v>
      </c>
      <c r="D343" s="650">
        <v>1015270.3729264144</v>
      </c>
    </row>
    <row r="344" spans="1:4" ht="16.5" thickTop="1" thickBot="1">
      <c r="A344" s="666" t="s">
        <v>737</v>
      </c>
      <c r="B344" s="666" t="s">
        <v>387</v>
      </c>
      <c r="C344" s="667" t="s">
        <v>2331</v>
      </c>
      <c r="D344" s="650">
        <v>73488.301096631723</v>
      </c>
    </row>
    <row r="345" spans="1:4" ht="16.5" thickTop="1" thickBot="1">
      <c r="A345" s="666" t="s">
        <v>702</v>
      </c>
      <c r="B345" s="666" t="s">
        <v>377</v>
      </c>
      <c r="C345" s="667" t="s">
        <v>2332</v>
      </c>
      <c r="D345" s="650">
        <v>81057.53222523148</v>
      </c>
    </row>
    <row r="346" spans="1:4" ht="16.5" thickTop="1" thickBot="1">
      <c r="A346" s="666" t="s">
        <v>703</v>
      </c>
      <c r="B346" s="666" t="s">
        <v>144</v>
      </c>
      <c r="C346" s="667" t="s">
        <v>2333</v>
      </c>
      <c r="D346" s="650">
        <v>19910.623449826329</v>
      </c>
    </row>
    <row r="347" spans="1:4" ht="16.5" thickTop="1" thickBot="1">
      <c r="A347" s="666" t="s">
        <v>708</v>
      </c>
      <c r="B347" s="666" t="s">
        <v>92</v>
      </c>
      <c r="C347" s="667" t="s">
        <v>2334</v>
      </c>
      <c r="D347" s="650">
        <v>97264.992661234486</v>
      </c>
    </row>
    <row r="348" spans="1:4" ht="16.5" thickTop="1" thickBot="1">
      <c r="A348" s="666" t="s">
        <v>713</v>
      </c>
      <c r="B348" s="666" t="s">
        <v>144</v>
      </c>
      <c r="C348" s="667" t="s">
        <v>1931</v>
      </c>
      <c r="D348" s="650">
        <v>14668.912260334619</v>
      </c>
    </row>
    <row r="349" spans="1:4" ht="16.5" thickTop="1" thickBot="1">
      <c r="A349" s="666" t="s">
        <v>704</v>
      </c>
      <c r="B349" s="666" t="s">
        <v>144</v>
      </c>
      <c r="C349" s="667" t="s">
        <v>2335</v>
      </c>
      <c r="D349" s="650">
        <v>62936.735407445682</v>
      </c>
    </row>
    <row r="350" spans="1:4" ht="16.5" thickTop="1" thickBot="1">
      <c r="A350" s="666" t="s">
        <v>705</v>
      </c>
      <c r="B350" s="666" t="s">
        <v>144</v>
      </c>
      <c r="C350" s="667" t="s">
        <v>2336</v>
      </c>
      <c r="D350" s="650">
        <v>26902.765920147693</v>
      </c>
    </row>
    <row r="351" spans="1:4" ht="16.5" thickTop="1" thickBot="1">
      <c r="A351" s="666" t="s">
        <v>736</v>
      </c>
      <c r="B351" s="666" t="s">
        <v>144</v>
      </c>
      <c r="C351" s="667" t="s">
        <v>1933</v>
      </c>
      <c r="D351" s="650">
        <v>151540.07449839477</v>
      </c>
    </row>
    <row r="352" spans="1:4" ht="16.5" thickTop="1" thickBot="1">
      <c r="A352" s="666" t="s">
        <v>709</v>
      </c>
      <c r="B352" s="666" t="s">
        <v>144</v>
      </c>
      <c r="C352" s="667" t="s">
        <v>710</v>
      </c>
      <c r="D352" s="650">
        <v>398582.99824575329</v>
      </c>
    </row>
    <row r="353" spans="1:4" ht="16.5" thickTop="1" thickBot="1">
      <c r="A353" s="666" t="s">
        <v>711</v>
      </c>
      <c r="B353" s="666" t="s">
        <v>144</v>
      </c>
      <c r="C353" s="667" t="s">
        <v>712</v>
      </c>
      <c r="D353" s="650">
        <v>1458722.5467229232</v>
      </c>
    </row>
    <row r="354" spans="1:4" ht="16.5" thickTop="1" thickBot="1">
      <c r="A354" s="666" t="s">
        <v>707</v>
      </c>
      <c r="B354" s="666" t="s">
        <v>144</v>
      </c>
      <c r="C354" s="667" t="s">
        <v>2337</v>
      </c>
      <c r="D354" s="650">
        <v>4104.5697004855883</v>
      </c>
    </row>
    <row r="355" spans="1:4" ht="16.5" thickTop="1" thickBot="1">
      <c r="A355" s="666" t="s">
        <v>706</v>
      </c>
      <c r="B355" s="666" t="s">
        <v>144</v>
      </c>
      <c r="C355" s="667" t="s">
        <v>1930</v>
      </c>
      <c r="D355" s="650">
        <v>14595.977623633382</v>
      </c>
    </row>
    <row r="356" spans="1:4" ht="16.5" thickTop="1" thickBot="1">
      <c r="A356" s="666" t="s">
        <v>716</v>
      </c>
      <c r="B356" s="666" t="s">
        <v>144</v>
      </c>
      <c r="C356" s="667" t="s">
        <v>717</v>
      </c>
      <c r="D356" s="650">
        <v>39453.911868091694</v>
      </c>
    </row>
    <row r="357" spans="1:4" ht="16.5" thickTop="1" thickBot="1">
      <c r="A357" s="666" t="s">
        <v>714</v>
      </c>
      <c r="B357" s="666" t="s">
        <v>144</v>
      </c>
      <c r="C357" s="667" t="s">
        <v>2338</v>
      </c>
      <c r="D357" s="650">
        <v>186329.36383527314</v>
      </c>
    </row>
    <row r="358" spans="1:4" ht="16.5" thickTop="1" thickBot="1">
      <c r="A358" s="666" t="s">
        <v>715</v>
      </c>
      <c r="B358" s="666" t="s">
        <v>144</v>
      </c>
      <c r="C358" s="667" t="s">
        <v>2339</v>
      </c>
      <c r="D358" s="650">
        <v>186329.36383527314</v>
      </c>
    </row>
    <row r="359" spans="1:4" ht="16.5" thickTop="1" thickBot="1">
      <c r="A359" s="666" t="s">
        <v>718</v>
      </c>
      <c r="B359" s="666" t="s">
        <v>144</v>
      </c>
      <c r="C359" s="667" t="s">
        <v>719</v>
      </c>
      <c r="D359" s="650">
        <v>143662.06899543942</v>
      </c>
    </row>
    <row r="360" spans="1:4" ht="16.5" thickTop="1" thickBot="1">
      <c r="A360" s="666" t="s">
        <v>720</v>
      </c>
      <c r="B360" s="666" t="s">
        <v>144</v>
      </c>
      <c r="C360" s="667" t="s">
        <v>721</v>
      </c>
      <c r="D360" s="650">
        <v>154712.99737970397</v>
      </c>
    </row>
    <row r="361" spans="1:4" ht="16.5" thickTop="1" thickBot="1">
      <c r="A361" s="666" t="s">
        <v>722</v>
      </c>
      <c r="B361" s="666" t="s">
        <v>144</v>
      </c>
      <c r="C361" s="667" t="s">
        <v>723</v>
      </c>
      <c r="D361" s="650">
        <v>165763.92576396855</v>
      </c>
    </row>
    <row r="362" spans="1:4" ht="16.5" thickTop="1" thickBot="1">
      <c r="A362" s="666" t="s">
        <v>724</v>
      </c>
      <c r="B362" s="666" t="s">
        <v>144</v>
      </c>
      <c r="C362" s="667" t="s">
        <v>725</v>
      </c>
      <c r="D362" s="650">
        <v>182340.85070997637</v>
      </c>
    </row>
    <row r="363" spans="1:4" ht="16.5" thickTop="1" thickBot="1">
      <c r="A363" s="666" t="s">
        <v>726</v>
      </c>
      <c r="B363" s="666" t="s">
        <v>144</v>
      </c>
      <c r="C363" s="667" t="s">
        <v>2340</v>
      </c>
      <c r="D363" s="650">
        <v>199049.80331950175</v>
      </c>
    </row>
    <row r="364" spans="1:4" ht="16.5" thickTop="1" thickBot="1">
      <c r="A364" s="666" t="s">
        <v>738</v>
      </c>
      <c r="B364" s="666" t="s">
        <v>144</v>
      </c>
      <c r="C364" s="667" t="s">
        <v>2341</v>
      </c>
      <c r="D364" s="650">
        <v>154765.16960157786</v>
      </c>
    </row>
    <row r="365" spans="1:4" ht="16.5" thickTop="1" thickBot="1">
      <c r="A365" s="666" t="s">
        <v>727</v>
      </c>
      <c r="B365" s="666" t="s">
        <v>144</v>
      </c>
      <c r="C365" s="667" t="s">
        <v>728</v>
      </c>
      <c r="D365" s="650">
        <v>87409.766423181412</v>
      </c>
    </row>
    <row r="366" spans="1:4" ht="16.5" thickTop="1" thickBot="1">
      <c r="A366" s="666" t="s">
        <v>729</v>
      </c>
      <c r="B366" s="666" t="s">
        <v>144</v>
      </c>
      <c r="C366" s="667" t="s">
        <v>1932</v>
      </c>
      <c r="D366" s="650">
        <v>66705.912253027782</v>
      </c>
    </row>
    <row r="367" spans="1:4" ht="16.5" thickTop="1" thickBot="1">
      <c r="A367" s="666" t="s">
        <v>730</v>
      </c>
      <c r="B367" s="666" t="s">
        <v>92</v>
      </c>
      <c r="C367" s="667" t="s">
        <v>2342</v>
      </c>
      <c r="D367" s="650">
        <v>13203.831090978412</v>
      </c>
    </row>
    <row r="368" spans="1:4" ht="16.5" thickTop="1" thickBot="1">
      <c r="A368" s="666" t="s">
        <v>732</v>
      </c>
      <c r="B368" s="666" t="s">
        <v>92</v>
      </c>
      <c r="C368" s="667" t="s">
        <v>733</v>
      </c>
      <c r="D368" s="650">
        <v>2541.5325227131252</v>
      </c>
    </row>
    <row r="369" spans="1:4" ht="16.5" thickTop="1" thickBot="1">
      <c r="A369" s="666" t="s">
        <v>731</v>
      </c>
      <c r="B369" s="666" t="s">
        <v>92</v>
      </c>
      <c r="C369" s="667" t="s">
        <v>2343</v>
      </c>
      <c r="D369" s="650">
        <v>1105.1993123486486</v>
      </c>
    </row>
    <row r="370" spans="1:4" ht="16.5" thickTop="1" thickBot="1">
      <c r="A370" s="666" t="s">
        <v>734</v>
      </c>
      <c r="B370" s="666" t="s">
        <v>92</v>
      </c>
      <c r="C370" s="667" t="s">
        <v>735</v>
      </c>
      <c r="D370" s="650">
        <v>43803.371589617927</v>
      </c>
    </row>
    <row r="371" spans="1:4" ht="16.5" thickTop="1" thickBot="1">
      <c r="A371" s="666" t="s">
        <v>741</v>
      </c>
      <c r="B371" s="666" t="s">
        <v>92</v>
      </c>
      <c r="C371" s="667" t="s">
        <v>1934</v>
      </c>
      <c r="D371" s="650">
        <v>31099.967932939959</v>
      </c>
    </row>
    <row r="372" spans="1:4" ht="16.5" thickTop="1" thickBot="1">
      <c r="A372" s="666" t="s">
        <v>739</v>
      </c>
      <c r="B372" s="666" t="s">
        <v>377</v>
      </c>
      <c r="C372" s="667" t="s">
        <v>740</v>
      </c>
      <c r="D372" s="650">
        <v>3496.6036047716398</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9"/>
      <c r="B5" s="100"/>
      <c r="C5" s="101"/>
      <c r="D5" s="187"/>
    </row>
    <row r="6" spans="1:5" ht="30" customHeight="1" thickTop="1" thickBot="1">
      <c r="A6" s="200" t="s">
        <v>1266</v>
      </c>
      <c r="B6" s="100" t="s">
        <v>339</v>
      </c>
      <c r="C6" s="102" t="s">
        <v>2026</v>
      </c>
      <c r="D6" s="652">
        <v>1034.151278986966</v>
      </c>
    </row>
    <row r="7" spans="1:5" ht="30" customHeight="1" thickTop="1" thickBot="1">
      <c r="A7" s="200" t="s">
        <v>1352</v>
      </c>
      <c r="B7" s="100" t="s">
        <v>339</v>
      </c>
      <c r="C7" s="102" t="s">
        <v>2025</v>
      </c>
      <c r="D7" s="652">
        <v>1177.4989810247632</v>
      </c>
      <c r="E7" s="103"/>
    </row>
    <row r="8" spans="1:5" ht="30" customHeight="1" thickTop="1" thickBot="1">
      <c r="A8" s="200" t="s">
        <v>1364</v>
      </c>
      <c r="B8" s="100" t="s">
        <v>339</v>
      </c>
      <c r="C8" s="102" t="s">
        <v>2027</v>
      </c>
      <c r="D8" s="652">
        <v>1177.4989810247632</v>
      </c>
    </row>
    <row r="9" spans="1:5" ht="30" customHeight="1" thickTop="1" thickBot="1">
      <c r="A9" s="200" t="s">
        <v>1225</v>
      </c>
      <c r="B9" s="100" t="s">
        <v>1223</v>
      </c>
      <c r="C9" s="102" t="s">
        <v>1226</v>
      </c>
      <c r="D9" s="652">
        <v>1034.151278986966</v>
      </c>
    </row>
    <row r="10" spans="1:5" ht="30" customHeight="1" thickTop="1" thickBot="1">
      <c r="A10" s="200" t="s">
        <v>1388</v>
      </c>
      <c r="B10" s="100" t="s">
        <v>339</v>
      </c>
      <c r="C10" s="102" t="s">
        <v>1389</v>
      </c>
      <c r="D10" s="652">
        <v>1034.151278986966</v>
      </c>
    </row>
    <row r="11" spans="1:5" ht="30" customHeight="1" thickTop="1" thickBot="1">
      <c r="A11" s="200" t="s">
        <v>1329</v>
      </c>
      <c r="B11" s="100" t="s">
        <v>339</v>
      </c>
      <c r="C11" s="102" t="s">
        <v>1330</v>
      </c>
      <c r="D11" s="652">
        <v>1034.151278986966</v>
      </c>
    </row>
    <row r="12" spans="1:5" ht="30" customHeight="1" thickTop="1" thickBot="1">
      <c r="A12" s="200" t="s">
        <v>1331</v>
      </c>
      <c r="B12" s="100" t="s">
        <v>339</v>
      </c>
      <c r="C12" s="102" t="s">
        <v>1332</v>
      </c>
      <c r="D12" s="652">
        <v>1034.151278986966</v>
      </c>
    </row>
    <row r="13" spans="1:5" ht="30" customHeight="1" thickTop="1" thickBot="1">
      <c r="A13" s="200" t="s">
        <v>1333</v>
      </c>
      <c r="B13" s="100" t="s">
        <v>339</v>
      </c>
      <c r="C13" s="102" t="s">
        <v>1334</v>
      </c>
      <c r="D13" s="652">
        <v>1034.151278986966</v>
      </c>
    </row>
    <row r="14" spans="1:5" ht="30" customHeight="1" thickTop="1" thickBot="1">
      <c r="A14" s="200" t="s">
        <v>1335</v>
      </c>
      <c r="B14" s="100" t="s">
        <v>339</v>
      </c>
      <c r="C14" s="102" t="s">
        <v>1336</v>
      </c>
      <c r="D14" s="652">
        <v>1034.151278986966</v>
      </c>
    </row>
    <row r="15" spans="1:5" ht="30" customHeight="1" thickTop="1" thickBot="1">
      <c r="A15" s="200" t="s">
        <v>1317</v>
      </c>
      <c r="B15" s="100" t="s">
        <v>339</v>
      </c>
      <c r="C15" s="102" t="s">
        <v>1860</v>
      </c>
      <c r="D15" s="652">
        <v>1034.151278986966</v>
      </c>
    </row>
    <row r="16" spans="1:5" ht="30" customHeight="1" thickTop="1" thickBot="1">
      <c r="A16" s="200" t="s">
        <v>1227</v>
      </c>
      <c r="B16" s="100" t="s">
        <v>339</v>
      </c>
      <c r="C16" s="102" t="s">
        <v>1228</v>
      </c>
      <c r="D16" s="652">
        <v>1034.151278986966</v>
      </c>
    </row>
    <row r="17" spans="1:4" ht="30" customHeight="1" thickTop="1" thickBot="1">
      <c r="A17" s="200" t="s">
        <v>1229</v>
      </c>
      <c r="B17" s="100" t="s">
        <v>339</v>
      </c>
      <c r="C17" s="102" t="s">
        <v>1230</v>
      </c>
      <c r="D17" s="652">
        <v>1034.151278986966</v>
      </c>
    </row>
    <row r="18" spans="1:4" ht="30" customHeight="1" thickTop="1" thickBot="1">
      <c r="A18" s="200" t="s">
        <v>1231</v>
      </c>
      <c r="B18" s="100" t="s">
        <v>339</v>
      </c>
      <c r="C18" s="102" t="s">
        <v>1232</v>
      </c>
      <c r="D18" s="652">
        <v>1034.151278986966</v>
      </c>
    </row>
    <row r="19" spans="1:4" ht="30" customHeight="1" thickTop="1" thickBot="1">
      <c r="A19" s="200" t="s">
        <v>1235</v>
      </c>
      <c r="B19" s="100" t="s">
        <v>339</v>
      </c>
      <c r="C19" s="102" t="s">
        <v>1236</v>
      </c>
      <c r="D19" s="652">
        <v>1034.151278986966</v>
      </c>
    </row>
    <row r="20" spans="1:4" ht="30" customHeight="1" thickTop="1" thickBot="1">
      <c r="A20" s="200" t="s">
        <v>1407</v>
      </c>
      <c r="B20" s="100" t="s">
        <v>339</v>
      </c>
      <c r="C20" s="102" t="s">
        <v>1869</v>
      </c>
      <c r="D20" s="652">
        <v>1034.151278986966</v>
      </c>
    </row>
    <row r="21" spans="1:4" ht="30" customHeight="1" thickTop="1" thickBot="1">
      <c r="A21" s="200" t="s">
        <v>1239</v>
      </c>
      <c r="B21" s="100" t="s">
        <v>339</v>
      </c>
      <c r="C21" s="102" t="s">
        <v>1240</v>
      </c>
      <c r="D21" s="652">
        <v>1843.0418833431077</v>
      </c>
    </row>
    <row r="22" spans="1:4" ht="30" customHeight="1" thickTop="1" thickBot="1">
      <c r="A22" s="200" t="s">
        <v>1390</v>
      </c>
      <c r="B22" s="100" t="s">
        <v>339</v>
      </c>
      <c r="C22" s="102" t="s">
        <v>1391</v>
      </c>
      <c r="D22" s="652">
        <v>1843.0418833431077</v>
      </c>
    </row>
    <row r="23" spans="1:4" ht="30" customHeight="1" thickTop="1" thickBot="1">
      <c r="A23" s="200" t="s">
        <v>1247</v>
      </c>
      <c r="B23" s="100" t="s">
        <v>339</v>
      </c>
      <c r="C23" s="102" t="s">
        <v>1248</v>
      </c>
      <c r="D23" s="652">
        <v>1034.151278986966</v>
      </c>
    </row>
    <row r="24" spans="1:4" ht="30" customHeight="1" thickTop="1" thickBot="1">
      <c r="A24" s="200" t="s">
        <v>1269</v>
      </c>
      <c r="B24" s="100" t="s">
        <v>339</v>
      </c>
      <c r="C24" s="102" t="s">
        <v>1270</v>
      </c>
      <c r="D24" s="652">
        <v>1034.151278986966</v>
      </c>
    </row>
    <row r="25" spans="1:4" ht="30" customHeight="1" thickTop="1" thickBot="1">
      <c r="A25" s="200" t="s">
        <v>1241</v>
      </c>
      <c r="B25" s="100" t="s">
        <v>339</v>
      </c>
      <c r="C25" s="102" t="s">
        <v>1242</v>
      </c>
      <c r="D25" s="652">
        <v>1034.151278986966</v>
      </c>
    </row>
    <row r="26" spans="1:4" ht="30" customHeight="1" thickTop="1" thickBot="1">
      <c r="A26" s="200" t="s">
        <v>1246</v>
      </c>
      <c r="B26" s="100" t="s">
        <v>339</v>
      </c>
      <c r="C26" s="102" t="s">
        <v>1242</v>
      </c>
      <c r="D26" s="652">
        <v>1034.151278986966</v>
      </c>
    </row>
    <row r="27" spans="1:4" ht="30" customHeight="1" thickTop="1" thickBot="1">
      <c r="A27" s="200" t="s">
        <v>1303</v>
      </c>
      <c r="B27" s="100" t="s">
        <v>339</v>
      </c>
      <c r="C27" s="102" t="s">
        <v>1304</v>
      </c>
      <c r="D27" s="652">
        <v>1034.151278986966</v>
      </c>
    </row>
    <row r="28" spans="1:4" ht="30" customHeight="1" thickTop="1" thickBot="1">
      <c r="A28" s="200" t="s">
        <v>1249</v>
      </c>
      <c r="B28" s="100" t="s">
        <v>339</v>
      </c>
      <c r="C28" s="102" t="s">
        <v>1250</v>
      </c>
      <c r="D28" s="652">
        <v>1034.151278986966</v>
      </c>
    </row>
    <row r="29" spans="1:4" ht="30" customHeight="1" thickTop="1" thickBot="1">
      <c r="A29" s="200" t="s">
        <v>1254</v>
      </c>
      <c r="B29" s="100" t="s">
        <v>339</v>
      </c>
      <c r="C29" s="102" t="s">
        <v>1255</v>
      </c>
      <c r="D29" s="652">
        <v>1034.151278986966</v>
      </c>
    </row>
    <row r="30" spans="1:4" ht="30" customHeight="1" thickTop="1" thickBot="1">
      <c r="A30" s="200" t="s">
        <v>1252</v>
      </c>
      <c r="B30" s="100" t="s">
        <v>339</v>
      </c>
      <c r="C30" s="102" t="s">
        <v>1253</v>
      </c>
      <c r="D30" s="652">
        <v>1034.151278986966</v>
      </c>
    </row>
    <row r="31" spans="1:4" ht="30" customHeight="1" thickTop="1" thickBot="1">
      <c r="A31" s="200" t="s">
        <v>1267</v>
      </c>
      <c r="B31" s="100" t="s">
        <v>339</v>
      </c>
      <c r="C31" s="102" t="s">
        <v>1268</v>
      </c>
      <c r="D31" s="652">
        <v>1034.151278986966</v>
      </c>
    </row>
    <row r="32" spans="1:4" ht="30" customHeight="1" thickTop="1" thickBot="1">
      <c r="A32" s="200" t="s">
        <v>1256</v>
      </c>
      <c r="B32" s="100" t="s">
        <v>339</v>
      </c>
      <c r="C32" s="102" t="s">
        <v>1257</v>
      </c>
      <c r="D32" s="652">
        <v>1034.151278986966</v>
      </c>
    </row>
    <row r="33" spans="1:4" ht="30" customHeight="1" thickTop="1" thickBot="1">
      <c r="A33" s="200" t="s">
        <v>1272</v>
      </c>
      <c r="B33" s="100" t="s">
        <v>339</v>
      </c>
      <c r="C33" s="102" t="s">
        <v>1257</v>
      </c>
      <c r="D33" s="652">
        <v>1034.151278986966</v>
      </c>
    </row>
    <row r="34" spans="1:4" ht="30" customHeight="1" thickTop="1" thickBot="1">
      <c r="A34" s="200" t="s">
        <v>1273</v>
      </c>
      <c r="B34" s="100" t="s">
        <v>339</v>
      </c>
      <c r="C34" s="102" t="s">
        <v>1274</v>
      </c>
      <c r="D34" s="652">
        <v>1034.151278986966</v>
      </c>
    </row>
    <row r="35" spans="1:4" ht="30" customHeight="1" thickTop="1" thickBot="1">
      <c r="A35" s="200" t="s">
        <v>1323</v>
      </c>
      <c r="B35" s="100" t="s">
        <v>339</v>
      </c>
      <c r="C35" s="102" t="s">
        <v>1864</v>
      </c>
      <c r="D35" s="652">
        <v>1034.151278986966</v>
      </c>
    </row>
    <row r="36" spans="1:4" ht="30" customHeight="1" thickTop="1" thickBot="1">
      <c r="A36" s="200" t="s">
        <v>1404</v>
      </c>
      <c r="B36" s="100" t="s">
        <v>339</v>
      </c>
      <c r="C36" s="102" t="s">
        <v>1405</v>
      </c>
      <c r="D36" s="652">
        <v>1034.151278986966</v>
      </c>
    </row>
    <row r="37" spans="1:4" ht="30" customHeight="1" thickTop="1" thickBot="1">
      <c r="A37" s="200" t="s">
        <v>1385</v>
      </c>
      <c r="B37" s="100" t="s">
        <v>339</v>
      </c>
      <c r="C37" s="102" t="s">
        <v>1386</v>
      </c>
      <c r="D37" s="652">
        <v>1034.151278986966</v>
      </c>
    </row>
    <row r="38" spans="1:4" ht="30" customHeight="1" thickTop="1" thickBot="1">
      <c r="A38" s="200" t="s">
        <v>1264</v>
      </c>
      <c r="B38" s="100" t="s">
        <v>339</v>
      </c>
      <c r="C38" s="102" t="s">
        <v>1265</v>
      </c>
      <c r="D38" s="652">
        <v>1034.151278986966</v>
      </c>
    </row>
    <row r="39" spans="1:4" ht="30" customHeight="1" thickTop="1" thickBot="1">
      <c r="A39" s="200" t="s">
        <v>1221</v>
      </c>
      <c r="B39" s="100" t="s">
        <v>1223</v>
      </c>
      <c r="C39" s="102" t="s">
        <v>1280</v>
      </c>
      <c r="D39" s="652">
        <v>1381.3598915656589</v>
      </c>
    </row>
    <row r="40" spans="1:4" ht="30" customHeight="1" thickTop="1" thickBot="1">
      <c r="A40" s="200" t="s">
        <v>1261</v>
      </c>
      <c r="B40" s="100" t="s">
        <v>339</v>
      </c>
      <c r="C40" s="102" t="s">
        <v>1262</v>
      </c>
      <c r="D40" s="652">
        <v>1034.151278986966</v>
      </c>
    </row>
    <row r="41" spans="1:4" ht="30" customHeight="1" thickTop="1" thickBot="1">
      <c r="A41" s="200" t="s">
        <v>1259</v>
      </c>
      <c r="B41" s="100" t="s">
        <v>339</v>
      </c>
      <c r="C41" s="102" t="s">
        <v>1260</v>
      </c>
      <c r="D41" s="652">
        <v>1034.151278986966</v>
      </c>
    </row>
    <row r="42" spans="1:4" ht="30" customHeight="1" thickTop="1" thickBot="1">
      <c r="A42" s="200" t="s">
        <v>1392</v>
      </c>
      <c r="B42" s="100" t="s">
        <v>339</v>
      </c>
      <c r="C42" s="102" t="s">
        <v>1260</v>
      </c>
      <c r="D42" s="652">
        <v>1034.151278986966</v>
      </c>
    </row>
    <row r="43" spans="1:4" ht="30" customHeight="1" thickTop="1" thickBot="1">
      <c r="A43" s="200" t="s">
        <v>1233</v>
      </c>
      <c r="B43" s="100" t="s">
        <v>339</v>
      </c>
      <c r="C43" s="102" t="s">
        <v>1234</v>
      </c>
      <c r="D43" s="652">
        <v>1034.151278986966</v>
      </c>
    </row>
    <row r="44" spans="1:4" ht="30" customHeight="1" thickTop="1" thickBot="1">
      <c r="A44" s="200" t="s">
        <v>1387</v>
      </c>
      <c r="B44" s="100" t="s">
        <v>339</v>
      </c>
      <c r="C44" s="102" t="s">
        <v>1234</v>
      </c>
      <c r="D44" s="652">
        <v>1034.151278986966</v>
      </c>
    </row>
    <row r="45" spans="1:4" ht="30" customHeight="1" thickTop="1" thickBot="1">
      <c r="A45" s="200" t="s">
        <v>1278</v>
      </c>
      <c r="B45" s="100" t="s">
        <v>339</v>
      </c>
      <c r="C45" s="102" t="s">
        <v>1279</v>
      </c>
      <c r="D45" s="652">
        <v>1034.151278986966</v>
      </c>
    </row>
    <row r="46" spans="1:4" ht="30" customHeight="1" thickTop="1" thickBot="1">
      <c r="A46" s="200" t="s">
        <v>1287</v>
      </c>
      <c r="B46" s="100" t="s">
        <v>339</v>
      </c>
      <c r="C46" s="102" t="s">
        <v>1288</v>
      </c>
      <c r="D46" s="652">
        <v>1034.151278986966</v>
      </c>
    </row>
    <row r="47" spans="1:4" ht="30" customHeight="1" thickTop="1" thickBot="1">
      <c r="A47" s="200" t="s">
        <v>1291</v>
      </c>
      <c r="B47" s="100" t="s">
        <v>339</v>
      </c>
      <c r="C47" s="102" t="s">
        <v>1292</v>
      </c>
      <c r="D47" s="652">
        <v>1034.151278986966</v>
      </c>
    </row>
    <row r="48" spans="1:4" ht="30" customHeight="1" thickTop="1" thickBot="1">
      <c r="A48" s="200" t="s">
        <v>1283</v>
      </c>
      <c r="B48" s="100" t="s">
        <v>1223</v>
      </c>
      <c r="C48" s="102" t="s">
        <v>1284</v>
      </c>
      <c r="D48" s="652">
        <v>1034.151278986966</v>
      </c>
    </row>
    <row r="49" spans="1:4" ht="30" customHeight="1" thickTop="1" thickBot="1">
      <c r="A49" s="200" t="s">
        <v>1281</v>
      </c>
      <c r="B49" s="100" t="s">
        <v>339</v>
      </c>
      <c r="C49" s="102" t="s">
        <v>1282</v>
      </c>
      <c r="D49" s="652">
        <v>1034.151278986966</v>
      </c>
    </row>
    <row r="50" spans="1:4" ht="30" customHeight="1" thickTop="1" thickBot="1">
      <c r="A50" s="200" t="s">
        <v>1285</v>
      </c>
      <c r="B50" s="100" t="s">
        <v>339</v>
      </c>
      <c r="C50" s="102" t="s">
        <v>1286</v>
      </c>
      <c r="D50" s="652">
        <v>1034.151278986966</v>
      </c>
    </row>
    <row r="51" spans="1:4" ht="30" customHeight="1" thickTop="1" thickBot="1">
      <c r="A51" s="200" t="s">
        <v>1314</v>
      </c>
      <c r="B51" s="100" t="s">
        <v>1306</v>
      </c>
      <c r="C51" s="102" t="s">
        <v>1315</v>
      </c>
      <c r="D51" s="652">
        <v>1034.151278986966</v>
      </c>
    </row>
    <row r="52" spans="1:4" ht="30" customHeight="1" thickTop="1" thickBot="1">
      <c r="A52" s="200" t="s">
        <v>1316</v>
      </c>
      <c r="B52" s="100" t="s">
        <v>1306</v>
      </c>
      <c r="C52" s="102" t="s">
        <v>1315</v>
      </c>
      <c r="D52" s="652">
        <v>1034.151278986966</v>
      </c>
    </row>
    <row r="53" spans="1:4" ht="30" customHeight="1" thickTop="1" thickBot="1">
      <c r="A53" s="200" t="s">
        <v>1289</v>
      </c>
      <c r="B53" s="100" t="s">
        <v>339</v>
      </c>
      <c r="C53" s="102" t="s">
        <v>1290</v>
      </c>
      <c r="D53" s="652">
        <v>1034.151278986966</v>
      </c>
    </row>
    <row r="54" spans="1:4" ht="30" customHeight="1" thickTop="1" thickBot="1">
      <c r="A54" s="200" t="s">
        <v>1293</v>
      </c>
      <c r="B54" s="100" t="s">
        <v>339</v>
      </c>
      <c r="C54" s="102" t="s">
        <v>1294</v>
      </c>
      <c r="D54" s="652">
        <v>1126.3033731541211</v>
      </c>
    </row>
    <row r="55" spans="1:4" ht="30" customHeight="1" thickTop="1" thickBot="1">
      <c r="A55" s="200" t="s">
        <v>1378</v>
      </c>
      <c r="B55" s="100" t="s">
        <v>339</v>
      </c>
      <c r="C55" s="102" t="s">
        <v>2029</v>
      </c>
      <c r="D55" s="652">
        <v>1126.3033731541211</v>
      </c>
    </row>
    <row r="56" spans="1:4" ht="30" customHeight="1" thickTop="1" thickBot="1">
      <c r="A56" s="200" t="s">
        <v>1379</v>
      </c>
      <c r="B56" s="100" t="s">
        <v>339</v>
      </c>
      <c r="C56" s="102" t="s">
        <v>2030</v>
      </c>
      <c r="D56" s="652">
        <v>1126.3033731541211</v>
      </c>
    </row>
    <row r="57" spans="1:4" ht="30" customHeight="1" thickTop="1" thickBot="1">
      <c r="A57" s="200" t="s">
        <v>1380</v>
      </c>
      <c r="B57" s="100" t="s">
        <v>339</v>
      </c>
      <c r="C57" s="102" t="s">
        <v>2031</v>
      </c>
      <c r="D57" s="652">
        <v>1126.3033731541211</v>
      </c>
    </row>
    <row r="58" spans="1:4" ht="30" customHeight="1" thickTop="1" thickBot="1">
      <c r="A58" s="200" t="s">
        <v>1357</v>
      </c>
      <c r="B58" s="100" t="s">
        <v>339</v>
      </c>
      <c r="C58" s="102" t="s">
        <v>1867</v>
      </c>
      <c r="D58" s="652">
        <v>1126.3033731541211</v>
      </c>
    </row>
    <row r="59" spans="1:4" ht="30" customHeight="1" thickTop="1" thickBot="1">
      <c r="A59" s="200" t="s">
        <v>1295</v>
      </c>
      <c r="B59" s="100" t="s">
        <v>339</v>
      </c>
      <c r="C59" s="102" t="s">
        <v>1296</v>
      </c>
      <c r="D59" s="652">
        <v>1126.3033731541211</v>
      </c>
    </row>
    <row r="60" spans="1:4" ht="30" customHeight="1" thickTop="1" thickBot="1">
      <c r="A60" s="200" t="s">
        <v>1376</v>
      </c>
      <c r="B60" s="100" t="s">
        <v>339</v>
      </c>
      <c r="C60" s="102" t="s">
        <v>1377</v>
      </c>
      <c r="D60" s="652">
        <v>1126.3033731541211</v>
      </c>
    </row>
    <row r="61" spans="1:4" ht="30" customHeight="1" thickTop="1" thickBot="1">
      <c r="A61" s="200" t="s">
        <v>1362</v>
      </c>
      <c r="B61" s="100" t="s">
        <v>339</v>
      </c>
      <c r="C61" s="102" t="s">
        <v>1363</v>
      </c>
      <c r="D61" s="652">
        <v>1126.3033731541211</v>
      </c>
    </row>
    <row r="62" spans="1:4" ht="30" customHeight="1" thickTop="1" thickBot="1">
      <c r="A62" s="200" t="s">
        <v>1369</v>
      </c>
      <c r="B62" s="100" t="s">
        <v>339</v>
      </c>
      <c r="C62" s="102" t="s">
        <v>1370</v>
      </c>
      <c r="D62" s="652">
        <v>1126.3033731541211</v>
      </c>
    </row>
    <row r="63" spans="1:4" ht="30" customHeight="1" thickTop="1" thickBot="1">
      <c r="A63" s="200" t="s">
        <v>1373</v>
      </c>
      <c r="B63" s="100" t="s">
        <v>339</v>
      </c>
      <c r="C63" s="102" t="s">
        <v>1374</v>
      </c>
      <c r="D63" s="652">
        <v>1126.3033731541211</v>
      </c>
    </row>
    <row r="64" spans="1:4" ht="30" customHeight="1" thickTop="1" thickBot="1">
      <c r="A64" s="200" t="s">
        <v>1360</v>
      </c>
      <c r="B64" s="100" t="s">
        <v>339</v>
      </c>
      <c r="C64" s="102" t="s">
        <v>1361</v>
      </c>
      <c r="D64" s="652">
        <v>1126.3033731541211</v>
      </c>
    </row>
    <row r="65" spans="1:4" ht="30" customHeight="1" thickTop="1" thickBot="1">
      <c r="A65" s="200" t="s">
        <v>1297</v>
      </c>
      <c r="B65" s="100" t="s">
        <v>339</v>
      </c>
      <c r="C65" s="102" t="s">
        <v>1298</v>
      </c>
      <c r="D65" s="652">
        <v>1126.3033731541211</v>
      </c>
    </row>
    <row r="66" spans="1:4" ht="30" customHeight="1" thickTop="1" thickBot="1">
      <c r="A66" s="200" t="s">
        <v>1367</v>
      </c>
      <c r="B66" s="100" t="s">
        <v>339</v>
      </c>
      <c r="C66" s="102" t="s">
        <v>1368</v>
      </c>
      <c r="D66" s="652">
        <v>1126.3033731541211</v>
      </c>
    </row>
    <row r="67" spans="1:4" ht="30" customHeight="1" thickTop="1" thickBot="1">
      <c r="A67" s="200" t="s">
        <v>1371</v>
      </c>
      <c r="B67" s="100" t="s">
        <v>339</v>
      </c>
      <c r="C67" s="102" t="s">
        <v>1372</v>
      </c>
      <c r="D67" s="652">
        <v>1126.3033731541211</v>
      </c>
    </row>
    <row r="68" spans="1:4" ht="30" customHeight="1" thickTop="1" thickBot="1">
      <c r="A68" s="200" t="s">
        <v>1343</v>
      </c>
      <c r="B68" s="100" t="s">
        <v>339</v>
      </c>
      <c r="C68" s="102" t="s">
        <v>1344</v>
      </c>
      <c r="D68" s="652">
        <v>1126.3033731541211</v>
      </c>
    </row>
    <row r="69" spans="1:4" ht="30" customHeight="1" thickTop="1" thickBot="1">
      <c r="A69" s="200" t="s">
        <v>1383</v>
      </c>
      <c r="B69" s="100" t="s">
        <v>339</v>
      </c>
      <c r="C69" s="102" t="s">
        <v>2033</v>
      </c>
      <c r="D69" s="652">
        <v>1126.3033731541211</v>
      </c>
    </row>
    <row r="70" spans="1:4" ht="30" customHeight="1" thickTop="1" thickBot="1">
      <c r="A70" s="200" t="s">
        <v>1384</v>
      </c>
      <c r="B70" s="100" t="s">
        <v>339</v>
      </c>
      <c r="C70" s="102" t="s">
        <v>2034</v>
      </c>
      <c r="D70" s="652">
        <v>1126.3033731541211</v>
      </c>
    </row>
    <row r="71" spans="1:4" ht="30" customHeight="1" thickTop="1" thickBot="1">
      <c r="A71" s="200" t="s">
        <v>1381</v>
      </c>
      <c r="B71" s="100" t="s">
        <v>339</v>
      </c>
      <c r="C71" s="102" t="s">
        <v>2035</v>
      </c>
      <c r="D71" s="652">
        <v>1126.3033731541211</v>
      </c>
    </row>
    <row r="72" spans="1:4" ht="30" customHeight="1" thickTop="1" thickBot="1">
      <c r="A72" s="200" t="s">
        <v>1382</v>
      </c>
      <c r="B72" s="100" t="s">
        <v>339</v>
      </c>
      <c r="C72" s="102" t="s">
        <v>2036</v>
      </c>
      <c r="D72" s="652">
        <v>1126.3033731541211</v>
      </c>
    </row>
    <row r="73" spans="1:4" ht="30" customHeight="1" thickTop="1" thickBot="1">
      <c r="A73" s="200" t="s">
        <v>1350</v>
      </c>
      <c r="B73" s="100" t="s">
        <v>339</v>
      </c>
      <c r="C73" s="102" t="s">
        <v>1351</v>
      </c>
      <c r="D73" s="652">
        <v>1126.3033731541211</v>
      </c>
    </row>
    <row r="74" spans="1:4" ht="30" customHeight="1" thickTop="1" thickBot="1">
      <c r="A74" s="200" t="s">
        <v>1349</v>
      </c>
      <c r="B74" s="100" t="s">
        <v>339</v>
      </c>
      <c r="C74" s="102" t="s">
        <v>1866</v>
      </c>
      <c r="D74" s="652">
        <v>1126.3033731541211</v>
      </c>
    </row>
    <row r="75" spans="1:4" ht="30" customHeight="1" thickTop="1" thickBot="1">
      <c r="A75" s="200" t="s">
        <v>1347</v>
      </c>
      <c r="B75" s="100" t="s">
        <v>339</v>
      </c>
      <c r="C75" s="102" t="s">
        <v>1348</v>
      </c>
      <c r="D75" s="652">
        <v>1126.3033731541211</v>
      </c>
    </row>
    <row r="76" spans="1:4" ht="30" customHeight="1" thickTop="1" thickBot="1">
      <c r="A76" s="200" t="s">
        <v>1375</v>
      </c>
      <c r="B76" s="100" t="s">
        <v>339</v>
      </c>
      <c r="C76" s="102" t="s">
        <v>2028</v>
      </c>
      <c r="D76" s="652">
        <v>1126.3033731541211</v>
      </c>
    </row>
    <row r="77" spans="1:4" ht="30" customHeight="1" thickTop="1" thickBot="1">
      <c r="A77" s="200" t="s">
        <v>1353</v>
      </c>
      <c r="B77" s="100" t="s">
        <v>339</v>
      </c>
      <c r="C77" s="102" t="s">
        <v>1354</v>
      </c>
      <c r="D77" s="652">
        <v>1126.3033731541211</v>
      </c>
    </row>
    <row r="78" spans="1:4" ht="30" customHeight="1" thickTop="1" thickBot="1">
      <c r="A78" s="200" t="s">
        <v>1355</v>
      </c>
      <c r="B78" s="100" t="s">
        <v>339</v>
      </c>
      <c r="C78" s="102" t="s">
        <v>1356</v>
      </c>
      <c r="D78" s="652">
        <v>1126.3033731541211</v>
      </c>
    </row>
    <row r="79" spans="1:4" ht="30" customHeight="1" thickTop="1" thickBot="1">
      <c r="A79" s="200" t="s">
        <v>1358</v>
      </c>
      <c r="B79" s="100" t="s">
        <v>339</v>
      </c>
      <c r="C79" s="102" t="s">
        <v>1359</v>
      </c>
      <c r="D79" s="652">
        <v>1126.3033731541211</v>
      </c>
    </row>
    <row r="80" spans="1:4" ht="30" customHeight="1" thickTop="1" thickBot="1">
      <c r="A80" s="200" t="s">
        <v>1337</v>
      </c>
      <c r="B80" s="100" t="s">
        <v>339</v>
      </c>
      <c r="C80" s="102" t="s">
        <v>1338</v>
      </c>
      <c r="D80" s="652">
        <v>1126.3033731541211</v>
      </c>
    </row>
    <row r="81" spans="1:4" ht="30" customHeight="1" thickTop="1" thickBot="1">
      <c r="A81" s="200" t="s">
        <v>1341</v>
      </c>
      <c r="B81" s="100" t="s">
        <v>339</v>
      </c>
      <c r="C81" s="102" t="s">
        <v>1342</v>
      </c>
      <c r="D81" s="652">
        <v>1126.3033731541211</v>
      </c>
    </row>
    <row r="82" spans="1:4" ht="30" customHeight="1" thickTop="1" thickBot="1">
      <c r="A82" s="200" t="s">
        <v>1345</v>
      </c>
      <c r="B82" s="100" t="s">
        <v>339</v>
      </c>
      <c r="C82" s="102" t="s">
        <v>1346</v>
      </c>
      <c r="D82" s="652">
        <v>1126.3033731541211</v>
      </c>
    </row>
    <row r="83" spans="1:4" ht="30" customHeight="1" thickTop="1" thickBot="1">
      <c r="A83" s="200" t="s">
        <v>1339</v>
      </c>
      <c r="B83" s="100" t="s">
        <v>339</v>
      </c>
      <c r="C83" s="102" t="s">
        <v>1340</v>
      </c>
      <c r="D83" s="652">
        <v>1126.3033731541211</v>
      </c>
    </row>
    <row r="84" spans="1:4" ht="30" customHeight="1" thickTop="1" thickBot="1">
      <c r="A84" s="200" t="s">
        <v>1305</v>
      </c>
      <c r="B84" s="100" t="s">
        <v>339</v>
      </c>
      <c r="C84" s="102" t="s">
        <v>1307</v>
      </c>
      <c r="D84" s="652">
        <v>1034.151278986966</v>
      </c>
    </row>
    <row r="85" spans="1:4" ht="30" customHeight="1" thickTop="1" thickBot="1">
      <c r="A85" s="200" t="s">
        <v>1308</v>
      </c>
      <c r="B85" s="100" t="s">
        <v>339</v>
      </c>
      <c r="C85" s="102" t="s">
        <v>1859</v>
      </c>
      <c r="D85" s="652">
        <v>1034.151278986966</v>
      </c>
    </row>
    <row r="86" spans="1:4" ht="30" customHeight="1" thickTop="1" thickBot="1">
      <c r="A86" s="200" t="s">
        <v>1309</v>
      </c>
      <c r="B86" s="100" t="s">
        <v>1306</v>
      </c>
      <c r="C86" s="102" t="s">
        <v>1310</v>
      </c>
      <c r="D86" s="652">
        <v>1034.151278986966</v>
      </c>
    </row>
    <row r="87" spans="1:4" ht="30" customHeight="1" thickTop="1" thickBot="1">
      <c r="A87" s="200" t="s">
        <v>1311</v>
      </c>
      <c r="B87" s="100" t="s">
        <v>339</v>
      </c>
      <c r="C87" s="102" t="s">
        <v>1312</v>
      </c>
      <c r="D87" s="652">
        <v>1034.151278986966</v>
      </c>
    </row>
    <row r="88" spans="1:4" ht="30" customHeight="1" thickTop="1" thickBot="1">
      <c r="A88" s="200" t="s">
        <v>1313</v>
      </c>
      <c r="B88" s="100" t="s">
        <v>339</v>
      </c>
      <c r="C88" s="102" t="s">
        <v>1312</v>
      </c>
      <c r="D88" s="652">
        <v>1034.151278986966</v>
      </c>
    </row>
    <row r="89" spans="1:4" ht="30" customHeight="1" thickTop="1" thickBot="1">
      <c r="A89" s="200" t="s">
        <v>1243</v>
      </c>
      <c r="B89" s="100" t="s">
        <v>339</v>
      </c>
      <c r="C89" s="102" t="s">
        <v>1852</v>
      </c>
      <c r="D89" s="652">
        <v>1034.151278986966</v>
      </c>
    </row>
    <row r="90" spans="1:4" ht="30" customHeight="1" thickTop="1" thickBot="1">
      <c r="A90" s="200" t="s">
        <v>1365</v>
      </c>
      <c r="B90" s="100" t="s">
        <v>339</v>
      </c>
      <c r="C90" s="102" t="s">
        <v>1366</v>
      </c>
      <c r="D90" s="652">
        <v>1034.151278986966</v>
      </c>
    </row>
    <row r="91" spans="1:4" ht="30" customHeight="1" thickTop="1" thickBot="1">
      <c r="A91" s="200" t="s">
        <v>1244</v>
      </c>
      <c r="B91" s="100" t="s">
        <v>339</v>
      </c>
      <c r="C91" s="102" t="s">
        <v>1245</v>
      </c>
      <c r="D91" s="652">
        <v>1034.151278986966</v>
      </c>
    </row>
    <row r="92" spans="1:4" ht="30" customHeight="1" thickTop="1" thickBot="1">
      <c r="A92" s="200" t="s">
        <v>1277</v>
      </c>
      <c r="B92" s="100" t="s">
        <v>339</v>
      </c>
      <c r="C92" s="102" t="s">
        <v>1858</v>
      </c>
      <c r="D92" s="652">
        <v>1034.151278986966</v>
      </c>
    </row>
    <row r="93" spans="1:4" ht="30" customHeight="1" thickTop="1" thickBot="1">
      <c r="A93" s="200" t="s">
        <v>1408</v>
      </c>
      <c r="B93" s="100" t="s">
        <v>1406</v>
      </c>
      <c r="C93" s="102" t="s">
        <v>1870</v>
      </c>
      <c r="D93" s="652">
        <v>1381.3598915656589</v>
      </c>
    </row>
    <row r="94" spans="1:4" ht="30" customHeight="1" thickTop="1" thickBot="1">
      <c r="A94" s="200" t="s">
        <v>1399</v>
      </c>
      <c r="B94" s="100" t="s">
        <v>92</v>
      </c>
      <c r="C94" s="102" t="s">
        <v>1868</v>
      </c>
      <c r="D94" s="652">
        <v>378552.90034252976</v>
      </c>
    </row>
    <row r="95" spans="1:4" ht="30" customHeight="1" thickTop="1" thickBot="1">
      <c r="A95" s="200" t="s">
        <v>1222</v>
      </c>
      <c r="B95" s="100" t="s">
        <v>1223</v>
      </c>
      <c r="C95" s="102" t="s">
        <v>1224</v>
      </c>
      <c r="D95" s="652">
        <v>0.4423019856826354</v>
      </c>
    </row>
    <row r="96" spans="1:4" ht="30" customHeight="1" thickTop="1" thickBot="1">
      <c r="A96" s="200" t="s">
        <v>1631</v>
      </c>
      <c r="B96" s="100" t="s">
        <v>339</v>
      </c>
      <c r="C96" s="102" t="s">
        <v>1851</v>
      </c>
      <c r="D96" s="652">
        <v>1034.151278986966</v>
      </c>
    </row>
    <row r="97" spans="1:4" ht="30" customHeight="1" thickTop="1" thickBot="1">
      <c r="A97" s="200" t="s">
        <v>1412</v>
      </c>
      <c r="B97" s="100" t="s">
        <v>339</v>
      </c>
      <c r="C97" s="102" t="s">
        <v>1411</v>
      </c>
      <c r="D97" s="652">
        <v>1034.151278986966</v>
      </c>
    </row>
    <row r="98" spans="1:4" ht="30" customHeight="1" thickTop="1" thickBot="1">
      <c r="A98" s="200" t="s">
        <v>1237</v>
      </c>
      <c r="B98" s="100" t="s">
        <v>92</v>
      </c>
      <c r="C98" s="102" t="s">
        <v>1238</v>
      </c>
      <c r="D98" s="652">
        <v>24470.638991861466</v>
      </c>
    </row>
    <row r="99" spans="1:4" ht="30" customHeight="1" thickTop="1" thickBot="1">
      <c r="A99" s="200" t="s">
        <v>1251</v>
      </c>
      <c r="B99" s="100" t="s">
        <v>339</v>
      </c>
      <c r="C99" s="102" t="s">
        <v>1853</v>
      </c>
      <c r="D99" s="652">
        <v>1323.7935392554432</v>
      </c>
    </row>
    <row r="100" spans="1:4" ht="30" customHeight="1" thickTop="1" thickBot="1">
      <c r="A100" s="200" t="s">
        <v>1320</v>
      </c>
      <c r="B100" s="100" t="s">
        <v>1306</v>
      </c>
      <c r="C100" s="102" t="s">
        <v>1863</v>
      </c>
      <c r="D100" s="652">
        <v>1034.151278986966</v>
      </c>
    </row>
    <row r="101" spans="1:4" ht="30" customHeight="1" thickTop="1" thickBot="1">
      <c r="A101" s="200" t="s">
        <v>1393</v>
      </c>
      <c r="B101" s="100" t="s">
        <v>339</v>
      </c>
      <c r="C101" s="102" t="s">
        <v>1394</v>
      </c>
      <c r="D101" s="652">
        <v>1034.151278986966</v>
      </c>
    </row>
    <row r="102" spans="1:4" ht="30" customHeight="1" thickTop="1" thickBot="1">
      <c r="A102" s="200" t="s">
        <v>1395</v>
      </c>
      <c r="B102" s="100" t="s">
        <v>141</v>
      </c>
      <c r="C102" s="102" t="s">
        <v>1396</v>
      </c>
      <c r="D102" s="652">
        <v>144868.20710983599</v>
      </c>
    </row>
    <row r="103" spans="1:4" ht="30" customHeight="1" thickTop="1" thickBot="1">
      <c r="A103" s="200" t="s">
        <v>1327</v>
      </c>
      <c r="B103" s="100" t="s">
        <v>344</v>
      </c>
      <c r="C103" s="102" t="s">
        <v>1328</v>
      </c>
      <c r="D103" s="652">
        <v>0.66730731837268575</v>
      </c>
    </row>
    <row r="104" spans="1:4" ht="30" customHeight="1" thickTop="1" thickBot="1">
      <c r="A104" s="200" t="s">
        <v>1325</v>
      </c>
      <c r="B104" s="100" t="s">
        <v>344</v>
      </c>
      <c r="C104" s="102" t="s">
        <v>1326</v>
      </c>
      <c r="D104" s="652">
        <v>0.4423019856826354</v>
      </c>
    </row>
    <row r="105" spans="1:4" ht="30" customHeight="1" thickTop="1" thickBot="1">
      <c r="A105" s="200" t="s">
        <v>1275</v>
      </c>
      <c r="B105" s="100" t="s">
        <v>339</v>
      </c>
      <c r="C105" s="102" t="s">
        <v>1276</v>
      </c>
      <c r="D105" s="652">
        <v>1034.151278986966</v>
      </c>
    </row>
    <row r="106" spans="1:4" ht="30" customHeight="1" thickTop="1" thickBot="1">
      <c r="A106" s="200" t="s">
        <v>1402</v>
      </c>
      <c r="B106" s="100" t="s">
        <v>92</v>
      </c>
      <c r="C106" s="102" t="s">
        <v>1403</v>
      </c>
      <c r="D106" s="652">
        <v>137097.02693176951</v>
      </c>
    </row>
    <row r="107" spans="1:4" ht="30" customHeight="1" thickTop="1" thickBot="1">
      <c r="A107" s="200" t="s">
        <v>1301</v>
      </c>
      <c r="B107" s="100" t="s">
        <v>339</v>
      </c>
      <c r="C107" s="102" t="s">
        <v>1302</v>
      </c>
      <c r="D107" s="652">
        <v>1126.3033731541211</v>
      </c>
    </row>
    <row r="108" spans="1:4" ht="30" customHeight="1" thickTop="1" thickBot="1">
      <c r="A108" s="200" t="s">
        <v>1263</v>
      </c>
      <c r="B108" s="100" t="s">
        <v>339</v>
      </c>
      <c r="C108" s="102" t="s">
        <v>1855</v>
      </c>
      <c r="D108" s="652">
        <v>1028.5628380980336</v>
      </c>
    </row>
    <row r="109" spans="1:4" ht="30" customHeight="1" thickTop="1" thickBot="1">
      <c r="A109" s="200" t="s">
        <v>1258</v>
      </c>
      <c r="B109" s="100" t="s">
        <v>339</v>
      </c>
      <c r="C109" s="102" t="s">
        <v>1854</v>
      </c>
      <c r="D109" s="652">
        <v>1028.5628380980336</v>
      </c>
    </row>
    <row r="110" spans="1:4" ht="30" customHeight="1" thickTop="1" thickBot="1">
      <c r="A110" s="200" t="s">
        <v>1397</v>
      </c>
      <c r="B110" s="100" t="s">
        <v>339</v>
      </c>
      <c r="C110" s="102" t="s">
        <v>1398</v>
      </c>
      <c r="D110" s="652">
        <v>1028.5628380980336</v>
      </c>
    </row>
    <row r="111" spans="1:4" ht="30" customHeight="1" thickTop="1" thickBot="1">
      <c r="A111" s="200" t="s">
        <v>1318</v>
      </c>
      <c r="B111" s="100" t="s">
        <v>1306</v>
      </c>
      <c r="C111" s="102" t="s">
        <v>1861</v>
      </c>
      <c r="D111" s="652">
        <v>1028.5628380980336</v>
      </c>
    </row>
    <row r="112" spans="1:4" ht="30" customHeight="1" thickTop="1" thickBot="1">
      <c r="A112" s="200" t="s">
        <v>1319</v>
      </c>
      <c r="B112" s="100" t="s">
        <v>344</v>
      </c>
      <c r="C112" s="102" t="s">
        <v>1862</v>
      </c>
      <c r="D112" s="652">
        <v>2.9886279727706597</v>
      </c>
    </row>
    <row r="113" spans="1:4" ht="30" customHeight="1" thickTop="1" thickBot="1">
      <c r="A113" s="200" t="s">
        <v>1324</v>
      </c>
      <c r="B113" s="100" t="s">
        <v>1306</v>
      </c>
      <c r="C113" s="102" t="s">
        <v>1865</v>
      </c>
      <c r="D113" s="652">
        <v>1028.5628380980336</v>
      </c>
    </row>
    <row r="114" spans="1:4" ht="30" customHeight="1" thickTop="1" thickBot="1">
      <c r="A114" s="200" t="s">
        <v>1400</v>
      </c>
      <c r="B114" s="100" t="s">
        <v>92</v>
      </c>
      <c r="C114" s="102" t="s">
        <v>1401</v>
      </c>
      <c r="D114" s="652">
        <v>1185696.26066863</v>
      </c>
    </row>
    <row r="115" spans="1:4" ht="30" customHeight="1" thickTop="1" thickBot="1">
      <c r="A115" s="200" t="s">
        <v>1321</v>
      </c>
      <c r="B115" s="100" t="s">
        <v>92</v>
      </c>
      <c r="C115" s="102" t="s">
        <v>1322</v>
      </c>
      <c r="D115" s="652">
        <v>1054.2621496140473</v>
      </c>
    </row>
    <row r="116" spans="1:4" ht="30" customHeight="1" thickTop="1" thickBot="1">
      <c r="A116" s="200" t="s">
        <v>1271</v>
      </c>
      <c r="B116" s="100" t="s">
        <v>339</v>
      </c>
      <c r="C116" s="102" t="s">
        <v>1857</v>
      </c>
      <c r="D116" s="652">
        <v>1028.5628380980336</v>
      </c>
    </row>
    <row r="117" spans="1:4" ht="30" customHeight="1" thickTop="1" thickBot="1">
      <c r="A117" s="200" t="s">
        <v>1299</v>
      </c>
      <c r="B117" s="100" t="s">
        <v>92</v>
      </c>
      <c r="C117" s="102" t="s">
        <v>1300</v>
      </c>
      <c r="D117" s="652">
        <v>547149.27765420976</v>
      </c>
    </row>
    <row r="118" spans="1:4" ht="15.75" thickTop="1"/>
  </sheetData>
  <sortState xmlns:xlrd2="http://schemas.microsoft.com/office/spreadsheetml/2017/richdata2" ref="A6:D259">
    <sortCondition ref="C6:C259"/>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2"/>
      <c r="B1" s="795"/>
      <c r="C1" s="796"/>
      <c r="D1" s="796"/>
      <c r="E1" s="796"/>
      <c r="F1" s="796"/>
      <c r="G1" s="796"/>
      <c r="H1" s="796"/>
      <c r="I1" s="797"/>
      <c r="J1" s="758" t="s">
        <v>933</v>
      </c>
      <c r="K1" s="765" t="s">
        <v>2198</v>
      </c>
      <c r="L1" s="766"/>
      <c r="M1" s="767"/>
    </row>
    <row r="2" spans="1:13" s="489" customFormat="1">
      <c r="A2" s="793"/>
      <c r="B2" s="771" t="s">
        <v>934</v>
      </c>
      <c r="C2" s="772"/>
      <c r="D2" s="772"/>
      <c r="E2" s="772"/>
      <c r="F2" s="772"/>
      <c r="G2" s="772"/>
      <c r="H2" s="772"/>
      <c r="I2" s="773"/>
      <c r="J2" s="759"/>
      <c r="K2" s="768"/>
      <c r="L2" s="769"/>
      <c r="M2" s="770"/>
    </row>
    <row r="3" spans="1:13" s="489" customFormat="1">
      <c r="A3" s="793"/>
      <c r="B3" s="774" t="s">
        <v>2199</v>
      </c>
      <c r="C3" s="775"/>
      <c r="D3" s="775"/>
      <c r="E3" s="775"/>
      <c r="F3" s="775"/>
      <c r="G3" s="775"/>
      <c r="H3" s="775"/>
      <c r="I3" s="776"/>
      <c r="J3" s="763" t="s">
        <v>935</v>
      </c>
      <c r="K3" s="778">
        <v>1</v>
      </c>
      <c r="L3" s="779"/>
      <c r="M3" s="780"/>
    </row>
    <row r="4" spans="1:13" s="489" customFormat="1">
      <c r="A4" s="793"/>
      <c r="B4" s="774" t="s">
        <v>2200</v>
      </c>
      <c r="C4" s="775"/>
      <c r="D4" s="775"/>
      <c r="E4" s="775"/>
      <c r="F4" s="775"/>
      <c r="G4" s="775"/>
      <c r="H4" s="775"/>
      <c r="I4" s="776"/>
      <c r="J4" s="777"/>
      <c r="K4" s="781"/>
      <c r="L4" s="782"/>
      <c r="M4" s="783"/>
    </row>
    <row r="5" spans="1:13" s="489" customFormat="1">
      <c r="A5" s="793"/>
      <c r="B5" s="760" t="s">
        <v>2201</v>
      </c>
      <c r="C5" s="761"/>
      <c r="D5" s="761"/>
      <c r="E5" s="761"/>
      <c r="F5" s="761"/>
      <c r="G5" s="761"/>
      <c r="H5" s="761"/>
      <c r="I5" s="762"/>
      <c r="J5" s="763" t="s">
        <v>936</v>
      </c>
      <c r="K5" s="784"/>
      <c r="L5" s="784" t="s">
        <v>937</v>
      </c>
      <c r="M5" s="786"/>
    </row>
    <row r="6" spans="1:13" s="489" customFormat="1" ht="13.5" customHeight="1" thickBot="1">
      <c r="A6" s="794"/>
      <c r="B6" s="798"/>
      <c r="C6" s="799"/>
      <c r="D6" s="799"/>
      <c r="E6" s="799"/>
      <c r="F6" s="799"/>
      <c r="G6" s="799"/>
      <c r="H6" s="799"/>
      <c r="I6" s="800"/>
      <c r="J6" s="764"/>
      <c r="K6" s="785"/>
      <c r="L6" s="785"/>
      <c r="M6" s="787"/>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9" t="s">
        <v>2205</v>
      </c>
      <c r="B10" s="790"/>
      <c r="C10" s="790"/>
      <c r="D10" s="790"/>
      <c r="E10" s="508" t="s">
        <v>2206</v>
      </c>
      <c r="F10" s="509"/>
      <c r="H10" s="791" t="s">
        <v>2207</v>
      </c>
      <c r="I10" s="791"/>
      <c r="J10" s="510" t="s">
        <v>2206</v>
      </c>
      <c r="K10" s="511"/>
      <c r="L10" s="511"/>
      <c r="M10" s="512"/>
    </row>
    <row r="11" spans="1:13" s="489" customFormat="1" ht="24" customHeight="1">
      <c r="A11" s="513" t="s">
        <v>939</v>
      </c>
      <c r="B11" s="514"/>
      <c r="C11" s="788"/>
      <c r="D11" s="788"/>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7"/>
      <c r="L12" s="747"/>
      <c r="M12" s="748"/>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9" t="s">
        <v>2202</v>
      </c>
      <c r="F25" s="749"/>
      <c r="G25" s="749"/>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50" t="s">
        <v>942</v>
      </c>
      <c r="B27" s="751"/>
      <c r="C27" s="751"/>
      <c r="D27" s="751"/>
      <c r="E27" s="751"/>
      <c r="F27" s="751"/>
      <c r="G27" s="751"/>
      <c r="H27" s="751"/>
      <c r="I27" s="751"/>
      <c r="J27" s="751"/>
      <c r="K27" s="751"/>
      <c r="L27" s="751"/>
      <c r="M27" s="752"/>
    </row>
    <row r="28" spans="1:13" ht="13.5" thickBot="1">
      <c r="A28" s="555"/>
      <c r="B28" s="556"/>
      <c r="C28" s="556"/>
      <c r="D28" s="556"/>
      <c r="E28" s="556"/>
      <c r="F28" s="556"/>
      <c r="G28" s="556"/>
      <c r="H28" s="556"/>
      <c r="I28" s="556"/>
      <c r="J28" s="556"/>
      <c r="K28" s="556"/>
      <c r="L28" s="556"/>
      <c r="M28" s="557"/>
    </row>
    <row r="29" spans="1:13" ht="25.5">
      <c r="A29" s="558" t="s">
        <v>943</v>
      </c>
      <c r="B29" s="753" t="s">
        <v>944</v>
      </c>
      <c r="C29" s="754"/>
      <c r="D29" s="754"/>
      <c r="E29" s="754"/>
      <c r="F29" s="754"/>
      <c r="G29" s="754"/>
      <c r="H29" s="754"/>
      <c r="I29" s="755"/>
      <c r="J29" s="559" t="s">
        <v>2215</v>
      </c>
      <c r="K29" s="756" t="s">
        <v>945</v>
      </c>
      <c r="L29" s="757"/>
      <c r="M29" s="558" t="s">
        <v>946</v>
      </c>
    </row>
    <row r="30" spans="1:13" ht="13.5" thickBot="1">
      <c r="A30" s="560"/>
      <c r="B30" s="561"/>
      <c r="C30" s="562"/>
      <c r="D30" s="562"/>
      <c r="E30" s="562"/>
      <c r="F30" s="562"/>
      <c r="G30" s="562"/>
      <c r="H30" s="562"/>
      <c r="I30" s="562"/>
      <c r="J30" s="563"/>
      <c r="K30" s="740"/>
      <c r="L30" s="741"/>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8" t="s">
        <v>944</v>
      </c>
      <c r="B34" s="719"/>
      <c r="C34" s="719"/>
      <c r="D34" s="719"/>
      <c r="E34" s="719"/>
      <c r="F34" s="719"/>
      <c r="G34" s="738"/>
      <c r="H34" s="742" t="s">
        <v>948</v>
      </c>
      <c r="I34" s="743"/>
      <c r="J34" s="571" t="s">
        <v>949</v>
      </c>
      <c r="K34" s="739" t="s">
        <v>950</v>
      </c>
      <c r="L34" s="738"/>
      <c r="M34" s="572" t="s">
        <v>951</v>
      </c>
    </row>
    <row r="35" spans="1:13" s="573" customFormat="1" ht="12">
      <c r="A35" s="744"/>
      <c r="B35" s="745"/>
      <c r="C35" s="745"/>
      <c r="D35" s="745"/>
      <c r="E35" s="745"/>
      <c r="F35" s="745"/>
      <c r="G35" s="723"/>
      <c r="H35" s="746"/>
      <c r="I35" s="724"/>
      <c r="J35" s="574"/>
      <c r="K35" s="722"/>
      <c r="L35" s="723"/>
      <c r="M35" s="575"/>
    </row>
    <row r="36" spans="1:13" s="573" customFormat="1" thickBot="1">
      <c r="A36" s="735"/>
      <c r="B36" s="736"/>
      <c r="C36" s="736"/>
      <c r="D36" s="736"/>
      <c r="E36" s="736"/>
      <c r="F36" s="736"/>
      <c r="G36" s="717"/>
      <c r="H36" s="737"/>
      <c r="I36" s="725"/>
      <c r="J36" s="576"/>
      <c r="K36" s="716"/>
      <c r="L36" s="717"/>
      <c r="M36" s="577"/>
    </row>
    <row r="37" spans="1:13" s="573" customFormat="1" thickBot="1">
      <c r="A37" s="711" t="s">
        <v>953</v>
      </c>
      <c r="B37" s="712"/>
      <c r="C37" s="712"/>
      <c r="D37" s="712"/>
      <c r="E37" s="712"/>
      <c r="F37" s="712"/>
      <c r="G37" s="712"/>
      <c r="H37" s="712"/>
      <c r="I37" s="712"/>
      <c r="J37" s="712"/>
      <c r="K37" s="712"/>
      <c r="L37" s="713"/>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8" t="s">
        <v>944</v>
      </c>
      <c r="B41" s="719"/>
      <c r="C41" s="719"/>
      <c r="D41" s="719"/>
      <c r="E41" s="719"/>
      <c r="F41" s="719"/>
      <c r="G41" s="719"/>
      <c r="H41" s="738"/>
      <c r="I41" s="587" t="s">
        <v>945</v>
      </c>
      <c r="J41" s="571" t="s">
        <v>946</v>
      </c>
      <c r="K41" s="739" t="s">
        <v>955</v>
      </c>
      <c r="L41" s="738"/>
      <c r="M41" s="572" t="s">
        <v>951</v>
      </c>
    </row>
    <row r="42" spans="1:13" s="573" customFormat="1" ht="12">
      <c r="A42" s="705"/>
      <c r="B42" s="706"/>
      <c r="C42" s="706"/>
      <c r="D42" s="706"/>
      <c r="E42" s="706"/>
      <c r="F42" s="706"/>
      <c r="G42" s="706"/>
      <c r="H42" s="724"/>
      <c r="I42" s="588"/>
      <c r="J42" s="574"/>
      <c r="K42" s="722"/>
      <c r="L42" s="723"/>
      <c r="M42" s="575"/>
    </row>
    <row r="43" spans="1:13" s="573" customFormat="1" thickBot="1">
      <c r="A43" s="714"/>
      <c r="B43" s="715"/>
      <c r="C43" s="715"/>
      <c r="D43" s="715"/>
      <c r="E43" s="715"/>
      <c r="F43" s="715"/>
      <c r="G43" s="715"/>
      <c r="H43" s="725"/>
      <c r="I43" s="589"/>
      <c r="J43" s="590"/>
      <c r="K43" s="716"/>
      <c r="L43" s="717"/>
      <c r="M43" s="591"/>
    </row>
    <row r="44" spans="1:13" s="573" customFormat="1" thickBot="1">
      <c r="A44" s="711" t="s">
        <v>953</v>
      </c>
      <c r="B44" s="712"/>
      <c r="C44" s="712"/>
      <c r="D44" s="712"/>
      <c r="E44" s="712"/>
      <c r="F44" s="712"/>
      <c r="G44" s="712"/>
      <c r="H44" s="712"/>
      <c r="I44" s="712"/>
      <c r="J44" s="712"/>
      <c r="K44" s="712"/>
      <c r="L44" s="713"/>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6" t="s">
        <v>957</v>
      </c>
      <c r="B48" s="727"/>
      <c r="C48" s="727"/>
      <c r="D48" s="727"/>
      <c r="E48" s="728"/>
      <c r="F48" s="594"/>
      <c r="G48" s="595" t="s">
        <v>945</v>
      </c>
      <c r="H48" s="596" t="s">
        <v>958</v>
      </c>
      <c r="I48" s="597" t="s">
        <v>2233</v>
      </c>
      <c r="J48" s="596" t="s">
        <v>2234</v>
      </c>
      <c r="K48" s="729" t="s">
        <v>961</v>
      </c>
      <c r="L48" s="728"/>
      <c r="M48" s="598" t="s">
        <v>951</v>
      </c>
    </row>
    <row r="49" spans="1:13" s="573" customFormat="1" ht="12">
      <c r="A49" s="599"/>
      <c r="B49" s="600"/>
      <c r="C49" s="600"/>
      <c r="D49" s="600"/>
      <c r="E49" s="600"/>
      <c r="F49" s="600"/>
      <c r="G49" s="601"/>
      <c r="H49" s="574"/>
      <c r="I49" s="588"/>
      <c r="J49" s="574"/>
      <c r="K49" s="722"/>
      <c r="L49" s="723"/>
      <c r="M49" s="575"/>
    </row>
    <row r="50" spans="1:13" s="573" customFormat="1" thickBot="1">
      <c r="A50" s="602"/>
      <c r="B50" s="603"/>
      <c r="C50" s="603"/>
      <c r="D50" s="603"/>
      <c r="E50" s="603"/>
      <c r="F50" s="603"/>
      <c r="G50" s="604"/>
      <c r="H50" s="576"/>
      <c r="I50" s="586"/>
      <c r="J50" s="576"/>
      <c r="K50" s="716"/>
      <c r="L50" s="717"/>
      <c r="M50" s="577"/>
    </row>
    <row r="51" spans="1:13" s="573" customFormat="1" thickBot="1">
      <c r="A51" s="730" t="s">
        <v>953</v>
      </c>
      <c r="B51" s="731"/>
      <c r="C51" s="731"/>
      <c r="D51" s="731"/>
      <c r="E51" s="731"/>
      <c r="F51" s="731"/>
      <c r="G51" s="731"/>
      <c r="H51" s="731"/>
      <c r="I51" s="731"/>
      <c r="J51" s="731"/>
      <c r="K51" s="731"/>
      <c r="L51" s="732"/>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6" t="s">
        <v>944</v>
      </c>
      <c r="B55" s="727"/>
      <c r="C55" s="727"/>
      <c r="D55" s="727"/>
      <c r="E55" s="727"/>
      <c r="F55" s="727"/>
      <c r="G55" s="728"/>
      <c r="H55" s="595" t="s">
        <v>964</v>
      </c>
      <c r="I55" s="597" t="s">
        <v>965</v>
      </c>
      <c r="J55" s="596" t="s">
        <v>966</v>
      </c>
      <c r="K55" s="733" t="s">
        <v>950</v>
      </c>
      <c r="L55" s="734"/>
      <c r="M55" s="606" t="s">
        <v>951</v>
      </c>
    </row>
    <row r="56" spans="1:13" s="573" customFormat="1" ht="12">
      <c r="A56" s="705"/>
      <c r="B56" s="706"/>
      <c r="C56" s="706"/>
      <c r="D56" s="706"/>
      <c r="E56" s="706"/>
      <c r="F56" s="706"/>
      <c r="G56" s="706"/>
      <c r="H56" s="574"/>
      <c r="I56" s="588"/>
      <c r="J56" s="574"/>
      <c r="K56" s="722"/>
      <c r="L56" s="723"/>
      <c r="M56" s="575"/>
    </row>
    <row r="57" spans="1:13" s="573" customFormat="1" thickBot="1">
      <c r="A57" s="714"/>
      <c r="B57" s="715"/>
      <c r="C57" s="715"/>
      <c r="D57" s="715"/>
      <c r="E57" s="715"/>
      <c r="F57" s="715"/>
      <c r="G57" s="715"/>
      <c r="H57" s="576"/>
      <c r="I57" s="586"/>
      <c r="J57" s="576"/>
      <c r="K57" s="716"/>
      <c r="L57" s="717"/>
      <c r="M57" s="577"/>
    </row>
    <row r="58" spans="1:13" s="573" customFormat="1" thickBot="1">
      <c r="A58" s="711" t="s">
        <v>953</v>
      </c>
      <c r="B58" s="712"/>
      <c r="C58" s="712"/>
      <c r="D58" s="712"/>
      <c r="E58" s="712"/>
      <c r="F58" s="712"/>
      <c r="G58" s="712"/>
      <c r="H58" s="712"/>
      <c r="I58" s="712"/>
      <c r="J58" s="712"/>
      <c r="K58" s="712"/>
      <c r="L58" s="713"/>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11" t="s">
        <v>967</v>
      </c>
      <c r="B60" s="712"/>
      <c r="C60" s="712"/>
      <c r="D60" s="712"/>
      <c r="E60" s="712"/>
      <c r="F60" s="712"/>
      <c r="G60" s="712"/>
      <c r="H60" s="712"/>
      <c r="I60" s="712"/>
      <c r="J60" s="712"/>
      <c r="K60" s="712"/>
      <c r="L60" s="713"/>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8" t="s">
        <v>944</v>
      </c>
      <c r="B64" s="719"/>
      <c r="C64" s="719"/>
      <c r="D64" s="719"/>
      <c r="E64" s="719"/>
      <c r="F64" s="719"/>
      <c r="G64" s="719"/>
      <c r="H64" s="607"/>
      <c r="I64" s="608"/>
      <c r="J64" s="609" t="s">
        <v>970</v>
      </c>
      <c r="K64" s="720" t="s">
        <v>971</v>
      </c>
      <c r="L64" s="721"/>
      <c r="M64" s="610"/>
    </row>
    <row r="65" spans="1:13" s="573" customFormat="1" ht="12">
      <c r="A65" s="705" t="s">
        <v>2235</v>
      </c>
      <c r="B65" s="706"/>
      <c r="C65" s="706"/>
      <c r="D65" s="706"/>
      <c r="E65" s="706"/>
      <c r="F65" s="706"/>
      <c r="G65" s="706"/>
      <c r="H65" s="611"/>
      <c r="I65" s="612"/>
      <c r="J65" s="613"/>
      <c r="K65" s="707"/>
      <c r="L65" s="708"/>
      <c r="M65" s="614"/>
    </row>
    <row r="66" spans="1:13" s="573" customFormat="1" ht="12">
      <c r="A66" s="615" t="s">
        <v>973</v>
      </c>
      <c r="B66" s="616"/>
      <c r="C66" s="616"/>
      <c r="D66" s="616"/>
      <c r="E66" s="616"/>
      <c r="F66" s="616"/>
      <c r="G66" s="616"/>
      <c r="H66" s="611"/>
      <c r="I66" s="612"/>
      <c r="J66" s="613"/>
      <c r="K66" s="707"/>
      <c r="L66" s="708"/>
      <c r="M66" s="614"/>
    </row>
    <row r="67" spans="1:13" s="573" customFormat="1" thickBot="1">
      <c r="A67" s="602" t="s">
        <v>974</v>
      </c>
      <c r="B67" s="603"/>
      <c r="C67" s="603"/>
      <c r="D67" s="603"/>
      <c r="E67" s="603"/>
      <c r="F67" s="603"/>
      <c r="G67" s="603"/>
      <c r="H67" s="617"/>
      <c r="I67" s="618"/>
      <c r="J67" s="613"/>
      <c r="K67" s="709"/>
      <c r="L67" s="710"/>
      <c r="M67" s="614"/>
    </row>
    <row r="68" spans="1:13" s="573" customFormat="1" thickBot="1">
      <c r="A68" s="711" t="s">
        <v>953</v>
      </c>
      <c r="B68" s="712"/>
      <c r="C68" s="712"/>
      <c r="D68" s="712"/>
      <c r="E68" s="712"/>
      <c r="F68" s="712"/>
      <c r="G68" s="712"/>
      <c r="H68" s="712"/>
      <c r="I68" s="712"/>
      <c r="J68" s="712"/>
      <c r="K68" s="712"/>
      <c r="L68" s="713"/>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11" t="s">
        <v>2236</v>
      </c>
      <c r="B70" s="712"/>
      <c r="C70" s="712"/>
      <c r="D70" s="712"/>
      <c r="E70" s="712"/>
      <c r="F70" s="712"/>
      <c r="G70" s="712"/>
      <c r="H70" s="712"/>
      <c r="I70" s="712"/>
      <c r="J70" s="712"/>
      <c r="K70" s="712"/>
      <c r="L70" s="713"/>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5" t="s">
        <v>2218</v>
      </c>
      <c r="B87" s="696"/>
      <c r="C87" s="696"/>
      <c r="D87" s="696"/>
      <c r="E87" s="696"/>
      <c r="F87" s="696"/>
      <c r="G87" s="696"/>
      <c r="H87" s="696"/>
      <c r="I87" s="696"/>
      <c r="J87" s="696"/>
      <c r="K87" s="696"/>
      <c r="L87" s="696"/>
      <c r="M87" s="697"/>
    </row>
    <row r="88" spans="1:13" ht="17.25" customHeight="1">
      <c r="A88" s="695"/>
      <c r="B88" s="696"/>
      <c r="C88" s="696"/>
      <c r="D88" s="696"/>
      <c r="E88" s="696"/>
      <c r="F88" s="696"/>
      <c r="G88" s="696"/>
      <c r="H88" s="696"/>
      <c r="I88" s="696"/>
      <c r="J88" s="696"/>
      <c r="K88" s="696"/>
      <c r="L88" s="696"/>
      <c r="M88" s="697"/>
    </row>
    <row r="89" spans="1:13" ht="18.75" customHeight="1">
      <c r="A89" s="698" t="s">
        <v>2219</v>
      </c>
      <c r="B89" s="699"/>
      <c r="C89" s="699"/>
      <c r="D89" s="699"/>
      <c r="E89" s="699"/>
      <c r="F89" s="699"/>
      <c r="G89" s="699"/>
      <c r="H89" s="699"/>
      <c r="I89" s="699"/>
      <c r="J89" s="699"/>
      <c r="K89" s="699"/>
      <c r="L89" s="699"/>
      <c r="M89" s="700"/>
    </row>
    <row r="90" spans="1:13" ht="21.75" customHeight="1">
      <c r="A90" s="698"/>
      <c r="B90" s="699"/>
      <c r="C90" s="699"/>
      <c r="D90" s="699"/>
      <c r="E90" s="699"/>
      <c r="F90" s="699"/>
      <c r="G90" s="699"/>
      <c r="H90" s="699"/>
      <c r="I90" s="699"/>
      <c r="J90" s="699"/>
      <c r="K90" s="699"/>
      <c r="L90" s="699"/>
      <c r="M90" s="70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01"/>
      <c r="J100" s="701"/>
      <c r="K100" s="701"/>
      <c r="L100" s="701"/>
      <c r="M100" s="702"/>
    </row>
    <row r="101" spans="1:13" ht="13.5" thickBot="1">
      <c r="A101" s="643" t="s">
        <v>2221</v>
      </c>
      <c r="B101" s="644"/>
      <c r="C101" s="644"/>
      <c r="D101" s="645"/>
      <c r="E101" s="645"/>
      <c r="F101" s="645"/>
      <c r="G101" s="645"/>
      <c r="H101" s="645"/>
      <c r="I101" s="703"/>
      <c r="J101" s="703"/>
      <c r="K101" s="703"/>
      <c r="L101" s="703"/>
      <c r="M101" s="70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5" t="s">
        <v>2205</v>
      </c>
      <c r="C10" s="906"/>
      <c r="D10" s="906"/>
      <c r="E10" s="906"/>
      <c r="F10" s="358" t="s">
        <v>2206</v>
      </c>
      <c r="G10" s="79"/>
      <c r="H10" s="359"/>
      <c r="I10" s="907" t="s">
        <v>2207</v>
      </c>
      <c r="J10" s="907"/>
      <c r="K10" s="360"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8" t="s">
        <v>2222</v>
      </c>
      <c r="G25" s="909"/>
      <c r="H25" s="909"/>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VLOOKUP(A36,EQUIPOS!A6:D161,4,FALSE)</f>
        <v>173435.84582324114</v>
      </c>
      <c r="L36" s="270"/>
      <c r="M36" s="271">
        <v>0.15</v>
      </c>
      <c r="N36" s="272">
        <f>K36/M36</f>
        <v>1156238.9721549409</v>
      </c>
    </row>
    <row r="37" spans="1:14">
      <c r="A37" t="s">
        <v>150</v>
      </c>
      <c r="B37" s="840" t="str">
        <f>VLOOKUP(A37,EQUIPOS!A7:D154,3,FALSE)</f>
        <v>Cargador : Potencia en el volante 125 hp, Clasificación de RPM del motor 2300.</v>
      </c>
      <c r="C37" s="841"/>
      <c r="D37" s="841"/>
      <c r="E37" s="841"/>
      <c r="F37" s="841"/>
      <c r="G37" s="841"/>
      <c r="H37" s="842"/>
      <c r="I37" s="267"/>
      <c r="J37" s="268"/>
      <c r="K37" s="269">
        <f>VLOOKUP(A37,EQUIPOS!A7:D162,4,FALSE)</f>
        <v>167968.0918810087</v>
      </c>
      <c r="L37" s="270"/>
      <c r="M37" s="271">
        <v>0.15</v>
      </c>
      <c r="N37" s="272">
        <f>K37/M37</f>
        <v>1119787.2792067248</v>
      </c>
    </row>
    <row r="38" spans="1:14">
      <c r="A38" t="s">
        <v>273</v>
      </c>
      <c r="B38" s="840" t="str">
        <f>VLOOKUP(A38,EQUIPOS!A8:D154,3,FALSE)</f>
        <v>Motosierra, 93.6 cm3 - 7.1 HP, 45-90 cm - 7.9 kg</v>
      </c>
      <c r="C38" s="841"/>
      <c r="D38" s="841"/>
      <c r="E38" s="841"/>
      <c r="F38" s="841"/>
      <c r="G38" s="841"/>
      <c r="H38" s="842"/>
      <c r="I38" s="267"/>
      <c r="J38" s="268"/>
      <c r="K38" s="269">
        <f>VLOOKUP(A38,EQUIPOS!A8:D163,4,FALSE)</f>
        <v>4422.6228261616106</v>
      </c>
      <c r="L38" s="270"/>
      <c r="M38" s="271">
        <v>0.15</v>
      </c>
      <c r="N38" s="273">
        <f>K38/M38</f>
        <v>29484.152174410738</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9021.8333333333339</v>
      </c>
    </row>
    <row r="43" spans="1:14" ht="15.75" thickBot="1">
      <c r="B43" s="827" t="s">
        <v>953</v>
      </c>
      <c r="C43" s="828"/>
      <c r="D43" s="828"/>
      <c r="E43" s="828"/>
      <c r="F43" s="828"/>
      <c r="G43" s="828"/>
      <c r="H43" s="828"/>
      <c r="I43" s="828"/>
      <c r="J43" s="828"/>
      <c r="K43" s="828"/>
      <c r="L43" s="828"/>
      <c r="M43" s="829"/>
      <c r="N43" s="99">
        <f>SUM(N36:N42)</f>
        <v>2314532.2368694101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1" t="s">
        <v>957</v>
      </c>
      <c r="C58" s="802"/>
      <c r="D58" s="802"/>
      <c r="E58" s="802"/>
      <c r="F58" s="802"/>
      <c r="G58" s="803"/>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VLOOKUP(A59,TRANSPORTE!A6:D119,2,FALSE)</f>
        <v>tkm</v>
      </c>
      <c r="I59" s="279">
        <v>35</v>
      </c>
      <c r="J59" s="286">
        <v>1</v>
      </c>
      <c r="K59" s="279">
        <f>I59*J59</f>
        <v>35</v>
      </c>
      <c r="L59" s="831">
        <v>983.54</v>
      </c>
      <c r="M59" s="832"/>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6"/>
      <c r="M64" s="817"/>
      <c r="N64" s="296"/>
    </row>
    <row r="65" spans="1:15" ht="15.75" thickBot="1">
      <c r="B65" s="833" t="s">
        <v>953</v>
      </c>
      <c r="C65" s="834"/>
      <c r="D65" s="834"/>
      <c r="E65" s="834"/>
      <c r="F65" s="834"/>
      <c r="G65" s="834"/>
      <c r="H65" s="834"/>
      <c r="I65" s="834"/>
      <c r="J65" s="834"/>
      <c r="K65" s="834"/>
      <c r="L65" s="834"/>
      <c r="M65" s="835"/>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48"/>
      <c r="J75" s="48"/>
      <c r="K75" s="48"/>
      <c r="L75" s="816"/>
      <c r="M75" s="817"/>
      <c r="N75" s="296"/>
    </row>
    <row r="76" spans="1:15" ht="15.75" thickBot="1">
      <c r="B76" s="827" t="s">
        <v>953</v>
      </c>
      <c r="C76" s="828"/>
      <c r="D76" s="828"/>
      <c r="E76" s="828"/>
      <c r="F76" s="828"/>
      <c r="G76" s="828"/>
      <c r="H76" s="828"/>
      <c r="I76" s="834"/>
      <c r="J76" s="834"/>
      <c r="K76" s="834"/>
      <c r="L76" s="834"/>
      <c r="M76" s="835"/>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2529392.8035360766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505878.56070721534</v>
      </c>
      <c r="M83" s="862"/>
      <c r="N83" s="51"/>
    </row>
    <row r="84" spans="1:14">
      <c r="B84" s="89" t="s">
        <v>973</v>
      </c>
      <c r="C84" s="90"/>
      <c r="D84" s="90"/>
      <c r="E84" s="90"/>
      <c r="F84" s="90"/>
      <c r="G84" s="90"/>
      <c r="H84" s="90"/>
      <c r="I84" s="87"/>
      <c r="J84" s="88"/>
      <c r="K84" s="304">
        <v>0.05</v>
      </c>
      <c r="L84" s="861">
        <f>N78*K84</f>
        <v>126469.64017680383</v>
      </c>
      <c r="M84" s="862"/>
      <c r="N84" s="51"/>
    </row>
    <row r="85" spans="1:14" ht="15.75" thickBot="1">
      <c r="B85" s="91" t="s">
        <v>974</v>
      </c>
      <c r="C85" s="92"/>
      <c r="D85" s="92"/>
      <c r="E85" s="92"/>
      <c r="F85" s="92"/>
      <c r="G85" s="92"/>
      <c r="H85" s="92"/>
      <c r="I85" s="93"/>
      <c r="J85" s="94"/>
      <c r="K85" s="305">
        <v>0.05</v>
      </c>
      <c r="L85" s="863">
        <f>N78*K85</f>
        <v>126469.64017680383</v>
      </c>
      <c r="M85" s="864"/>
      <c r="N85" s="51"/>
    </row>
    <row r="86" spans="1:14" ht="15.75" thickBot="1">
      <c r="B86" s="827" t="s">
        <v>953</v>
      </c>
      <c r="C86" s="828"/>
      <c r="D86" s="828"/>
      <c r="E86" s="828"/>
      <c r="F86" s="828"/>
      <c r="G86" s="828"/>
      <c r="H86" s="828"/>
      <c r="I86" s="828"/>
      <c r="J86" s="828"/>
      <c r="K86" s="828"/>
      <c r="L86" s="828"/>
      <c r="M86" s="829"/>
      <c r="N86" s="52">
        <f>L83+L84+L85</f>
        <v>758817.84106082295</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3288210.6445968994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4"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249</v>
      </c>
      <c r="B36" s="840" t="str">
        <f>VLOOKUP(A36,EQUIPOS!A6:D154,3,FALSE)</f>
        <v>Guadañadora, Cilindraje 41.5 cm3, Longitud del mango 1450 mm, Peso 7.4 kg</v>
      </c>
      <c r="C36" s="841"/>
      <c r="D36" s="841"/>
      <c r="E36" s="841"/>
      <c r="F36" s="841"/>
      <c r="G36" s="841"/>
      <c r="H36" s="842"/>
      <c r="I36" s="267"/>
      <c r="J36" s="268"/>
      <c r="K36" s="269">
        <f>VLOOKUP(A36,EQUIPOS!A6:D161,4,FALSE)</f>
        <v>4207.8023580766503</v>
      </c>
      <c r="L36" s="270"/>
      <c r="M36" s="271">
        <v>0.36</v>
      </c>
      <c r="N36" s="272">
        <f>K36/M36</f>
        <v>11688.339883546252</v>
      </c>
    </row>
    <row r="37" spans="1:14">
      <c r="A37" t="s">
        <v>273</v>
      </c>
      <c r="B37" s="840" t="str">
        <f>VLOOKUP(A37,EQUIPOS!A7:D154,3,FALSE)</f>
        <v>Motosierra, 93.6 cm3 - 7.1 HP, 45-90 cm - 7.9 kg</v>
      </c>
      <c r="C37" s="841"/>
      <c r="D37" s="841"/>
      <c r="E37" s="841"/>
      <c r="F37" s="841"/>
      <c r="G37" s="841"/>
      <c r="H37" s="842"/>
      <c r="I37" s="267"/>
      <c r="J37" s="268"/>
      <c r="K37" s="269">
        <f>VLOOKUP(A37,EQUIPOS!A7:D162,4,FALSE)</f>
        <v>4422.6228261616106</v>
      </c>
      <c r="L37" s="270"/>
      <c r="M37" s="271">
        <v>0.10299999999999999</v>
      </c>
      <c r="N37" s="272">
        <f>K37/M37</f>
        <v>42938.085690889427</v>
      </c>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1879.5486111111113</v>
      </c>
    </row>
    <row r="43" spans="1:14" ht="15.75" thickBot="1">
      <c r="B43" s="827" t="s">
        <v>953</v>
      </c>
      <c r="C43" s="828"/>
      <c r="D43" s="828"/>
      <c r="E43" s="828"/>
      <c r="F43" s="828"/>
      <c r="G43" s="828"/>
      <c r="H43" s="828"/>
      <c r="I43" s="828"/>
      <c r="J43" s="828"/>
      <c r="K43" s="828"/>
      <c r="L43" s="828"/>
      <c r="M43" s="829"/>
      <c r="N43" s="99">
        <f>SUM(N36:N42)</f>
        <v>56505.974185546787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VLOOKUP(A59,TRANSPORTE!A6:D119,2,FALSE)</f>
        <v>tkm</v>
      </c>
      <c r="I59" s="279">
        <v>50</v>
      </c>
      <c r="J59" s="286">
        <v>1</v>
      </c>
      <c r="K59" s="279">
        <f>I59*J59</f>
        <v>50</v>
      </c>
      <c r="L59" s="831">
        <f>'900.2'!N78</f>
        <v>1268.378971870002</v>
      </c>
      <c r="M59" s="832"/>
      <c r="N59" s="287">
        <f>K59*L59</f>
        <v>63418.948593500099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63418.948593500099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157515.89500126912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31503.179000253826</v>
      </c>
      <c r="M83" s="862"/>
      <c r="N83" s="51"/>
    </row>
    <row r="84" spans="1:14">
      <c r="B84" s="89" t="s">
        <v>973</v>
      </c>
      <c r="C84" s="90"/>
      <c r="D84" s="90"/>
      <c r="E84" s="90"/>
      <c r="F84" s="90"/>
      <c r="G84" s="90"/>
      <c r="H84" s="90"/>
      <c r="I84" s="87"/>
      <c r="J84" s="88"/>
      <c r="K84" s="304">
        <v>0.05</v>
      </c>
      <c r="L84" s="861">
        <f>N78*K84</f>
        <v>7875.7947500634564</v>
      </c>
      <c r="M84" s="862"/>
      <c r="N84" s="51"/>
    </row>
    <row r="85" spans="1:14" ht="15.75" thickBot="1">
      <c r="B85" s="91" t="s">
        <v>974</v>
      </c>
      <c r="C85" s="92"/>
      <c r="D85" s="92"/>
      <c r="E85" s="92"/>
      <c r="F85" s="92"/>
      <c r="G85" s="92"/>
      <c r="H85" s="92"/>
      <c r="I85" s="93"/>
      <c r="J85" s="94"/>
      <c r="K85" s="305">
        <v>0.05</v>
      </c>
      <c r="L85" s="863">
        <f>N78*K85</f>
        <v>7875.7947500634564</v>
      </c>
      <c r="M85" s="864"/>
      <c r="N85" s="51"/>
    </row>
    <row r="86" spans="1:14" ht="15.75" thickBot="1">
      <c r="B86" s="827" t="s">
        <v>953</v>
      </c>
      <c r="C86" s="828"/>
      <c r="D86" s="828"/>
      <c r="E86" s="828"/>
      <c r="F86" s="828"/>
      <c r="G86" s="828"/>
      <c r="H86" s="828"/>
      <c r="I86" s="828"/>
      <c r="J86" s="828"/>
      <c r="K86" s="828"/>
      <c r="L86" s="828"/>
      <c r="M86" s="829"/>
      <c r="N86" s="52">
        <f>L83+L84+L85</f>
        <v>47254.768500380735</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204770.66350164986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167968.0918810087</v>
      </c>
      <c r="L36" s="270"/>
      <c r="M36" s="271">
        <v>2.375</v>
      </c>
      <c r="N36" s="272">
        <f>K36/M36</f>
        <v>70723.407107793144</v>
      </c>
    </row>
    <row r="37" spans="1:14">
      <c r="A37" t="s">
        <v>180</v>
      </c>
      <c r="B37" s="840" t="str">
        <f>VLOOKUP(A37,EQUIPOS!A7:D154,3,FALSE)</f>
        <v>Compresor 120 HP, con martillo.</v>
      </c>
      <c r="C37" s="841"/>
      <c r="D37" s="841"/>
      <c r="E37" s="841"/>
      <c r="F37" s="841"/>
      <c r="G37" s="841"/>
      <c r="H37" s="842"/>
      <c r="I37" s="267"/>
      <c r="J37" s="268"/>
      <c r="K37" s="269">
        <f>VLOOKUP(A37,EQUIPOS!A7:D162,4,FALSE)</f>
        <v>99032.007261989609</v>
      </c>
      <c r="L37" s="270"/>
      <c r="M37" s="271">
        <v>2.375</v>
      </c>
      <c r="N37" s="272">
        <f>K37/M37</f>
        <v>41697.687268206151</v>
      </c>
    </row>
    <row r="38" spans="1:14">
      <c r="A38" t="s">
        <v>195</v>
      </c>
      <c r="B38" s="840" t="str">
        <f>VLOOKUP(A38,EQUIPOS!A7:D154,3,FALSE)</f>
        <v xml:space="preserve">Equipo de oxicorte, Capacidad de corte: hasta 6´´ (152mm) </v>
      </c>
      <c r="C38" s="841"/>
      <c r="D38" s="841"/>
      <c r="E38" s="841"/>
      <c r="F38" s="841"/>
      <c r="G38" s="841"/>
      <c r="H38" s="842"/>
      <c r="I38" s="267"/>
      <c r="J38" s="268"/>
      <c r="K38" s="269">
        <f>VLOOKUP(A38,EQUIPOS!A7:D162,4,FALSE)</f>
        <v>6439.462472570779</v>
      </c>
      <c r="L38" s="270"/>
      <c r="M38" s="271">
        <v>2.375</v>
      </c>
      <c r="N38" s="273">
        <f>K38/M38</f>
        <v>2711.3526200298015</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1416.2065453389896</v>
      </c>
    </row>
    <row r="43" spans="1:14" ht="15.75" thickBot="1">
      <c r="B43" s="827" t="s">
        <v>953</v>
      </c>
      <c r="C43" s="828"/>
      <c r="D43" s="828"/>
      <c r="E43" s="828"/>
      <c r="F43" s="828"/>
      <c r="G43" s="828"/>
      <c r="H43" s="828"/>
      <c r="I43" s="828"/>
      <c r="J43" s="828"/>
      <c r="K43" s="828"/>
      <c r="L43" s="828"/>
      <c r="M43" s="829"/>
      <c r="N43" s="99">
        <f>SUM(N36:N42)</f>
        <v>116548.6535413681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1268.378971870002</v>
      </c>
      <c r="M59" s="832"/>
      <c r="N59" s="287">
        <f>K59*L59</f>
        <v>1268.378971870002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1268.378971870002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182">
        <f>N43+N54+N65+N76</f>
        <v>131979.097966628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26395.819593325603</v>
      </c>
      <c r="M83" s="862"/>
      <c r="N83" s="51"/>
    </row>
    <row r="84" spans="1:14">
      <c r="B84" s="89" t="s">
        <v>973</v>
      </c>
      <c r="C84" s="90"/>
      <c r="D84" s="90"/>
      <c r="E84" s="90"/>
      <c r="F84" s="90"/>
      <c r="G84" s="90"/>
      <c r="H84" s="90"/>
      <c r="I84" s="87"/>
      <c r="J84" s="88"/>
      <c r="K84" s="304">
        <v>0.05</v>
      </c>
      <c r="L84" s="861">
        <f>N78*K84</f>
        <v>6598.9548983314007</v>
      </c>
      <c r="M84" s="862"/>
      <c r="N84" s="51"/>
    </row>
    <row r="85" spans="1:14" ht="15.75" thickBot="1">
      <c r="B85" s="91" t="s">
        <v>974</v>
      </c>
      <c r="C85" s="92"/>
      <c r="D85" s="92"/>
      <c r="E85" s="92"/>
      <c r="F85" s="92"/>
      <c r="G85" s="92"/>
      <c r="H85" s="92"/>
      <c r="I85" s="93"/>
      <c r="J85" s="94"/>
      <c r="K85" s="305">
        <v>0.05</v>
      </c>
      <c r="L85" s="863">
        <f>N78*K85</f>
        <v>6598.9548983314007</v>
      </c>
      <c r="M85" s="864"/>
      <c r="N85" s="51"/>
    </row>
    <row r="86" spans="1:14" ht="15.75" thickBot="1">
      <c r="B86" s="827" t="s">
        <v>953</v>
      </c>
      <c r="C86" s="828"/>
      <c r="D86" s="828"/>
      <c r="E86" s="828"/>
      <c r="F86" s="828"/>
      <c r="G86" s="828"/>
      <c r="H86" s="828"/>
      <c r="I86" s="828"/>
      <c r="J86" s="828"/>
      <c r="K86" s="828"/>
      <c r="L86" s="828"/>
      <c r="M86" s="829"/>
      <c r="N86" s="52">
        <f>L83+L84+L85</f>
        <v>39593.729389988403</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52">
        <f>N78+N86</f>
        <v>171572.82735661641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144243.95938558545</v>
      </c>
      <c r="L36" s="270"/>
      <c r="M36" s="271">
        <v>2.5</v>
      </c>
      <c r="N36" s="272">
        <f>K36/M36</f>
        <v>57697.583754234176</v>
      </c>
    </row>
    <row r="37" spans="1:14">
      <c r="A37" t="s">
        <v>180</v>
      </c>
      <c r="B37" s="840" t="str">
        <f>VLOOKUP(A37,EQUIPOS!A7:D154,3,FALSE)</f>
        <v>Compresor 120 HP, con martillo.</v>
      </c>
      <c r="C37" s="841"/>
      <c r="D37" s="841"/>
      <c r="E37" s="841"/>
      <c r="F37" s="841"/>
      <c r="G37" s="841"/>
      <c r="H37" s="842"/>
      <c r="I37" s="267"/>
      <c r="J37" s="268"/>
      <c r="K37" s="269">
        <f>VLOOKUP(A37,EQUIPOS!A7:D162,4,FALSE)</f>
        <v>99032.007261989609</v>
      </c>
      <c r="L37" s="270"/>
      <c r="M37" s="271">
        <v>2.5</v>
      </c>
      <c r="N37" s="272">
        <f>K37/M37</f>
        <v>39612.802904795841</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6439.462472570779</v>
      </c>
      <c r="L38" s="270"/>
      <c r="M38" s="271">
        <v>2.5</v>
      </c>
      <c r="N38" s="272">
        <f>K38/M38</f>
        <v>2575.7849890283114</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269.07924361440797</v>
      </c>
    </row>
    <row r="43" spans="1:14" ht="15.75" thickBot="1">
      <c r="B43" s="827" t="s">
        <v>953</v>
      </c>
      <c r="C43" s="828"/>
      <c r="D43" s="828"/>
      <c r="E43" s="828"/>
      <c r="F43" s="828"/>
      <c r="G43" s="828"/>
      <c r="H43" s="828"/>
      <c r="I43" s="828"/>
      <c r="J43" s="828"/>
      <c r="K43" s="828"/>
      <c r="L43" s="828"/>
      <c r="M43" s="829"/>
      <c r="N43" s="99">
        <f>SUM(N36:N42)</f>
        <v>100155.25089167274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1268.378971870002</v>
      </c>
      <c r="M59" s="832"/>
      <c r="N59" s="287">
        <f>K59*L59</f>
        <v>1268.378971870002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1268.378971870002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114877.59204426313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22975.518408852629</v>
      </c>
      <c r="M83" s="862"/>
      <c r="N83" s="51"/>
    </row>
    <row r="84" spans="1:14">
      <c r="B84" s="89" t="s">
        <v>973</v>
      </c>
      <c r="C84" s="90"/>
      <c r="D84" s="90"/>
      <c r="E84" s="90"/>
      <c r="F84" s="90"/>
      <c r="G84" s="90"/>
      <c r="H84" s="90"/>
      <c r="I84" s="87"/>
      <c r="J84" s="88"/>
      <c r="K84" s="304">
        <v>0.05</v>
      </c>
      <c r="L84" s="861">
        <f>N78*K84</f>
        <v>5743.8796022131573</v>
      </c>
      <c r="M84" s="862"/>
      <c r="N84" s="51"/>
    </row>
    <row r="85" spans="1:14" ht="15.75" thickBot="1">
      <c r="B85" s="91" t="s">
        <v>974</v>
      </c>
      <c r="C85" s="92"/>
      <c r="D85" s="92"/>
      <c r="E85" s="92"/>
      <c r="F85" s="92"/>
      <c r="G85" s="92"/>
      <c r="H85" s="92"/>
      <c r="I85" s="93"/>
      <c r="J85" s="94"/>
      <c r="K85" s="305">
        <v>0.05</v>
      </c>
      <c r="L85" s="863">
        <f>N78*K85</f>
        <v>5743.8796022131573</v>
      </c>
      <c r="M85" s="864"/>
      <c r="N85" s="51"/>
    </row>
    <row r="86" spans="1:14" ht="15.75" thickBot="1">
      <c r="B86" s="827" t="s">
        <v>953</v>
      </c>
      <c r="C86" s="828"/>
      <c r="D86" s="828"/>
      <c r="E86" s="828"/>
      <c r="F86" s="828"/>
      <c r="G86" s="828"/>
      <c r="H86" s="828"/>
      <c r="I86" s="828"/>
      <c r="J86" s="828"/>
      <c r="K86" s="828"/>
      <c r="L86" s="828"/>
      <c r="M86" s="829"/>
      <c r="N86" s="52">
        <f>L83+L84+L85</f>
        <v>34463.277613278944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149340.86965754209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167968.0918810087</v>
      </c>
      <c r="L36" s="270"/>
      <c r="M36" s="271">
        <v>9.25</v>
      </c>
      <c r="N36" s="272">
        <f>K36/M36</f>
        <v>18158.712635784723</v>
      </c>
    </row>
    <row r="37" spans="1:14">
      <c r="A37" t="s">
        <v>180</v>
      </c>
      <c r="B37" s="840" t="str">
        <f>VLOOKUP(A37,EQUIPOS!A7:D154,3,FALSE)</f>
        <v>Compresor 120 HP, con martillo.</v>
      </c>
      <c r="C37" s="841"/>
      <c r="D37" s="841"/>
      <c r="E37" s="841"/>
      <c r="F37" s="841"/>
      <c r="G37" s="841"/>
      <c r="H37" s="842"/>
      <c r="I37" s="267"/>
      <c r="J37" s="268"/>
      <c r="K37" s="269">
        <f>VLOOKUP(A37,EQUIPOS!A7:D162,4,FALSE)</f>
        <v>99032.007261989609</v>
      </c>
      <c r="L37" s="270"/>
      <c r="M37" s="271">
        <v>9.25</v>
      </c>
      <c r="N37" s="272">
        <f>K37/M37</f>
        <v>10706.162947242119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58.094119895785944</v>
      </c>
    </row>
    <row r="43" spans="1:14" ht="15.75" thickBot="1">
      <c r="B43" s="827" t="s">
        <v>953</v>
      </c>
      <c r="C43" s="828"/>
      <c r="D43" s="828"/>
      <c r="E43" s="828"/>
      <c r="F43" s="828"/>
      <c r="G43" s="828"/>
      <c r="H43" s="828"/>
      <c r="I43" s="828"/>
      <c r="J43" s="828"/>
      <c r="K43" s="828"/>
      <c r="L43" s="828"/>
      <c r="M43" s="829"/>
      <c r="N43" s="99">
        <f>SUM(N36:N42)</f>
        <v>28922.969702922626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1268.378971870002</v>
      </c>
      <c r="M59" s="832"/>
      <c r="N59" s="287">
        <f>K59*L59</f>
        <v>1268.378971870002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1268.378971870002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33096.054669581928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6619.2109339163862</v>
      </c>
      <c r="M83" s="862"/>
      <c r="N83" s="51"/>
    </row>
    <row r="84" spans="1:14">
      <c r="B84" s="89" t="s">
        <v>973</v>
      </c>
      <c r="C84" s="90"/>
      <c r="D84" s="90"/>
      <c r="E84" s="90"/>
      <c r="F84" s="90"/>
      <c r="G84" s="90"/>
      <c r="H84" s="90"/>
      <c r="I84" s="87"/>
      <c r="J84" s="88"/>
      <c r="K84" s="304">
        <v>0.05</v>
      </c>
      <c r="L84" s="861">
        <f>N78*K84</f>
        <v>1654.8027334790966</v>
      </c>
      <c r="M84" s="862"/>
      <c r="N84" s="51"/>
    </row>
    <row r="85" spans="1:14" ht="15.75" thickBot="1">
      <c r="B85" s="91" t="s">
        <v>974</v>
      </c>
      <c r="C85" s="92"/>
      <c r="D85" s="92"/>
      <c r="E85" s="92"/>
      <c r="F85" s="92"/>
      <c r="G85" s="92"/>
      <c r="H85" s="92"/>
      <c r="I85" s="93"/>
      <c r="J85" s="94"/>
      <c r="K85" s="305">
        <v>0.05</v>
      </c>
      <c r="L85" s="863">
        <f>N78*K85</f>
        <v>1654.8027334790966</v>
      </c>
      <c r="M85" s="864"/>
      <c r="N85" s="51"/>
    </row>
    <row r="86" spans="1:14" ht="15.75" thickBot="1">
      <c r="B86" s="827" t="s">
        <v>953</v>
      </c>
      <c r="C86" s="828"/>
      <c r="D86" s="828"/>
      <c r="E86" s="828"/>
      <c r="F86" s="828"/>
      <c r="G86" s="828"/>
      <c r="H86" s="828"/>
      <c r="I86" s="828"/>
      <c r="J86" s="828"/>
      <c r="K86" s="828"/>
      <c r="L86" s="828"/>
      <c r="M86" s="829"/>
      <c r="N86" s="52">
        <f>L83+L84+L85</f>
        <v>9928.8164008745789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43024.871070456509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99032.007261989609</v>
      </c>
      <c r="L36" s="270"/>
      <c r="M36" s="271">
        <v>2.5</v>
      </c>
      <c r="N36" s="272">
        <f>K36/M36</f>
        <v>39612.802904795841</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1082.6200000000001</v>
      </c>
    </row>
    <row r="43" spans="1:14" ht="15.75" thickBot="1">
      <c r="B43" s="827" t="s">
        <v>953</v>
      </c>
      <c r="C43" s="828"/>
      <c r="D43" s="828"/>
      <c r="E43" s="828"/>
      <c r="F43" s="828"/>
      <c r="G43" s="828"/>
      <c r="H43" s="828"/>
      <c r="I43" s="828"/>
      <c r="J43" s="828"/>
      <c r="K43" s="828"/>
      <c r="L43" s="828"/>
      <c r="M43" s="829"/>
      <c r="N43" s="99">
        <f>SUM(N36:N42)</f>
        <v>40695.422904795843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1268.378971870002</v>
      </c>
      <c r="M59" s="832"/>
      <c r="N59" s="287">
        <f>K59*L59</f>
        <v>1268.378971870002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1268.378971870002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10826.2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52790.001876665847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10558.000375333169</v>
      </c>
      <c r="M83" s="862"/>
      <c r="N83" s="51"/>
    </row>
    <row r="84" spans="1:14">
      <c r="B84" s="89" t="s">
        <v>973</v>
      </c>
      <c r="C84" s="90"/>
      <c r="D84" s="90"/>
      <c r="E84" s="90"/>
      <c r="F84" s="90"/>
      <c r="G84" s="90"/>
      <c r="H84" s="90"/>
      <c r="I84" s="87"/>
      <c r="J84" s="88"/>
      <c r="K84" s="304">
        <v>0.05</v>
      </c>
      <c r="L84" s="861">
        <f>N78*K84</f>
        <v>2639.5000938332923</v>
      </c>
      <c r="M84" s="862"/>
      <c r="N84" s="51"/>
    </row>
    <row r="85" spans="1:14" ht="15.75" thickBot="1">
      <c r="B85" s="91" t="s">
        <v>974</v>
      </c>
      <c r="C85" s="92"/>
      <c r="D85" s="92"/>
      <c r="E85" s="92"/>
      <c r="F85" s="92"/>
      <c r="G85" s="92"/>
      <c r="H85" s="92"/>
      <c r="I85" s="93"/>
      <c r="J85" s="94"/>
      <c r="K85" s="305">
        <v>0.05</v>
      </c>
      <c r="L85" s="863">
        <f>N78*K85</f>
        <v>2639.5000938332923</v>
      </c>
      <c r="M85" s="864"/>
      <c r="N85" s="51"/>
    </row>
    <row r="86" spans="1:14" ht="15.75" thickBot="1">
      <c r="B86" s="827" t="s">
        <v>953</v>
      </c>
      <c r="C86" s="828"/>
      <c r="D86" s="828"/>
      <c r="E86" s="828"/>
      <c r="F86" s="828"/>
      <c r="G86" s="828"/>
      <c r="H86" s="828"/>
      <c r="I86" s="828"/>
      <c r="J86" s="828"/>
      <c r="K86" s="828"/>
      <c r="L86" s="828"/>
      <c r="M86" s="829"/>
      <c r="N86" s="52">
        <f>L83+L84+L85</f>
        <v>15837.000562999754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68627.002439665608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167968.0918810087</v>
      </c>
      <c r="L36" s="270"/>
      <c r="M36" s="271">
        <v>2.375</v>
      </c>
      <c r="N36" s="272">
        <f>K36/M36</f>
        <v>70723.407107793144</v>
      </c>
    </row>
    <row r="37" spans="1:14">
      <c r="A37" t="s">
        <v>180</v>
      </c>
      <c r="B37" s="840" t="str">
        <f>VLOOKUP(A37,EQUIPOS!A7:D154,3,FALSE)</f>
        <v>Compresor 120 HP, con martillo.</v>
      </c>
      <c r="C37" s="841"/>
      <c r="D37" s="841"/>
      <c r="E37" s="841"/>
      <c r="F37" s="841"/>
      <c r="G37" s="841"/>
      <c r="H37" s="842"/>
      <c r="I37" s="267"/>
      <c r="J37" s="268"/>
      <c r="K37" s="269">
        <f>VLOOKUP(A37,EQUIPOS!A7:D162,4,FALSE)</f>
        <v>99032.007261989609</v>
      </c>
      <c r="L37" s="270"/>
      <c r="M37" s="271">
        <v>2.375</v>
      </c>
      <c r="N37" s="272">
        <f>K37/M37</f>
        <v>41697.687268206151</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6439.462472570779</v>
      </c>
      <c r="L38" s="270"/>
      <c r="M38" s="271">
        <v>2.375</v>
      </c>
      <c r="N38" s="272">
        <f>K38/M38</f>
        <v>2711.3526200298015</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1416.2065453389896</v>
      </c>
    </row>
    <row r="43" spans="1:14" ht="15.75" thickBot="1">
      <c r="B43" s="827" t="s">
        <v>953</v>
      </c>
      <c r="C43" s="828"/>
      <c r="D43" s="828"/>
      <c r="E43" s="828"/>
      <c r="F43" s="828"/>
      <c r="G43" s="828"/>
      <c r="H43" s="828"/>
      <c r="I43" s="828"/>
      <c r="J43" s="828"/>
      <c r="K43" s="828"/>
      <c r="L43" s="828"/>
      <c r="M43" s="829"/>
      <c r="N43" s="99">
        <f>SUM(N36:N42)</f>
        <v>116548.6535413681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1268.378971870002</v>
      </c>
      <c r="M59" s="832"/>
      <c r="N59" s="287">
        <f>K59*L59</f>
        <v>1268.378971870002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1268.378971870002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131979.097966628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26395.819593325603</v>
      </c>
      <c r="M83" s="862"/>
      <c r="N83" s="51"/>
    </row>
    <row r="84" spans="1:14">
      <c r="B84" s="89" t="s">
        <v>973</v>
      </c>
      <c r="C84" s="90"/>
      <c r="D84" s="90"/>
      <c r="E84" s="90"/>
      <c r="F84" s="90"/>
      <c r="G84" s="90"/>
      <c r="H84" s="90"/>
      <c r="I84" s="87"/>
      <c r="J84" s="88"/>
      <c r="K84" s="304">
        <v>0.05</v>
      </c>
      <c r="L84" s="861">
        <f>N78*K84</f>
        <v>6598.9548983314007</v>
      </c>
      <c r="M84" s="862"/>
      <c r="N84" s="51"/>
    </row>
    <row r="85" spans="1:14" ht="15.75" thickBot="1">
      <c r="B85" s="91" t="s">
        <v>974</v>
      </c>
      <c r="C85" s="92"/>
      <c r="D85" s="92"/>
      <c r="E85" s="92"/>
      <c r="F85" s="92"/>
      <c r="G85" s="92"/>
      <c r="H85" s="92"/>
      <c r="I85" s="93"/>
      <c r="J85" s="94"/>
      <c r="K85" s="305">
        <v>0.05</v>
      </c>
      <c r="L85" s="863">
        <f>N78*K85</f>
        <v>6598.9548983314007</v>
      </c>
      <c r="M85" s="864"/>
      <c r="N85" s="51"/>
    </row>
    <row r="86" spans="1:14" ht="15.75" thickBot="1">
      <c r="B86" s="827" t="s">
        <v>953</v>
      </c>
      <c r="C86" s="828"/>
      <c r="D86" s="828"/>
      <c r="E86" s="828"/>
      <c r="F86" s="828"/>
      <c r="G86" s="828"/>
      <c r="H86" s="828"/>
      <c r="I86" s="828"/>
      <c r="J86" s="828"/>
      <c r="K86" s="828"/>
      <c r="L86" s="828"/>
      <c r="M86" s="829"/>
      <c r="N86" s="52">
        <f>L83+L84+L85</f>
        <v>39593.729389988403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171572.82735661641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144243.95938558545</v>
      </c>
      <c r="L36" s="270"/>
      <c r="M36" s="271">
        <v>2.5</v>
      </c>
      <c r="N36" s="272">
        <f>K36/M36</f>
        <v>57697.583754234176</v>
      </c>
    </row>
    <row r="37" spans="1:14">
      <c r="A37" t="s">
        <v>180</v>
      </c>
      <c r="B37" s="840" t="str">
        <f>VLOOKUP(A37,EQUIPOS!A7:D154,3,FALSE)</f>
        <v>Compresor 120 HP, con martillo.</v>
      </c>
      <c r="C37" s="841"/>
      <c r="D37" s="841"/>
      <c r="E37" s="841"/>
      <c r="F37" s="841"/>
      <c r="G37" s="841"/>
      <c r="H37" s="842"/>
      <c r="I37" s="267"/>
      <c r="J37" s="268"/>
      <c r="K37" s="269">
        <f>VLOOKUP(A37,EQUIPOS!A7:D162,4,FALSE)</f>
        <v>99032.007261989609</v>
      </c>
      <c r="L37" s="270"/>
      <c r="M37" s="271">
        <v>2.5</v>
      </c>
      <c r="N37" s="272">
        <f>K37/M37</f>
        <v>39612.802904795841</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6439.462472570779</v>
      </c>
      <c r="L38" s="270"/>
      <c r="M38" s="271">
        <v>2.5</v>
      </c>
      <c r="N38" s="272">
        <f>K38/M38</f>
        <v>2575.7849890283114</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269.07924361440797</v>
      </c>
    </row>
    <row r="43" spans="1:14" ht="15.75" thickBot="1">
      <c r="B43" s="827" t="s">
        <v>953</v>
      </c>
      <c r="C43" s="828"/>
      <c r="D43" s="828"/>
      <c r="E43" s="828"/>
      <c r="F43" s="828"/>
      <c r="G43" s="828"/>
      <c r="H43" s="828"/>
      <c r="I43" s="828"/>
      <c r="J43" s="828"/>
      <c r="K43" s="828"/>
      <c r="L43" s="828"/>
      <c r="M43" s="829"/>
      <c r="N43" s="99">
        <f>SUM(N36:N42)</f>
        <v>100155.25089167274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1268.378971870002</v>
      </c>
      <c r="M59" s="832"/>
      <c r="N59" s="287">
        <f>K59*L59</f>
        <v>1268.378971870002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1268.378971870002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114877.59204426313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22975.518408852629</v>
      </c>
      <c r="M83" s="862"/>
      <c r="N83" s="51"/>
    </row>
    <row r="84" spans="1:14">
      <c r="B84" s="89" t="s">
        <v>973</v>
      </c>
      <c r="C84" s="90"/>
      <c r="D84" s="90"/>
      <c r="E84" s="90"/>
      <c r="F84" s="90"/>
      <c r="G84" s="90"/>
      <c r="H84" s="90"/>
      <c r="I84" s="87"/>
      <c r="J84" s="88"/>
      <c r="K84" s="304">
        <v>0.05</v>
      </c>
      <c r="L84" s="861">
        <f>N78*K84</f>
        <v>5743.8796022131573</v>
      </c>
      <c r="M84" s="862"/>
      <c r="N84" s="51"/>
    </row>
    <row r="85" spans="1:14" ht="15.75" thickBot="1">
      <c r="B85" s="91" t="s">
        <v>974</v>
      </c>
      <c r="C85" s="92"/>
      <c r="D85" s="92"/>
      <c r="E85" s="92"/>
      <c r="F85" s="92"/>
      <c r="G85" s="92"/>
      <c r="H85" s="92"/>
      <c r="I85" s="93"/>
      <c r="J85" s="94"/>
      <c r="K85" s="305">
        <v>0.05</v>
      </c>
      <c r="L85" s="863">
        <f>N78*K85</f>
        <v>5743.8796022131573</v>
      </c>
      <c r="M85" s="864"/>
      <c r="N85" s="51"/>
    </row>
    <row r="86" spans="1:14" ht="15.75" thickBot="1">
      <c r="B86" s="827" t="s">
        <v>953</v>
      </c>
      <c r="C86" s="828"/>
      <c r="D86" s="828"/>
      <c r="E86" s="828"/>
      <c r="F86" s="828"/>
      <c r="G86" s="828"/>
      <c r="H86" s="828"/>
      <c r="I86" s="828"/>
      <c r="J86" s="828"/>
      <c r="K86" s="828"/>
      <c r="L86" s="828"/>
      <c r="M86" s="829"/>
      <c r="N86" s="52">
        <f>L83+L84+L85</f>
        <v>34463.277613278944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149340.86965754209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144243.95938558545</v>
      </c>
      <c r="L36" s="270"/>
      <c r="M36" s="271">
        <v>2.5</v>
      </c>
      <c r="N36" s="272">
        <f>K36/M36</f>
        <v>57697.583754234176</v>
      </c>
    </row>
    <row r="37" spans="1:14">
      <c r="A37" t="s">
        <v>180</v>
      </c>
      <c r="B37" s="840" t="str">
        <f>VLOOKUP(A37,EQUIPOS!A7:D154,3,FALSE)</f>
        <v>Compresor 120 HP, con martillo.</v>
      </c>
      <c r="C37" s="841"/>
      <c r="D37" s="841"/>
      <c r="E37" s="841"/>
      <c r="F37" s="841"/>
      <c r="G37" s="841"/>
      <c r="H37" s="842"/>
      <c r="I37" s="267"/>
      <c r="J37" s="268"/>
      <c r="K37" s="269">
        <f>VLOOKUP(A37,EQUIPOS!A7:D162,4,FALSE)</f>
        <v>99032.007261989609</v>
      </c>
      <c r="L37" s="270"/>
      <c r="M37" s="271">
        <v>2.5</v>
      </c>
      <c r="N37" s="272">
        <f>K37/M37</f>
        <v>39612.802904795841</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6439.462472570779</v>
      </c>
      <c r="L38" s="270"/>
      <c r="M38" s="271">
        <v>2.5</v>
      </c>
      <c r="N38" s="272">
        <f>K38/M38</f>
        <v>2575.7849890283114</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214.948243614408</v>
      </c>
    </row>
    <row r="43" spans="1:14" ht="15.75" thickBot="1">
      <c r="B43" s="827" t="s">
        <v>953</v>
      </c>
      <c r="C43" s="828"/>
      <c r="D43" s="828"/>
      <c r="E43" s="828"/>
      <c r="F43" s="828"/>
      <c r="G43" s="828"/>
      <c r="H43" s="828"/>
      <c r="I43" s="828"/>
      <c r="J43" s="828"/>
      <c r="K43" s="828"/>
      <c r="L43" s="828"/>
      <c r="M43" s="829"/>
      <c r="N43" s="99">
        <f>SUM(N36:N42)</f>
        <v>100101.11989167273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1.4</v>
      </c>
      <c r="J59" s="286">
        <v>1</v>
      </c>
      <c r="K59" s="279">
        <f>I59*J59</f>
        <v>1.4</v>
      </c>
      <c r="L59" s="831">
        <f>'900.2'!N78</f>
        <v>1268.378971870002</v>
      </c>
      <c r="M59" s="832"/>
      <c r="N59" s="287">
        <f>K59*L59</f>
        <v>1775.7305606180028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1775.7305606180028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10747.412180720399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112624.26263301112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22524.852526602226</v>
      </c>
      <c r="M83" s="862"/>
      <c r="N83" s="51"/>
    </row>
    <row r="84" spans="1:14">
      <c r="B84" s="89" t="s">
        <v>973</v>
      </c>
      <c r="C84" s="90"/>
      <c r="D84" s="90"/>
      <c r="E84" s="90"/>
      <c r="F84" s="90"/>
      <c r="G84" s="90"/>
      <c r="H84" s="90"/>
      <c r="I84" s="87"/>
      <c r="J84" s="88"/>
      <c r="K84" s="304">
        <v>0.05</v>
      </c>
      <c r="L84" s="861">
        <f>N78*K84</f>
        <v>5631.2131316505565</v>
      </c>
      <c r="M84" s="862"/>
      <c r="N84" s="51"/>
    </row>
    <row r="85" spans="1:14" ht="15.75" thickBot="1">
      <c r="B85" s="91" t="s">
        <v>974</v>
      </c>
      <c r="C85" s="92"/>
      <c r="D85" s="92"/>
      <c r="E85" s="92"/>
      <c r="F85" s="92"/>
      <c r="G85" s="92"/>
      <c r="H85" s="92"/>
      <c r="I85" s="93"/>
      <c r="J85" s="94"/>
      <c r="K85" s="305">
        <v>0.05</v>
      </c>
      <c r="L85" s="863">
        <f>N78*K85</f>
        <v>5631.2131316505565</v>
      </c>
      <c r="M85" s="864"/>
      <c r="N85" s="51"/>
    </row>
    <row r="86" spans="1:14" ht="15.75" thickBot="1">
      <c r="B86" s="827" t="s">
        <v>953</v>
      </c>
      <c r="C86" s="828"/>
      <c r="D86" s="828"/>
      <c r="E86" s="828"/>
      <c r="F86" s="828"/>
      <c r="G86" s="828"/>
      <c r="H86" s="828"/>
      <c r="I86" s="828"/>
      <c r="J86" s="828"/>
      <c r="K86" s="828"/>
      <c r="L86" s="828"/>
      <c r="M86" s="829"/>
      <c r="N86" s="52">
        <f>L83+L84+L85</f>
        <v>33787.278789903336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146411.54142291445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167968.0918810087</v>
      </c>
      <c r="L36" s="270"/>
      <c r="M36" s="271">
        <v>22</v>
      </c>
      <c r="N36" s="272">
        <f>K36/M36</f>
        <v>7634.9132673185777</v>
      </c>
    </row>
    <row r="37" spans="1:14">
      <c r="A37" t="s">
        <v>180</v>
      </c>
      <c r="B37" s="840" t="str">
        <f>VLOOKUP(A37,EQUIPOS!A7:D154,3,FALSE)</f>
        <v>Compresor 120 HP, con martillo.</v>
      </c>
      <c r="C37" s="841"/>
      <c r="D37" s="841"/>
      <c r="E37" s="841"/>
      <c r="F37" s="841"/>
      <c r="G37" s="841"/>
      <c r="H37" s="842"/>
      <c r="I37" s="267"/>
      <c r="J37" s="268"/>
      <c r="K37" s="269">
        <f>VLOOKUP(A37,EQUIPOS!A7:D162,4,FALSE)</f>
        <v>99032.007261989609</v>
      </c>
      <c r="L37" s="270"/>
      <c r="M37" s="271">
        <v>22</v>
      </c>
      <c r="N37" s="272">
        <f>K37/M37</f>
        <v>4501.4548755449823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24.425936774364544</v>
      </c>
    </row>
    <row r="43" spans="1:14" ht="15.75" thickBot="1">
      <c r="B43" s="827" t="s">
        <v>953</v>
      </c>
      <c r="C43" s="828"/>
      <c r="D43" s="828"/>
      <c r="E43" s="828"/>
      <c r="F43" s="828"/>
      <c r="G43" s="828"/>
      <c r="H43" s="828"/>
      <c r="I43" s="828"/>
      <c r="J43" s="828"/>
      <c r="K43" s="828"/>
      <c r="L43" s="828"/>
      <c r="M43" s="829"/>
      <c r="N43" s="99">
        <f>SUM(N36:N42)</f>
        <v>12160.794079637926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0.42</v>
      </c>
      <c r="J59" s="286">
        <v>1</v>
      </c>
      <c r="K59" s="279">
        <f>I59*J59</f>
        <v>0.42</v>
      </c>
      <c r="L59" s="831">
        <f>'900.2'!N78</f>
        <v>1268.378971870002</v>
      </c>
      <c r="M59" s="832"/>
      <c r="N59" s="287">
        <f>K59*L59</f>
        <v>532.7191681854008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532.7191681854008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13914.810086541554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2782.9620173083113</v>
      </c>
      <c r="M83" s="862"/>
      <c r="N83" s="51"/>
    </row>
    <row r="84" spans="1:14">
      <c r="B84" s="89" t="s">
        <v>973</v>
      </c>
      <c r="C84" s="90"/>
      <c r="D84" s="90"/>
      <c r="E84" s="90"/>
      <c r="F84" s="90"/>
      <c r="G84" s="90"/>
      <c r="H84" s="90"/>
      <c r="I84" s="87"/>
      <c r="J84" s="88"/>
      <c r="K84" s="304">
        <v>0.05</v>
      </c>
      <c r="L84" s="861">
        <f>N78*K84</f>
        <v>695.74050432707782</v>
      </c>
      <c r="M84" s="862"/>
      <c r="N84" s="51"/>
    </row>
    <row r="85" spans="1:14" ht="15.75" thickBot="1">
      <c r="B85" s="91" t="s">
        <v>974</v>
      </c>
      <c r="C85" s="92"/>
      <c r="D85" s="92"/>
      <c r="E85" s="92"/>
      <c r="F85" s="92"/>
      <c r="G85" s="92"/>
      <c r="H85" s="92"/>
      <c r="I85" s="93"/>
      <c r="J85" s="94"/>
      <c r="K85" s="305">
        <v>0.05</v>
      </c>
      <c r="L85" s="863">
        <f>N78*K85</f>
        <v>695.74050432707782</v>
      </c>
      <c r="M85" s="864"/>
      <c r="N85" s="51"/>
    </row>
    <row r="86" spans="1:14" ht="15.75" thickBot="1">
      <c r="B86" s="827" t="s">
        <v>953</v>
      </c>
      <c r="C86" s="828"/>
      <c r="D86" s="828"/>
      <c r="E86" s="828"/>
      <c r="F86" s="828"/>
      <c r="G86" s="828"/>
      <c r="H86" s="828"/>
      <c r="I86" s="828"/>
      <c r="J86" s="828"/>
      <c r="K86" s="828"/>
      <c r="L86" s="828"/>
      <c r="M86" s="829"/>
      <c r="N86" s="52">
        <f>L83+L84+L85</f>
        <v>4174.4430259624669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18089.253112504022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167968.0918810087</v>
      </c>
      <c r="L36" s="270"/>
      <c r="M36" s="271">
        <v>22</v>
      </c>
      <c r="N36" s="272">
        <f>K36/M36</f>
        <v>7634.9132673185777</v>
      </c>
    </row>
    <row r="37" spans="1:14">
      <c r="A37" t="s">
        <v>180</v>
      </c>
      <c r="B37" s="840" t="str">
        <f>VLOOKUP(A37,EQUIPOS!A7:D154,3,FALSE)</f>
        <v>Compresor 120 HP, con martillo.</v>
      </c>
      <c r="C37" s="841"/>
      <c r="D37" s="841"/>
      <c r="E37" s="841"/>
      <c r="F37" s="841"/>
      <c r="G37" s="841"/>
      <c r="H37" s="842"/>
      <c r="I37" s="267"/>
      <c r="J37" s="268"/>
      <c r="K37" s="269">
        <f>VLOOKUP(A37,EQUIPOS!A7:D162,4,FALSE)</f>
        <v>99032.007261989609</v>
      </c>
      <c r="L37" s="270"/>
      <c r="M37" s="271">
        <v>22</v>
      </c>
      <c r="N37" s="272">
        <f>K37/M37</f>
        <v>4501.4548755449823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24.425936774364544</v>
      </c>
    </row>
    <row r="43" spans="1:14" ht="15.75" thickBot="1">
      <c r="B43" s="827" t="s">
        <v>953</v>
      </c>
      <c r="C43" s="828"/>
      <c r="D43" s="828"/>
      <c r="E43" s="828"/>
      <c r="F43" s="828"/>
      <c r="G43" s="828"/>
      <c r="H43" s="828"/>
      <c r="I43" s="828"/>
      <c r="J43" s="828"/>
      <c r="K43" s="828"/>
      <c r="L43" s="828"/>
      <c r="M43" s="829"/>
      <c r="N43" s="99">
        <f>SUM(N36:N42)</f>
        <v>12160.794079637926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0.21</v>
      </c>
      <c r="J59" s="286">
        <v>1</v>
      </c>
      <c r="K59" s="279">
        <f>I59*J59</f>
        <v>0.21</v>
      </c>
      <c r="L59" s="831">
        <f>'900.2'!N78</f>
        <v>1268.378971870002</v>
      </c>
      <c r="M59" s="832"/>
      <c r="N59" s="287">
        <f>K59*L59</f>
        <v>266.3595840927004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266.3595840927004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13648.450502448854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2729.6901004897709</v>
      </c>
      <c r="M83" s="862"/>
      <c r="N83" s="51"/>
    </row>
    <row r="84" spans="1:14">
      <c r="B84" s="89" t="s">
        <v>973</v>
      </c>
      <c r="C84" s="90"/>
      <c r="D84" s="90"/>
      <c r="E84" s="90"/>
      <c r="F84" s="90"/>
      <c r="G84" s="90"/>
      <c r="H84" s="90"/>
      <c r="I84" s="87"/>
      <c r="J84" s="88"/>
      <c r="K84" s="304">
        <v>0.05</v>
      </c>
      <c r="L84" s="861">
        <f>N78*K84</f>
        <v>682.42252512244272</v>
      </c>
      <c r="M84" s="862"/>
      <c r="N84" s="51"/>
    </row>
    <row r="85" spans="1:14" ht="15.75" thickBot="1">
      <c r="B85" s="91" t="s">
        <v>974</v>
      </c>
      <c r="C85" s="92"/>
      <c r="D85" s="92"/>
      <c r="E85" s="92"/>
      <c r="F85" s="92"/>
      <c r="G85" s="92"/>
      <c r="H85" s="92"/>
      <c r="I85" s="93"/>
      <c r="J85" s="94"/>
      <c r="K85" s="305">
        <v>0.05</v>
      </c>
      <c r="L85" s="863">
        <f>N78*K85</f>
        <v>682.42252512244272</v>
      </c>
      <c r="M85" s="864"/>
      <c r="N85" s="51"/>
    </row>
    <row r="86" spans="1:14" ht="15.75" thickBot="1">
      <c r="B86" s="827" t="s">
        <v>953</v>
      </c>
      <c r="C86" s="828"/>
      <c r="D86" s="828"/>
      <c r="E86" s="828"/>
      <c r="F86" s="828"/>
      <c r="G86" s="828"/>
      <c r="H86" s="828"/>
      <c r="I86" s="828"/>
      <c r="J86" s="828"/>
      <c r="K86" s="828"/>
      <c r="L86" s="828"/>
      <c r="M86" s="829"/>
      <c r="N86" s="52">
        <f>L83+L84+L85</f>
        <v>4094.5351507346559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17742.98565318351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99032.007261989609</v>
      </c>
      <c r="L36" s="270"/>
      <c r="M36" s="271">
        <v>20</v>
      </c>
      <c r="N36" s="272">
        <f>K36/M36</f>
        <v>4951.6003630994801</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67.663750000000007</v>
      </c>
    </row>
    <row r="43" spans="1:14" ht="15.75" thickBot="1">
      <c r="B43" s="827" t="s">
        <v>953</v>
      </c>
      <c r="C43" s="828"/>
      <c r="D43" s="828"/>
      <c r="E43" s="828"/>
      <c r="F43" s="828"/>
      <c r="G43" s="828"/>
      <c r="H43" s="828"/>
      <c r="I43" s="828"/>
      <c r="J43" s="828"/>
      <c r="K43" s="828"/>
      <c r="L43" s="828"/>
      <c r="M43" s="829"/>
      <c r="N43" s="99">
        <f>SUM(N36:N42)</f>
        <v>5019.2641130994798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0.08</v>
      </c>
      <c r="J59" s="286">
        <v>1</v>
      </c>
      <c r="K59" s="279">
        <f>I59*J59</f>
        <v>0.08</v>
      </c>
      <c r="L59" s="831">
        <f>'900.2'!N78</f>
        <v>1268.378971870002</v>
      </c>
      <c r="M59" s="832"/>
      <c r="N59" s="287">
        <f>K59*L59</f>
        <v>101.47031774960017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101.47031774960017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676.63750000000005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5797.3719308490799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1159.4743861698159</v>
      </c>
      <c r="M83" s="862"/>
      <c r="N83" s="51"/>
    </row>
    <row r="84" spans="1:14">
      <c r="B84" s="89" t="s">
        <v>973</v>
      </c>
      <c r="C84" s="90"/>
      <c r="D84" s="90"/>
      <c r="E84" s="90"/>
      <c r="F84" s="90"/>
      <c r="G84" s="90"/>
      <c r="H84" s="90"/>
      <c r="I84" s="87"/>
      <c r="J84" s="88"/>
      <c r="K84" s="304">
        <v>0.05</v>
      </c>
      <c r="L84" s="861">
        <f>N78*K84</f>
        <v>289.86859654245399</v>
      </c>
      <c r="M84" s="862"/>
      <c r="N84" s="51"/>
    </row>
    <row r="85" spans="1:14" ht="15.75" thickBot="1">
      <c r="B85" s="91" t="s">
        <v>974</v>
      </c>
      <c r="C85" s="92"/>
      <c r="D85" s="92"/>
      <c r="E85" s="92"/>
      <c r="F85" s="92"/>
      <c r="G85" s="92"/>
      <c r="H85" s="92"/>
      <c r="I85" s="93"/>
      <c r="J85" s="94"/>
      <c r="K85" s="305">
        <v>0.05</v>
      </c>
      <c r="L85" s="863">
        <f>N78*K85</f>
        <v>289.86859654245399</v>
      </c>
      <c r="M85" s="864"/>
      <c r="N85" s="51"/>
    </row>
    <row r="86" spans="1:14" ht="15.75" thickBot="1">
      <c r="B86" s="827" t="s">
        <v>953</v>
      </c>
      <c r="C86" s="828"/>
      <c r="D86" s="828"/>
      <c r="E86" s="828"/>
      <c r="F86" s="828"/>
      <c r="G86" s="828"/>
      <c r="H86" s="828"/>
      <c r="I86" s="828"/>
      <c r="J86" s="828"/>
      <c r="K86" s="828"/>
      <c r="L86" s="828"/>
      <c r="M86" s="829"/>
      <c r="N86" s="52">
        <f>L83+L84+L85</f>
        <v>1739.211579254724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7536.5835101038037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195</v>
      </c>
      <c r="B36" s="840" t="str">
        <f>VLOOKUP(A36,EQUIPOS!A6:D154,3,FALSE)</f>
        <v xml:space="preserve">Equipo de oxicorte, Capacidad de corte: hasta 6´´ (152mm) </v>
      </c>
      <c r="C36" s="841"/>
      <c r="D36" s="841"/>
      <c r="E36" s="841"/>
      <c r="F36" s="841"/>
      <c r="G36" s="841"/>
      <c r="H36" s="842"/>
      <c r="I36" s="267"/>
      <c r="J36" s="268"/>
      <c r="K36" s="269">
        <f>VLOOKUP(A36,EQUIPOS!A6:D161,4,FALSE)</f>
        <v>6439.462472570779</v>
      </c>
      <c r="L36" s="270"/>
      <c r="M36" s="271">
        <v>321</v>
      </c>
      <c r="N36" s="272">
        <f>K36/M36</f>
        <v>20.060630755672207</v>
      </c>
    </row>
    <row r="37" spans="1:14">
      <c r="A37" t="s">
        <v>248</v>
      </c>
      <c r="B37" s="840" t="str">
        <f>VLOOKUP(A37,EQUIPOS!A7:D154,3,FALSE)</f>
        <v>Grúa telescópica de 50 Ton.</v>
      </c>
      <c r="C37" s="841"/>
      <c r="D37" s="841"/>
      <c r="E37" s="841"/>
      <c r="F37" s="841"/>
      <c r="G37" s="841"/>
      <c r="H37" s="842"/>
      <c r="I37" s="267"/>
      <c r="J37" s="268"/>
      <c r="K37" s="269">
        <f>VLOOKUP(A37,EQUIPOS!A7:D162,4,FALSE)</f>
        <v>333428.15463174565</v>
      </c>
      <c r="L37" s="270"/>
      <c r="M37" s="271">
        <v>321</v>
      </c>
      <c r="N37" s="272">
        <f>K37/M37</f>
        <v>1038.7169926222607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16.863239875389407</v>
      </c>
    </row>
    <row r="43" spans="1:14" ht="15.75" thickBot="1">
      <c r="B43" s="827" t="s">
        <v>953</v>
      </c>
      <c r="C43" s="828"/>
      <c r="D43" s="828"/>
      <c r="E43" s="828"/>
      <c r="F43" s="828"/>
      <c r="G43" s="828"/>
      <c r="H43" s="828"/>
      <c r="I43" s="828"/>
      <c r="J43" s="828"/>
      <c r="K43" s="828"/>
      <c r="L43" s="828"/>
      <c r="M43" s="829"/>
      <c r="N43" s="99">
        <f>SUM(N36:N42)</f>
        <v>1075.6408632533223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1222</v>
      </c>
      <c r="B59" s="46" t="str">
        <f>VLOOKUP(A59,TRANSPORTE!A5:D117,3,FALSE)</f>
        <v>Transporte de acero</v>
      </c>
      <c r="C59" s="317"/>
      <c r="D59" s="317"/>
      <c r="E59" s="317"/>
      <c r="F59" s="317"/>
      <c r="G59" s="317"/>
      <c r="H59" s="311" t="str">
        <f>VLOOKUP(A59,TRANSPORTE!A6:D119,2,FALSE)</f>
        <v>tkm</v>
      </c>
      <c r="I59" s="279">
        <v>1</v>
      </c>
      <c r="J59" s="286">
        <v>1</v>
      </c>
      <c r="K59" s="279">
        <f>I59*J59</f>
        <v>1</v>
      </c>
      <c r="L59" s="831">
        <f>VLOOKUP(A59,TRANSPORTE!A5:D119,4,FALSE)</f>
        <v>0.4423019856826354</v>
      </c>
      <c r="M59" s="832"/>
      <c r="N59" s="287">
        <f>K59*L59</f>
        <v>0.4423019856826354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0.4423019856826354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168.63239875389408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1244.715563992899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248.94311279857982</v>
      </c>
      <c r="M83" s="862"/>
      <c r="N83" s="51"/>
    </row>
    <row r="84" spans="1:14">
      <c r="B84" s="89" t="s">
        <v>973</v>
      </c>
      <c r="C84" s="90"/>
      <c r="D84" s="90"/>
      <c r="E84" s="90"/>
      <c r="F84" s="90"/>
      <c r="G84" s="90"/>
      <c r="H84" s="90"/>
      <c r="I84" s="87"/>
      <c r="J84" s="88"/>
      <c r="K84" s="304">
        <v>0.05</v>
      </c>
      <c r="L84" s="861">
        <f>N78*K84</f>
        <v>62.235778199644955</v>
      </c>
      <c r="M84" s="862"/>
      <c r="N84" s="51"/>
    </row>
    <row r="85" spans="1:14" ht="15.75" thickBot="1">
      <c r="B85" s="91" t="s">
        <v>974</v>
      </c>
      <c r="C85" s="92"/>
      <c r="D85" s="92"/>
      <c r="E85" s="92"/>
      <c r="F85" s="92"/>
      <c r="G85" s="92"/>
      <c r="H85" s="92"/>
      <c r="I85" s="93"/>
      <c r="J85" s="94"/>
      <c r="K85" s="305">
        <v>0.05</v>
      </c>
      <c r="L85" s="863">
        <f>N78*K85</f>
        <v>62.235778199644955</v>
      </c>
      <c r="M85" s="864"/>
      <c r="N85" s="51"/>
    </row>
    <row r="86" spans="1:14" ht="15.75" thickBot="1">
      <c r="B86" s="827" t="s">
        <v>953</v>
      </c>
      <c r="C86" s="828"/>
      <c r="D86" s="828"/>
      <c r="E86" s="828"/>
      <c r="F86" s="828"/>
      <c r="G86" s="828"/>
      <c r="H86" s="828"/>
      <c r="I86" s="828"/>
      <c r="J86" s="828"/>
      <c r="K86" s="828"/>
      <c r="L86" s="828"/>
      <c r="M86" s="829"/>
      <c r="N86" s="52">
        <f>L83+L84+L85</f>
        <v>373.41466919786978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1618.1302331907686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273</v>
      </c>
      <c r="B36" s="840" t="str">
        <f>VLOOKUP(A36,EQUIPOS!A6:D154,3,FALSE)</f>
        <v>Motosierra, 93.6 cm3 - 7.1 HP, 45-90 cm - 7.9 kg</v>
      </c>
      <c r="C36" s="841"/>
      <c r="D36" s="841"/>
      <c r="E36" s="841"/>
      <c r="F36" s="841"/>
      <c r="G36" s="841"/>
      <c r="H36" s="842"/>
      <c r="I36" s="267"/>
      <c r="J36" s="268"/>
      <c r="K36" s="269">
        <f>VLOOKUP(A36,EQUIPOS!A6:D161,4,FALSE)</f>
        <v>4422.6228261616106</v>
      </c>
      <c r="L36" s="270"/>
      <c r="M36" s="271">
        <v>3</v>
      </c>
      <c r="N36" s="272">
        <f>K36/M36</f>
        <v>1474.2076087205369</v>
      </c>
    </row>
    <row r="37" spans="1:14">
      <c r="A37" s="205" t="s">
        <v>312</v>
      </c>
      <c r="B37" s="840" t="str">
        <f>VLOOKUP(A37,EQUIPOS!A7:D154,3,FALSE)</f>
        <v>Retroexcavadora sobre oruga, potencia 138 HP, balde de 1,5 m3.</v>
      </c>
      <c r="C37" s="841"/>
      <c r="D37" s="841"/>
      <c r="E37" s="841"/>
      <c r="F37" s="841"/>
      <c r="G37" s="841"/>
      <c r="H37" s="842"/>
      <c r="I37" s="267"/>
      <c r="J37" s="268"/>
      <c r="K37" s="269">
        <f>VLOOKUP(A37,EQUIPOS!A7:D162,4,FALSE)</f>
        <v>144243.95938558545</v>
      </c>
      <c r="L37" s="270"/>
      <c r="M37" s="271">
        <v>3</v>
      </c>
      <c r="N37" s="272">
        <f>K37/M37</f>
        <v>48081.319795195152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673.35467419668339</v>
      </c>
    </row>
    <row r="43" spans="1:14" ht="15.75" thickBot="1">
      <c r="B43" s="827" t="s">
        <v>953</v>
      </c>
      <c r="C43" s="828"/>
      <c r="D43" s="828"/>
      <c r="E43" s="828"/>
      <c r="F43" s="828"/>
      <c r="G43" s="828"/>
      <c r="H43" s="828"/>
      <c r="I43" s="828"/>
      <c r="J43" s="828"/>
      <c r="K43" s="828"/>
      <c r="L43" s="828"/>
      <c r="M43" s="829"/>
      <c r="N43" s="99">
        <f>SUM(N36:N42)</f>
        <v>50228.882078112372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VLOOKUP(A59,TRANSPORTE!A6:D119,2,FALSE)</f>
        <v>m3k</v>
      </c>
      <c r="I59" s="279">
        <v>6</v>
      </c>
      <c r="J59" s="286">
        <v>1</v>
      </c>
      <c r="K59" s="279">
        <f>I59*J59</f>
        <v>6</v>
      </c>
      <c r="L59" s="831">
        <f>VLOOKUP(A59,TRANSPORTE!A5:D94,4,FALSE)</f>
        <v>1034.151278986966</v>
      </c>
      <c r="M59" s="832"/>
      <c r="N59" s="287">
        <f>K59*L59</f>
        <v>6204.9076739217962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6204.9076739217962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13467.093483933666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69900.883235967834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13980.176647193568</v>
      </c>
      <c r="M83" s="862"/>
      <c r="N83" s="51"/>
    </row>
    <row r="84" spans="1:14">
      <c r="B84" s="89" t="s">
        <v>973</v>
      </c>
      <c r="C84" s="90"/>
      <c r="D84" s="90"/>
      <c r="E84" s="90"/>
      <c r="F84" s="90"/>
      <c r="G84" s="90"/>
      <c r="H84" s="90"/>
      <c r="I84" s="87"/>
      <c r="J84" s="88"/>
      <c r="K84" s="304">
        <v>0.05</v>
      </c>
      <c r="L84" s="861">
        <f>N78*K84</f>
        <v>3495.044161798392</v>
      </c>
      <c r="M84" s="862"/>
      <c r="N84" s="51"/>
    </row>
    <row r="85" spans="1:14" ht="15.75" thickBot="1">
      <c r="B85" s="91" t="s">
        <v>974</v>
      </c>
      <c r="C85" s="92"/>
      <c r="D85" s="92"/>
      <c r="E85" s="92"/>
      <c r="F85" s="92"/>
      <c r="G85" s="92"/>
      <c r="H85" s="92"/>
      <c r="I85" s="93"/>
      <c r="J85" s="94"/>
      <c r="K85" s="305">
        <v>0.05</v>
      </c>
      <c r="L85" s="863">
        <f>N78*K85</f>
        <v>3495.044161798392</v>
      </c>
      <c r="M85" s="864"/>
      <c r="N85" s="51"/>
    </row>
    <row r="86" spans="1:14" ht="15.75" thickBot="1">
      <c r="B86" s="827" t="s">
        <v>953</v>
      </c>
      <c r="C86" s="828"/>
      <c r="D86" s="828"/>
      <c r="E86" s="828"/>
      <c r="F86" s="828"/>
      <c r="G86" s="828"/>
      <c r="H86" s="828"/>
      <c r="I86" s="828"/>
      <c r="J86" s="828"/>
      <c r="K86" s="828"/>
      <c r="L86" s="828"/>
      <c r="M86" s="829"/>
      <c r="N86" s="52">
        <f>L83+L84+L85</f>
        <v>20970.264970790351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90871.148206758182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195</v>
      </c>
      <c r="B36" s="840" t="str">
        <f>VLOOKUP(A36,EQUIPOS!A6:D154,3,FALSE)</f>
        <v xml:space="preserve">Equipo de oxicorte, Capacidad de corte: hasta 6´´ (152mm) </v>
      </c>
      <c r="C36" s="841"/>
      <c r="D36" s="841"/>
      <c r="E36" s="841"/>
      <c r="F36" s="841"/>
      <c r="G36" s="841"/>
      <c r="H36" s="842"/>
      <c r="I36" s="267"/>
      <c r="J36" s="268"/>
      <c r="K36" s="269">
        <f>VLOOKUP(A36,EQUIPOS!A6:D161,4,FALSE)</f>
        <v>6439.462472570779</v>
      </c>
      <c r="L36" s="270"/>
      <c r="M36" s="271">
        <v>4</v>
      </c>
      <c r="N36" s="272">
        <f>K36/M36</f>
        <v>1609.8656181426948</v>
      </c>
    </row>
    <row r="37" spans="1:14">
      <c r="A37" s="108" t="s">
        <v>248</v>
      </c>
      <c r="B37" s="840" t="str">
        <f>VLOOKUP(A37,EQUIPOS!A7:D154,3,FALSE)</f>
        <v>Grúa telescópica de 50 Ton.</v>
      </c>
      <c r="C37" s="841"/>
      <c r="D37" s="841"/>
      <c r="E37" s="841"/>
      <c r="F37" s="841"/>
      <c r="G37" s="841"/>
      <c r="H37" s="842"/>
      <c r="I37" s="267"/>
      <c r="J37" s="268"/>
      <c r="K37" s="269">
        <f>VLOOKUP(A37,EQUIPOS!A7:D162,4,FALSE)</f>
        <v>333428.15463174565</v>
      </c>
      <c r="L37" s="270"/>
      <c r="M37" s="271">
        <v>4</v>
      </c>
      <c r="N37" s="272">
        <f>K37/M37</f>
        <v>83357.038657936413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1010.0320112950249</v>
      </c>
    </row>
    <row r="43" spans="1:14" ht="15.75" thickBot="1">
      <c r="B43" s="827" t="s">
        <v>953</v>
      </c>
      <c r="C43" s="828"/>
      <c r="D43" s="828"/>
      <c r="E43" s="828"/>
      <c r="F43" s="828"/>
      <c r="G43" s="828"/>
      <c r="H43" s="828"/>
      <c r="I43" s="828"/>
      <c r="J43" s="828"/>
      <c r="K43" s="828"/>
      <c r="L43" s="828"/>
      <c r="M43" s="829"/>
      <c r="N43" s="99">
        <f>SUM(N36:N42)</f>
        <v>85976.936287374134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VLOOKUP(A59,TRANSPORTE!A6:D119,2,FALSE)</f>
        <v>kgk</v>
      </c>
      <c r="I59" s="279">
        <v>1</v>
      </c>
      <c r="J59" s="286">
        <v>1</v>
      </c>
      <c r="K59" s="279">
        <f>I59*J59</f>
        <v>1</v>
      </c>
      <c r="L59" s="831">
        <f>VLOOKUP(A59,TRANSPORTE!A5:D117,4,FALSE)</f>
        <v>0.4423019856826354</v>
      </c>
      <c r="M59" s="832"/>
      <c r="N59" s="287">
        <f>K59*L59</f>
        <v>0.4423019856826354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0.4423019856826354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96077.698702310066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19215.539740462013</v>
      </c>
      <c r="M83" s="862"/>
      <c r="N83" s="51"/>
    </row>
    <row r="84" spans="1:14">
      <c r="B84" s="89" t="s">
        <v>973</v>
      </c>
      <c r="C84" s="90"/>
      <c r="D84" s="90"/>
      <c r="E84" s="90"/>
      <c r="F84" s="90"/>
      <c r="G84" s="90"/>
      <c r="H84" s="90"/>
      <c r="I84" s="87"/>
      <c r="J84" s="88"/>
      <c r="K84" s="304">
        <v>0.05</v>
      </c>
      <c r="L84" s="861">
        <f>N78*K84</f>
        <v>4803.8849351155031</v>
      </c>
      <c r="M84" s="862"/>
      <c r="N84" s="51"/>
    </row>
    <row r="85" spans="1:14" ht="15.75" thickBot="1">
      <c r="B85" s="91" t="s">
        <v>974</v>
      </c>
      <c r="C85" s="92"/>
      <c r="D85" s="92"/>
      <c r="E85" s="92"/>
      <c r="F85" s="92"/>
      <c r="G85" s="92"/>
      <c r="H85" s="92"/>
      <c r="I85" s="93"/>
      <c r="J85" s="94"/>
      <c r="K85" s="305">
        <v>0.05</v>
      </c>
      <c r="L85" s="863">
        <f>N78*K85</f>
        <v>4803.8849351155031</v>
      </c>
      <c r="M85" s="864"/>
      <c r="N85" s="51"/>
    </row>
    <row r="86" spans="1:14" ht="15.75" thickBot="1">
      <c r="B86" s="827" t="s">
        <v>953</v>
      </c>
      <c r="C86" s="828"/>
      <c r="D86" s="828"/>
      <c r="E86" s="828"/>
      <c r="F86" s="828"/>
      <c r="G86" s="828"/>
      <c r="H86" s="828"/>
      <c r="I86" s="828"/>
      <c r="J86" s="828"/>
      <c r="K86" s="828"/>
      <c r="L86" s="828"/>
      <c r="M86" s="829"/>
      <c r="N86" s="52">
        <f>L83+L84+L85</f>
        <v>28823.309610693021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124901.00831300308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144243.95938558545</v>
      </c>
      <c r="L36" s="270"/>
      <c r="M36" s="271">
        <v>5</v>
      </c>
      <c r="N36" s="272">
        <f>K36/M36</f>
        <v>28848.791877117088</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107.474121807204</v>
      </c>
    </row>
    <row r="43" spans="1:14" ht="15.75" thickBot="1">
      <c r="B43" s="827" t="s">
        <v>953</v>
      </c>
      <c r="C43" s="828"/>
      <c r="D43" s="828"/>
      <c r="E43" s="828"/>
      <c r="F43" s="828"/>
      <c r="G43" s="828"/>
      <c r="H43" s="828"/>
      <c r="I43" s="828"/>
      <c r="J43" s="828"/>
      <c r="K43" s="828"/>
      <c r="L43" s="828"/>
      <c r="M43" s="829"/>
      <c r="N43" s="99">
        <f>SUM(N36:N42)</f>
        <v>28956.265998924293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VLOOKUP(A59,TRANSPORTE!A6:D119,2,FALSE)</f>
        <v>m3k</v>
      </c>
      <c r="I59" s="279">
        <v>0.70199999999999996</v>
      </c>
      <c r="J59" s="286">
        <v>1</v>
      </c>
      <c r="K59" s="279">
        <f>I59*J59</f>
        <v>0.70199999999999996</v>
      </c>
      <c r="L59" s="831">
        <f>VLOOKUP(A59,TRANSPORTE!A5:D94,4,FALSE)</f>
        <v>1034.151278986966</v>
      </c>
      <c r="M59" s="832"/>
      <c r="N59" s="287">
        <f>K59*L59</f>
        <v>725.97419784885005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725.97419784885005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5373.7060903601996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35055.946287133338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7011.1892574266676</v>
      </c>
      <c r="M83" s="862"/>
      <c r="N83" s="51"/>
    </row>
    <row r="84" spans="1:14">
      <c r="B84" s="89" t="s">
        <v>973</v>
      </c>
      <c r="C84" s="90"/>
      <c r="D84" s="90"/>
      <c r="E84" s="90"/>
      <c r="F84" s="90"/>
      <c r="G84" s="90"/>
      <c r="H84" s="90"/>
      <c r="I84" s="87"/>
      <c r="J84" s="88"/>
      <c r="K84" s="304">
        <v>0.05</v>
      </c>
      <c r="L84" s="861">
        <f>N78*K84</f>
        <v>1752.7973143566669</v>
      </c>
      <c r="M84" s="862"/>
      <c r="N84" s="51"/>
    </row>
    <row r="85" spans="1:14" ht="15.75" thickBot="1">
      <c r="B85" s="91" t="s">
        <v>974</v>
      </c>
      <c r="C85" s="92"/>
      <c r="D85" s="92"/>
      <c r="E85" s="92"/>
      <c r="F85" s="92"/>
      <c r="G85" s="92"/>
      <c r="H85" s="92"/>
      <c r="I85" s="93"/>
      <c r="J85" s="94"/>
      <c r="K85" s="305">
        <v>0.05</v>
      </c>
      <c r="L85" s="863">
        <f>N78*K85</f>
        <v>1752.7973143566669</v>
      </c>
      <c r="M85" s="864"/>
      <c r="N85" s="51"/>
    </row>
    <row r="86" spans="1:14" ht="15.75" thickBot="1">
      <c r="B86" s="827" t="s">
        <v>953</v>
      </c>
      <c r="C86" s="828"/>
      <c r="D86" s="828"/>
      <c r="E86" s="828"/>
      <c r="F86" s="828"/>
      <c r="G86" s="828"/>
      <c r="H86" s="828"/>
      <c r="I86" s="828"/>
      <c r="J86" s="828"/>
      <c r="K86" s="828"/>
      <c r="L86" s="828"/>
      <c r="M86" s="829"/>
      <c r="N86" s="52">
        <f>L83+L84+L85</f>
        <v>10516.783886140001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45572.730173273339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144243.95938558545</v>
      </c>
      <c r="L36" s="270"/>
      <c r="M36" s="271">
        <v>4</v>
      </c>
      <c r="N36" s="272">
        <f>K36/M36</f>
        <v>36060.989846396362</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67.663750000000007</v>
      </c>
    </row>
    <row r="43" spans="1:14" ht="15.75" thickBot="1">
      <c r="B43" s="827" t="s">
        <v>953</v>
      </c>
      <c r="C43" s="828"/>
      <c r="D43" s="828"/>
      <c r="E43" s="828"/>
      <c r="F43" s="828"/>
      <c r="G43" s="828"/>
      <c r="H43" s="828"/>
      <c r="I43" s="828"/>
      <c r="J43" s="828"/>
      <c r="K43" s="828"/>
      <c r="L43" s="828"/>
      <c r="M43" s="829"/>
      <c r="N43" s="99">
        <f>SUM(N36:N42)</f>
        <v>36128.653596396362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VLOOKUP(A59,TRANSPORTE!A6:D119,2,FALSE)</f>
        <v>m3k</v>
      </c>
      <c r="I59" s="279">
        <v>3.03</v>
      </c>
      <c r="J59" s="286">
        <v>1</v>
      </c>
      <c r="K59" s="279">
        <f>I59*J59</f>
        <v>3.03</v>
      </c>
      <c r="L59" s="831">
        <f>VLOOKUP(A59,TRANSPORTE!A5:D94,4,FALSE)</f>
        <v>1034.151278986966</v>
      </c>
      <c r="M59" s="832"/>
      <c r="N59" s="287">
        <f>K59*L59</f>
        <v>3133.4783753305069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3133.4783753305069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3383.1875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42645.319471726871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8529.0638943453741</v>
      </c>
      <c r="M83" s="862"/>
      <c r="N83" s="51"/>
    </row>
    <row r="84" spans="1:14">
      <c r="B84" s="89" t="s">
        <v>973</v>
      </c>
      <c r="C84" s="90"/>
      <c r="D84" s="90"/>
      <c r="E84" s="90"/>
      <c r="F84" s="90"/>
      <c r="G84" s="90"/>
      <c r="H84" s="90"/>
      <c r="I84" s="87"/>
      <c r="J84" s="88"/>
      <c r="K84" s="304">
        <v>0.05</v>
      </c>
      <c r="L84" s="861">
        <f>N78*K84</f>
        <v>2132.2659735863435</v>
      </c>
      <c r="M84" s="862"/>
      <c r="N84" s="51"/>
    </row>
    <row r="85" spans="1:14" ht="15.75" thickBot="1">
      <c r="B85" s="91" t="s">
        <v>974</v>
      </c>
      <c r="C85" s="92"/>
      <c r="D85" s="92"/>
      <c r="E85" s="92"/>
      <c r="F85" s="92"/>
      <c r="G85" s="92"/>
      <c r="H85" s="92"/>
      <c r="I85" s="93"/>
      <c r="J85" s="94"/>
      <c r="K85" s="305">
        <v>0.05</v>
      </c>
      <c r="L85" s="863">
        <f>N78*K85</f>
        <v>2132.2659735863435</v>
      </c>
      <c r="M85" s="864"/>
      <c r="N85" s="51"/>
    </row>
    <row r="86" spans="1:14" ht="15.75" thickBot="1">
      <c r="B86" s="827" t="s">
        <v>953</v>
      </c>
      <c r="C86" s="828"/>
      <c r="D86" s="828"/>
      <c r="E86" s="828"/>
      <c r="F86" s="828"/>
      <c r="G86" s="828"/>
      <c r="H86" s="828"/>
      <c r="I86" s="828"/>
      <c r="J86" s="828"/>
      <c r="K86" s="828"/>
      <c r="L86" s="828"/>
      <c r="M86" s="829"/>
      <c r="N86" s="52">
        <f>L83+L84+L85</f>
        <v>12793.595841518061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55438.915313244928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144.34933333333333</v>
      </c>
    </row>
    <row r="43" spans="1:14" ht="15.75" thickBot="1">
      <c r="B43" s="827" t="s">
        <v>953</v>
      </c>
      <c r="C43" s="828"/>
      <c r="D43" s="828"/>
      <c r="E43" s="828"/>
      <c r="F43" s="828"/>
      <c r="G43" s="828"/>
      <c r="H43" s="828"/>
      <c r="I43" s="828"/>
      <c r="J43" s="828"/>
      <c r="K43" s="828"/>
      <c r="L43" s="828"/>
      <c r="M43" s="829"/>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1443.4933333333333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317.56853333333333</v>
      </c>
      <c r="M83" s="862"/>
      <c r="N83" s="51"/>
    </row>
    <row r="84" spans="1:14">
      <c r="B84" s="89" t="s">
        <v>973</v>
      </c>
      <c r="C84" s="90"/>
      <c r="D84" s="90"/>
      <c r="E84" s="90"/>
      <c r="F84" s="90"/>
      <c r="G84" s="90"/>
      <c r="H84" s="90"/>
      <c r="I84" s="87"/>
      <c r="J84" s="88"/>
      <c r="K84" s="304">
        <v>0.05</v>
      </c>
      <c r="L84" s="861">
        <f>N78*K84</f>
        <v>79.392133333333334</v>
      </c>
      <c r="M84" s="862"/>
      <c r="N84" s="51"/>
    </row>
    <row r="85" spans="1:14" ht="15.75" thickBot="1">
      <c r="B85" s="91" t="s">
        <v>974</v>
      </c>
      <c r="C85" s="92"/>
      <c r="D85" s="92"/>
      <c r="E85" s="92"/>
      <c r="F85" s="92"/>
      <c r="G85" s="92"/>
      <c r="H85" s="92"/>
      <c r="I85" s="93"/>
      <c r="J85" s="94"/>
      <c r="K85" s="305">
        <v>0.05</v>
      </c>
      <c r="L85" s="863">
        <f>N78*K85</f>
        <v>79.392133333333334</v>
      </c>
      <c r="M85" s="864"/>
      <c r="N85" s="51"/>
    </row>
    <row r="86" spans="1:14" ht="15.75" thickBot="1">
      <c r="B86" s="827" t="s">
        <v>953</v>
      </c>
      <c r="C86" s="828"/>
      <c r="D86" s="828"/>
      <c r="E86" s="828"/>
      <c r="F86" s="828"/>
      <c r="G86" s="828"/>
      <c r="H86" s="828"/>
      <c r="I86" s="828"/>
      <c r="J86" s="828"/>
      <c r="K86" s="828"/>
      <c r="L86" s="828"/>
      <c r="M86" s="829"/>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196918.23715333772</v>
      </c>
      <c r="L36" s="270"/>
      <c r="M36" s="271">
        <v>3</v>
      </c>
      <c r="N36" s="272">
        <f>K36/M36</f>
        <v>65639.41238444591</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90.218333333333348</v>
      </c>
    </row>
    <row r="43" spans="1:14" ht="15.75" thickBot="1">
      <c r="B43" s="827" t="s">
        <v>953</v>
      </c>
      <c r="C43" s="828"/>
      <c r="D43" s="828"/>
      <c r="E43" s="828"/>
      <c r="F43" s="828"/>
      <c r="G43" s="828"/>
      <c r="H43" s="828"/>
      <c r="I43" s="828"/>
      <c r="J43" s="828"/>
      <c r="K43" s="828"/>
      <c r="L43" s="828"/>
      <c r="M43" s="829"/>
      <c r="N43" s="99">
        <f>SUM(N36:N42)</f>
        <v>65729.630717779248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1034.151278986966</v>
      </c>
      <c r="M59" s="832"/>
      <c r="N59" s="287">
        <f>K59*L59</f>
        <v>1758.057174277842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1758.057174277842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76509.521225390417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15301.904245078083</v>
      </c>
      <c r="M83" s="862"/>
      <c r="N83" s="51"/>
    </row>
    <row r="84" spans="1:14">
      <c r="B84" s="89" t="s">
        <v>973</v>
      </c>
      <c r="C84" s="90"/>
      <c r="D84" s="90"/>
      <c r="E84" s="90"/>
      <c r="F84" s="90"/>
      <c r="G84" s="90"/>
      <c r="H84" s="90"/>
      <c r="I84" s="87"/>
      <c r="J84" s="88"/>
      <c r="K84" s="304">
        <v>0.05</v>
      </c>
      <c r="L84" s="861">
        <f>N78*K84</f>
        <v>3825.4760612695209</v>
      </c>
      <c r="M84" s="862"/>
      <c r="N84" s="51"/>
    </row>
    <row r="85" spans="1:14" ht="15.75" thickBot="1">
      <c r="B85" s="91" t="s">
        <v>974</v>
      </c>
      <c r="C85" s="92"/>
      <c r="D85" s="92"/>
      <c r="E85" s="92"/>
      <c r="F85" s="92"/>
      <c r="G85" s="92"/>
      <c r="H85" s="92"/>
      <c r="I85" s="93"/>
      <c r="J85" s="94"/>
      <c r="K85" s="305">
        <v>0.05</v>
      </c>
      <c r="L85" s="863">
        <f>N78*K85</f>
        <v>3825.4760612695209</v>
      </c>
      <c r="M85" s="864"/>
      <c r="N85" s="51"/>
    </row>
    <row r="86" spans="1:14" ht="15.75" thickBot="1">
      <c r="B86" s="827" t="s">
        <v>953</v>
      </c>
      <c r="C86" s="828"/>
      <c r="D86" s="828"/>
      <c r="E86" s="828"/>
      <c r="F86" s="828"/>
      <c r="G86" s="828"/>
      <c r="H86" s="828"/>
      <c r="I86" s="828"/>
      <c r="J86" s="828"/>
      <c r="K86" s="828"/>
      <c r="L86" s="828"/>
      <c r="M86" s="829"/>
      <c r="N86" s="52">
        <f>L83+L84+L85</f>
        <v>22952.856367617125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99462.37759300755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31" zoomScale="78" zoomScaleNormal="78" workbookViewId="0">
      <selection activeCell="F24" sqref="F24"/>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196918.23715333772</v>
      </c>
      <c r="L36" s="270"/>
      <c r="M36" s="271">
        <v>3</v>
      </c>
      <c r="N36" s="272">
        <f>K36/M36</f>
        <v>65639.41238444591</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90.218333333333348</v>
      </c>
    </row>
    <row r="43" spans="1:14" ht="15.75" thickBot="1">
      <c r="B43" s="827" t="s">
        <v>953</v>
      </c>
      <c r="C43" s="828"/>
      <c r="D43" s="828"/>
      <c r="E43" s="828"/>
      <c r="F43" s="828"/>
      <c r="G43" s="828"/>
      <c r="H43" s="828"/>
      <c r="I43" s="828"/>
      <c r="J43" s="828"/>
      <c r="K43" s="828"/>
      <c r="L43" s="828"/>
      <c r="M43" s="829"/>
      <c r="N43" s="99">
        <f>SUM(N36:N42)</f>
        <v>65729.630717779248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1034.151278986966</v>
      </c>
      <c r="M59" s="832"/>
      <c r="N59" s="287">
        <f>K59*L59</f>
        <v>1758.057174277842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1758.057174277842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76509.521225390417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15301.904245078083</v>
      </c>
      <c r="M83" s="862"/>
      <c r="N83" s="51"/>
    </row>
    <row r="84" spans="1:14">
      <c r="B84" s="89" t="s">
        <v>973</v>
      </c>
      <c r="C84" s="90"/>
      <c r="D84" s="90"/>
      <c r="E84" s="90"/>
      <c r="F84" s="90"/>
      <c r="G84" s="90"/>
      <c r="H84" s="90"/>
      <c r="I84" s="87"/>
      <c r="J84" s="88"/>
      <c r="K84" s="304">
        <v>0.05</v>
      </c>
      <c r="L84" s="861">
        <f>N78*K84</f>
        <v>3825.4760612695209</v>
      </c>
      <c r="M84" s="862"/>
      <c r="N84" s="51"/>
    </row>
    <row r="85" spans="1:14" ht="15.75" thickBot="1">
      <c r="B85" s="91" t="s">
        <v>974</v>
      </c>
      <c r="C85" s="92"/>
      <c r="D85" s="92"/>
      <c r="E85" s="92"/>
      <c r="F85" s="92"/>
      <c r="G85" s="92"/>
      <c r="H85" s="92"/>
      <c r="I85" s="93"/>
      <c r="J85" s="94"/>
      <c r="K85" s="305">
        <v>0.05</v>
      </c>
      <c r="L85" s="863">
        <f>N78*K85</f>
        <v>3825.4760612695209</v>
      </c>
      <c r="M85" s="864"/>
      <c r="N85" s="51"/>
    </row>
    <row r="86" spans="1:14" ht="15.75" thickBot="1">
      <c r="B86" s="827" t="s">
        <v>953</v>
      </c>
      <c r="C86" s="828"/>
      <c r="D86" s="828"/>
      <c r="E86" s="828"/>
      <c r="F86" s="828"/>
      <c r="G86" s="828"/>
      <c r="H86" s="828"/>
      <c r="I86" s="828"/>
      <c r="J86" s="828"/>
      <c r="K86" s="828"/>
      <c r="L86" s="828"/>
      <c r="M86" s="829"/>
      <c r="N86" s="52">
        <f>L83+L84+L85</f>
        <v>22952.856367617125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99462.37759300755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144243.95938558545</v>
      </c>
      <c r="L36" s="270"/>
      <c r="M36" s="271">
        <v>45</v>
      </c>
      <c r="N36" s="272">
        <f>K36/M36</f>
        <v>3205.4213196796768</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1.5036388888888887</v>
      </c>
    </row>
    <row r="43" spans="1:14" ht="15.75" thickBot="1">
      <c r="B43" s="827" t="s">
        <v>953</v>
      </c>
      <c r="C43" s="828"/>
      <c r="D43" s="828"/>
      <c r="E43" s="828"/>
      <c r="F43" s="828"/>
      <c r="G43" s="828"/>
      <c r="H43" s="828"/>
      <c r="I43" s="828"/>
      <c r="J43" s="828"/>
      <c r="K43" s="828"/>
      <c r="L43" s="828"/>
      <c r="M43" s="829"/>
      <c r="N43" s="99">
        <f>SUM(N36:N42)</f>
        <v>3206.9249585685657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31">
        <f>VLOOKUP(A59,TRANSPORTE!A6:D117,4,FALSE)</f>
        <v>0.4423019856826354</v>
      </c>
      <c r="M59" s="832"/>
      <c r="N59" s="287">
        <f>K59*L59</f>
        <v>15.790180888870085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15.790180888870085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3373.0790283463248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674.615805669265</v>
      </c>
      <c r="M83" s="862"/>
      <c r="N83" s="51"/>
    </row>
    <row r="84" spans="1:14">
      <c r="B84" s="89" t="s">
        <v>973</v>
      </c>
      <c r="C84" s="90"/>
      <c r="D84" s="90"/>
      <c r="E84" s="90"/>
      <c r="F84" s="90"/>
      <c r="G84" s="90"/>
      <c r="H84" s="90"/>
      <c r="I84" s="87"/>
      <c r="J84" s="88"/>
      <c r="K84" s="304">
        <v>0.05</v>
      </c>
      <c r="L84" s="861">
        <f>N78*K84</f>
        <v>168.65395141731625</v>
      </c>
      <c r="M84" s="862"/>
      <c r="N84" s="51"/>
    </row>
    <row r="85" spans="1:14" ht="15.75" thickBot="1">
      <c r="B85" s="91" t="s">
        <v>974</v>
      </c>
      <c r="C85" s="92"/>
      <c r="D85" s="92"/>
      <c r="E85" s="92"/>
      <c r="F85" s="92"/>
      <c r="G85" s="92"/>
      <c r="H85" s="92"/>
      <c r="I85" s="93"/>
      <c r="J85" s="94"/>
      <c r="K85" s="305">
        <v>0.05</v>
      </c>
      <c r="L85" s="863">
        <f>N78*K85</f>
        <v>168.65395141731625</v>
      </c>
      <c r="M85" s="864"/>
      <c r="N85" s="51"/>
    </row>
    <row r="86" spans="1:14" ht="15.75" thickBot="1">
      <c r="B86" s="827" t="s">
        <v>953</v>
      </c>
      <c r="C86" s="828"/>
      <c r="D86" s="828"/>
      <c r="E86" s="828"/>
      <c r="F86" s="828"/>
      <c r="G86" s="828"/>
      <c r="H86" s="828"/>
      <c r="I86" s="828"/>
      <c r="J86" s="828"/>
      <c r="K86" s="828"/>
      <c r="L86" s="828"/>
      <c r="M86" s="829"/>
      <c r="N86" s="52">
        <f>L83+L84+L85</f>
        <v>1011.9237085038974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4385.0027368502224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60.145555555555553</v>
      </c>
    </row>
    <row r="43" spans="1:14" ht="15.75" thickBot="1">
      <c r="B43" s="827" t="s">
        <v>953</v>
      </c>
      <c r="C43" s="828"/>
      <c r="D43" s="828"/>
      <c r="E43" s="828"/>
      <c r="F43" s="828"/>
      <c r="G43" s="828"/>
      <c r="H43" s="828"/>
      <c r="I43" s="828"/>
      <c r="J43" s="828"/>
      <c r="K43" s="828"/>
      <c r="L43" s="828"/>
      <c r="M43" s="829"/>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31">
        <f>VLOOKUP(A59,TRANSPORTE!A6:D117,4,FALSE)</f>
        <v>0.4423019856826354</v>
      </c>
      <c r="M59" s="832"/>
      <c r="N59" s="287">
        <f>K59*L59</f>
        <v>4.533595353247013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4.533595353247013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601.45555555555552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666.13470646435803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133.2269412928716</v>
      </c>
      <c r="M83" s="862"/>
      <c r="N83" s="51"/>
    </row>
    <row r="84" spans="1:14">
      <c r="B84" s="89" t="s">
        <v>973</v>
      </c>
      <c r="C84" s="90"/>
      <c r="D84" s="90"/>
      <c r="E84" s="90"/>
      <c r="F84" s="90"/>
      <c r="G84" s="90"/>
      <c r="H84" s="90"/>
      <c r="I84" s="87"/>
      <c r="J84" s="88"/>
      <c r="K84" s="304">
        <v>0.05</v>
      </c>
      <c r="L84" s="861">
        <f>N78*K84</f>
        <v>33.3067353232179</v>
      </c>
      <c r="M84" s="862"/>
      <c r="N84" s="51"/>
    </row>
    <row r="85" spans="1:14" ht="15.75" thickBot="1">
      <c r="B85" s="91" t="s">
        <v>974</v>
      </c>
      <c r="C85" s="92"/>
      <c r="D85" s="92"/>
      <c r="E85" s="92"/>
      <c r="F85" s="92"/>
      <c r="G85" s="92"/>
      <c r="H85" s="92"/>
      <c r="I85" s="93"/>
      <c r="J85" s="94"/>
      <c r="K85" s="305">
        <v>0.05</v>
      </c>
      <c r="L85" s="863">
        <f>N78*K85</f>
        <v>33.3067353232179</v>
      </c>
      <c r="M85" s="864"/>
      <c r="N85" s="51"/>
    </row>
    <row r="86" spans="1:14" ht="15.75" thickBot="1">
      <c r="B86" s="827" t="s">
        <v>953</v>
      </c>
      <c r="C86" s="828"/>
      <c r="D86" s="828"/>
      <c r="E86" s="828"/>
      <c r="F86" s="828"/>
      <c r="G86" s="828"/>
      <c r="H86" s="828"/>
      <c r="I86" s="828"/>
      <c r="J86" s="828"/>
      <c r="K86" s="828"/>
      <c r="L86" s="828"/>
      <c r="M86" s="829"/>
      <c r="N86" s="52">
        <f>L83+L84+L85</f>
        <v>199.84041193930742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865.97511840366542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144243.95938558545</v>
      </c>
      <c r="L36" s="270"/>
      <c r="M36" s="271">
        <v>45</v>
      </c>
      <c r="N36" s="272">
        <f>K36/M36</f>
        <v>3205.4213196796768</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1.5036388888888887</v>
      </c>
    </row>
    <row r="43" spans="1:14" ht="15.75" thickBot="1">
      <c r="B43" s="827" t="s">
        <v>953</v>
      </c>
      <c r="C43" s="828"/>
      <c r="D43" s="828"/>
      <c r="E43" s="828"/>
      <c r="F43" s="828"/>
      <c r="G43" s="828"/>
      <c r="H43" s="828"/>
      <c r="I43" s="828"/>
      <c r="J43" s="828"/>
      <c r="K43" s="828"/>
      <c r="L43" s="828"/>
      <c r="M43" s="829"/>
      <c r="N43" s="99">
        <f>SUM(N36:N42)</f>
        <v>3206.9249585685657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31">
        <f>VLOOKUP(A59,TRANSPORTE!A6:D117,4,FALSE)</f>
        <v>1034.151278986966</v>
      </c>
      <c r="M59" s="832"/>
      <c r="N59" s="287">
        <f>K59*L59</f>
        <v>838.17444086254091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838.17444086254091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4195.4632883199956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839.09265766399915</v>
      </c>
      <c r="M83" s="862"/>
      <c r="N83" s="51"/>
    </row>
    <row r="84" spans="1:14">
      <c r="B84" s="89" t="s">
        <v>973</v>
      </c>
      <c r="C84" s="90"/>
      <c r="D84" s="90"/>
      <c r="E84" s="90"/>
      <c r="F84" s="90"/>
      <c r="G84" s="90"/>
      <c r="H84" s="90"/>
      <c r="I84" s="87"/>
      <c r="J84" s="88"/>
      <c r="K84" s="304">
        <v>0.05</v>
      </c>
      <c r="L84" s="861">
        <f>N78*K84</f>
        <v>209.77316441599979</v>
      </c>
      <c r="M84" s="862"/>
      <c r="N84" s="51"/>
    </row>
    <row r="85" spans="1:14" ht="15.75" thickBot="1">
      <c r="B85" s="91" t="s">
        <v>974</v>
      </c>
      <c r="C85" s="92"/>
      <c r="D85" s="92"/>
      <c r="E85" s="92"/>
      <c r="F85" s="92"/>
      <c r="G85" s="92"/>
      <c r="H85" s="92"/>
      <c r="I85" s="93"/>
      <c r="J85" s="94"/>
      <c r="K85" s="305">
        <v>0.05</v>
      </c>
      <c r="L85" s="863">
        <f>N78*K85</f>
        <v>209.77316441599979</v>
      </c>
      <c r="M85" s="864"/>
      <c r="N85" s="51"/>
    </row>
    <row r="86" spans="1:14" ht="15.75" thickBot="1">
      <c r="B86" s="827" t="s">
        <v>953</v>
      </c>
      <c r="C86" s="828"/>
      <c r="D86" s="828"/>
      <c r="E86" s="828"/>
      <c r="F86" s="828"/>
      <c r="G86" s="828"/>
      <c r="H86" s="828"/>
      <c r="I86" s="828"/>
      <c r="J86" s="828"/>
      <c r="K86" s="828"/>
      <c r="L86" s="828"/>
      <c r="M86" s="829"/>
      <c r="N86" s="52">
        <f>L83+L84+L85</f>
        <v>1258.6389864959988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5454.102274815994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VLOOKUP(A36,EQUIPOS!A5:D154,4,FALSE)</f>
        <v>179191.17980272599</v>
      </c>
      <c r="L36" s="270"/>
      <c r="M36" s="271">
        <v>0.625</v>
      </c>
      <c r="N36" s="272">
        <f>K36/M36</f>
        <v>286705.8876843616</v>
      </c>
    </row>
    <row r="37" spans="1:14">
      <c r="A37" s="108" t="s">
        <v>241</v>
      </c>
      <c r="B37" s="840" t="str">
        <f>VLOOKUP(A37,EQUIPOS!A7:D154,3,FALSE)</f>
        <v>Grúa (capacidad 15 ton)</v>
      </c>
      <c r="C37" s="841"/>
      <c r="D37" s="841"/>
      <c r="E37" s="841"/>
      <c r="F37" s="841"/>
      <c r="G37" s="841"/>
      <c r="H37" s="842"/>
      <c r="I37" s="267"/>
      <c r="J37" s="268"/>
      <c r="K37" s="269">
        <f>VLOOKUP(A37,EQUIPOS!A6:D154,4,FALSE)</f>
        <v>189638.9324189116</v>
      </c>
      <c r="L37" s="270"/>
      <c r="M37" s="271">
        <v>0.625</v>
      </c>
      <c r="N37" s="272">
        <f>K37/M37</f>
        <v>303422.29187025857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2706.55</v>
      </c>
    </row>
    <row r="43" spans="1:14" ht="15.75" thickBot="1">
      <c r="B43" s="827" t="s">
        <v>953</v>
      </c>
      <c r="C43" s="828"/>
      <c r="D43" s="828"/>
      <c r="E43" s="828"/>
      <c r="F43" s="828"/>
      <c r="G43" s="828"/>
      <c r="H43" s="828"/>
      <c r="I43" s="828"/>
      <c r="J43" s="828"/>
      <c r="K43" s="828"/>
      <c r="L43" s="828"/>
      <c r="M43" s="829"/>
      <c r="N43" s="394">
        <f>SUM(N36:N42)</f>
        <v>592834.72955462022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15853.967014326954</v>
      </c>
      <c r="N49" s="272">
        <f>K49*M49</f>
        <v>15853.967014326954</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2320.0667645546296</v>
      </c>
      <c r="N50" s="272">
        <f>K50*M50</f>
        <v>2320.0667645546296</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53236.961095792329</v>
      </c>
      <c r="N51" s="272">
        <f>K51*M51</f>
        <v>106473.92219158466</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135699.94909395272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782665.67864857288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156533.13572971459</v>
      </c>
      <c r="M83" s="862"/>
      <c r="N83" s="51"/>
    </row>
    <row r="84" spans="1:14">
      <c r="B84" s="89" t="s">
        <v>973</v>
      </c>
      <c r="C84" s="90"/>
      <c r="D84" s="90"/>
      <c r="E84" s="90"/>
      <c r="F84" s="90"/>
      <c r="G84" s="90"/>
      <c r="H84" s="90"/>
      <c r="I84" s="87"/>
      <c r="J84" s="88"/>
      <c r="K84" s="304">
        <v>0.05</v>
      </c>
      <c r="L84" s="861">
        <f>N78*K84</f>
        <v>39133.283932428647</v>
      </c>
      <c r="M84" s="862"/>
      <c r="N84" s="51"/>
    </row>
    <row r="85" spans="1:14" ht="15.75" thickBot="1">
      <c r="B85" s="91" t="s">
        <v>974</v>
      </c>
      <c r="C85" s="92"/>
      <c r="D85" s="92"/>
      <c r="E85" s="92"/>
      <c r="F85" s="92"/>
      <c r="G85" s="92"/>
      <c r="H85" s="92"/>
      <c r="I85" s="93"/>
      <c r="J85" s="94"/>
      <c r="K85" s="305">
        <v>0.05</v>
      </c>
      <c r="L85" s="863">
        <f>N78*K85</f>
        <v>39133.283932428647</v>
      </c>
      <c r="M85" s="864"/>
      <c r="N85" s="51"/>
    </row>
    <row r="86" spans="1:14" ht="15.75" thickBot="1">
      <c r="B86" s="827" t="s">
        <v>953</v>
      </c>
      <c r="C86" s="828"/>
      <c r="D86" s="828"/>
      <c r="E86" s="828"/>
      <c r="F86" s="828"/>
      <c r="G86" s="828"/>
      <c r="H86" s="828"/>
      <c r="I86" s="828"/>
      <c r="J86" s="828"/>
      <c r="K86" s="828"/>
      <c r="L86" s="828"/>
      <c r="M86" s="829"/>
      <c r="N86" s="52">
        <f>L83+L84+L85</f>
        <v>234799.70359457185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1017465.3822431448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179191.17980272599</v>
      </c>
      <c r="L36" s="270"/>
      <c r="M36" s="271">
        <v>0.5</v>
      </c>
      <c r="N36" s="272">
        <f>K36/M36</f>
        <v>358382.35960545199</v>
      </c>
    </row>
    <row r="37" spans="1:14">
      <c r="A37" s="108" t="s">
        <v>241</v>
      </c>
      <c r="B37" s="840" t="str">
        <f>VLOOKUP(A37,EQUIPOS!A7:D154,3,FALSE)</f>
        <v>Grúa (capacidad 15 ton)</v>
      </c>
      <c r="C37" s="841"/>
      <c r="D37" s="841"/>
      <c r="E37" s="841"/>
      <c r="F37" s="841"/>
      <c r="G37" s="841"/>
      <c r="H37" s="842"/>
      <c r="I37" s="267"/>
      <c r="J37" s="268"/>
      <c r="K37" s="269">
        <f>VLOOKUP(A37,EQUIPOS!A7:D164,4,FALSE)</f>
        <v>189638.9324189116</v>
      </c>
      <c r="L37" s="270"/>
      <c r="M37" s="271">
        <v>0.5</v>
      </c>
      <c r="N37" s="272">
        <f>K37/M37</f>
        <v>379277.8648378232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3383.1875</v>
      </c>
    </row>
    <row r="43" spans="1:14" ht="15.75" thickBot="1">
      <c r="B43" s="827" t="s">
        <v>953</v>
      </c>
      <c r="C43" s="828"/>
      <c r="D43" s="828"/>
      <c r="E43" s="828"/>
      <c r="F43" s="828"/>
      <c r="G43" s="828"/>
      <c r="H43" s="828"/>
      <c r="I43" s="828"/>
      <c r="J43" s="828"/>
      <c r="K43" s="828"/>
      <c r="L43" s="828"/>
      <c r="M43" s="829"/>
      <c r="N43" s="394">
        <f>SUM(N36:N42)</f>
        <v>741043.41194327525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15853.967014326954</v>
      </c>
      <c r="N49" s="272">
        <f>K49*M49</f>
        <v>15853.967014326954</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2320.0667645546296</v>
      </c>
      <c r="N50" s="272">
        <f>K50*M50</f>
        <v>2320.0667645546296</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53236.961095792329</v>
      </c>
      <c r="N51" s="272">
        <f>K51*M51</f>
        <v>106473.92219158466</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135699.94909395272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67663.75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944407.11103722802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188881.4222074456</v>
      </c>
      <c r="M83" s="862"/>
      <c r="N83" s="51"/>
    </row>
    <row r="84" spans="1:14">
      <c r="B84" s="89" t="s">
        <v>973</v>
      </c>
      <c r="C84" s="90"/>
      <c r="D84" s="90"/>
      <c r="E84" s="90"/>
      <c r="F84" s="90"/>
      <c r="G84" s="90"/>
      <c r="H84" s="90"/>
      <c r="I84" s="87"/>
      <c r="J84" s="88"/>
      <c r="K84" s="304">
        <v>0.05</v>
      </c>
      <c r="L84" s="861">
        <f>N78*K84</f>
        <v>47220.355551861401</v>
      </c>
      <c r="M84" s="862"/>
      <c r="N84" s="51"/>
    </row>
    <row r="85" spans="1:14" ht="15.75" thickBot="1">
      <c r="B85" s="91" t="s">
        <v>974</v>
      </c>
      <c r="C85" s="92"/>
      <c r="D85" s="92"/>
      <c r="E85" s="92"/>
      <c r="F85" s="92"/>
      <c r="G85" s="92"/>
      <c r="H85" s="92"/>
      <c r="I85" s="93"/>
      <c r="J85" s="94"/>
      <c r="K85" s="305">
        <v>0.05</v>
      </c>
      <c r="L85" s="863">
        <f>N78*K85</f>
        <v>47220.355551861401</v>
      </c>
      <c r="M85" s="864"/>
      <c r="N85" s="51"/>
    </row>
    <row r="86" spans="1:14" ht="15.75" thickBot="1">
      <c r="B86" s="827" t="s">
        <v>953</v>
      </c>
      <c r="C86" s="828"/>
      <c r="D86" s="828"/>
      <c r="E86" s="828"/>
      <c r="F86" s="828"/>
      <c r="G86" s="828"/>
      <c r="H86" s="828"/>
      <c r="I86" s="828"/>
      <c r="J86" s="828"/>
      <c r="K86" s="828"/>
      <c r="L86" s="828"/>
      <c r="M86" s="829"/>
      <c r="N86" s="52">
        <f>L83+L84+L85</f>
        <v>283322.13331116841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1227729.2443483965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179191.17980272599</v>
      </c>
      <c r="L36" s="270"/>
      <c r="M36" s="271">
        <v>0.4375</v>
      </c>
      <c r="N36" s="272">
        <f>K36/M36</f>
        <v>409579.83954908798</v>
      </c>
    </row>
    <row r="37" spans="1:14">
      <c r="A37" s="108" t="s">
        <v>241</v>
      </c>
      <c r="B37" s="840" t="str">
        <f>VLOOKUP(A37,EQUIPOS!A7:D154,3,FALSE)</f>
        <v>Grúa (capacidad 15 ton)</v>
      </c>
      <c r="C37" s="841"/>
      <c r="D37" s="841"/>
      <c r="E37" s="841"/>
      <c r="F37" s="841"/>
      <c r="G37" s="841"/>
      <c r="H37" s="842"/>
      <c r="I37" s="267"/>
      <c r="J37" s="268"/>
      <c r="K37" s="269">
        <f>VLOOKUP(A37,EQUIPOS!A7:D164,4,FALSE)</f>
        <v>189638.9324189116</v>
      </c>
      <c r="L37" s="270"/>
      <c r="M37" s="271">
        <v>0.4375</v>
      </c>
      <c r="N37" s="272">
        <f>K37/M37</f>
        <v>433460.41695751221</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3866.5</v>
      </c>
    </row>
    <row r="43" spans="1:14" ht="15.75" thickBot="1">
      <c r="B43" s="827" t="s">
        <v>953</v>
      </c>
      <c r="C43" s="828"/>
      <c r="D43" s="828"/>
      <c r="E43" s="828"/>
      <c r="F43" s="828"/>
      <c r="G43" s="828"/>
      <c r="H43" s="828"/>
      <c r="I43" s="828"/>
      <c r="J43" s="828"/>
      <c r="K43" s="828"/>
      <c r="L43" s="828"/>
      <c r="M43" s="829"/>
      <c r="N43" s="394">
        <f>SUM(N36:N42)</f>
        <v>846906.75650660018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15853.967014326954</v>
      </c>
      <c r="N49" s="272">
        <f>K49*M49</f>
        <v>15853.967014326954</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2320.0667645546296</v>
      </c>
      <c r="N50" s="272">
        <f>K50*M50</f>
        <v>2320.0667645546296</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53236.961095792329</v>
      </c>
      <c r="N51" s="272">
        <f>K51*M51</f>
        <v>106473.92219158466</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135699.94909395272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77330</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1059936.705600553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211987.34112011059</v>
      </c>
      <c r="M83" s="862"/>
      <c r="N83" s="51"/>
    </row>
    <row r="84" spans="1:14">
      <c r="B84" s="89" t="s">
        <v>973</v>
      </c>
      <c r="C84" s="90"/>
      <c r="D84" s="90"/>
      <c r="E84" s="90"/>
      <c r="F84" s="90"/>
      <c r="G84" s="90"/>
      <c r="H84" s="90"/>
      <c r="I84" s="87"/>
      <c r="J84" s="88"/>
      <c r="K84" s="304">
        <v>0.05</v>
      </c>
      <c r="L84" s="861">
        <f>N78*K84</f>
        <v>52996.835280027648</v>
      </c>
      <c r="M84" s="862"/>
      <c r="N84" s="51"/>
    </row>
    <row r="85" spans="1:14" ht="15.75" thickBot="1">
      <c r="B85" s="91" t="s">
        <v>974</v>
      </c>
      <c r="C85" s="92"/>
      <c r="D85" s="92"/>
      <c r="E85" s="92"/>
      <c r="F85" s="92"/>
      <c r="G85" s="92"/>
      <c r="H85" s="92"/>
      <c r="I85" s="93"/>
      <c r="J85" s="94"/>
      <c r="K85" s="305">
        <v>0.05</v>
      </c>
      <c r="L85" s="863">
        <f>N78*K85</f>
        <v>52996.835280027648</v>
      </c>
      <c r="M85" s="864"/>
      <c r="N85" s="51"/>
    </row>
    <row r="86" spans="1:14" ht="15.75" thickBot="1">
      <c r="B86" s="827" t="s">
        <v>953</v>
      </c>
      <c r="C86" s="828"/>
      <c r="D86" s="828"/>
      <c r="E86" s="828"/>
      <c r="F86" s="828"/>
      <c r="G86" s="828"/>
      <c r="H86" s="828"/>
      <c r="I86" s="828"/>
      <c r="J86" s="828"/>
      <c r="K86" s="828"/>
      <c r="L86" s="828"/>
      <c r="M86" s="829"/>
      <c r="N86" s="52">
        <f>L83+L84+L85</f>
        <v>317981.01168016589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1377917.717280719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179191.17980272599</v>
      </c>
      <c r="L36" s="270"/>
      <c r="M36" s="271">
        <v>0.875</v>
      </c>
      <c r="N36" s="272">
        <f>K36/M36</f>
        <v>204789.91977454399</v>
      </c>
    </row>
    <row r="37" spans="1:14">
      <c r="A37" s="108" t="s">
        <v>241</v>
      </c>
      <c r="B37" s="840" t="str">
        <f>VLOOKUP(A37,EQUIPOS!A7:D154,3,FALSE)</f>
        <v>Grúa (capacidad 15 ton)</v>
      </c>
      <c r="C37" s="841"/>
      <c r="D37" s="841"/>
      <c r="E37" s="841"/>
      <c r="F37" s="841"/>
      <c r="G37" s="841"/>
      <c r="H37" s="842"/>
      <c r="I37" s="267"/>
      <c r="J37" s="268"/>
      <c r="K37" s="269">
        <f>VLOOKUP(A37,EQUIPOS!A7:D164,4,FALSE)</f>
        <v>189638.9324189116</v>
      </c>
      <c r="L37" s="270"/>
      <c r="M37" s="271">
        <v>0.875</v>
      </c>
      <c r="N37" s="272">
        <f>K37/M37</f>
        <v>216730.2084787561</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1546.6000000000001</v>
      </c>
    </row>
    <row r="43" spans="1:14" ht="15.75" thickBot="1">
      <c r="B43" s="827" t="s">
        <v>953</v>
      </c>
      <c r="C43" s="828"/>
      <c r="D43" s="828"/>
      <c r="E43" s="828"/>
      <c r="F43" s="828"/>
      <c r="G43" s="828"/>
      <c r="H43" s="828"/>
      <c r="I43" s="828"/>
      <c r="J43" s="828"/>
      <c r="K43" s="828"/>
      <c r="L43" s="828"/>
      <c r="M43" s="829"/>
      <c r="N43" s="394">
        <f>SUM(N36:N42)</f>
        <v>423066.72825330007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15853.967014326954</v>
      </c>
      <c r="N49" s="272">
        <f>K49*M49</f>
        <v>15853.967014326954</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2320.0667645546296</v>
      </c>
      <c r="N50" s="272">
        <f>K50*M50</f>
        <v>2320.0667645546296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29226.02690236807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30932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483224.75515566813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96644.951031133634</v>
      </c>
      <c r="M83" s="862"/>
      <c r="N83" s="51"/>
    </row>
    <row r="84" spans="1:14">
      <c r="B84" s="89" t="s">
        <v>973</v>
      </c>
      <c r="C84" s="90"/>
      <c r="D84" s="90"/>
      <c r="E84" s="90"/>
      <c r="F84" s="90"/>
      <c r="G84" s="90"/>
      <c r="H84" s="90"/>
      <c r="I84" s="87"/>
      <c r="J84" s="88"/>
      <c r="K84" s="304">
        <v>0.05</v>
      </c>
      <c r="L84" s="861">
        <f>N78*K84</f>
        <v>24161.237757783409</v>
      </c>
      <c r="M84" s="862"/>
      <c r="N84" s="51"/>
    </row>
    <row r="85" spans="1:14" ht="15.75" thickBot="1">
      <c r="B85" s="91" t="s">
        <v>974</v>
      </c>
      <c r="C85" s="92"/>
      <c r="D85" s="92"/>
      <c r="E85" s="92"/>
      <c r="F85" s="92"/>
      <c r="G85" s="92"/>
      <c r="H85" s="92"/>
      <c r="I85" s="93"/>
      <c r="J85" s="94"/>
      <c r="K85" s="305">
        <v>0.05</v>
      </c>
      <c r="L85" s="863">
        <f>N78*K85</f>
        <v>24161.237757783409</v>
      </c>
      <c r="M85" s="864"/>
      <c r="N85" s="51"/>
    </row>
    <row r="86" spans="1:14" ht="15.75" thickBot="1">
      <c r="B86" s="827" t="s">
        <v>953</v>
      </c>
      <c r="C86" s="828"/>
      <c r="D86" s="828"/>
      <c r="E86" s="828"/>
      <c r="F86" s="828"/>
      <c r="G86" s="828"/>
      <c r="H86" s="828"/>
      <c r="I86" s="828"/>
      <c r="J86" s="828"/>
      <c r="K86" s="828"/>
      <c r="L86" s="828"/>
      <c r="M86" s="829"/>
      <c r="N86" s="52">
        <f>L83+L84+L85</f>
        <v>144967.42654670044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628192.18170236854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179191.17980272599</v>
      </c>
      <c r="L36" s="270"/>
      <c r="M36" s="271">
        <v>0.75</v>
      </c>
      <c r="N36" s="272">
        <f>K36/M36</f>
        <v>238921.57307030133</v>
      </c>
    </row>
    <row r="37" spans="1:14">
      <c r="A37" s="108" t="s">
        <v>241</v>
      </c>
      <c r="B37" s="840" t="str">
        <f>VLOOKUP(A37,EQUIPOS!A7:D154,3,FALSE)</f>
        <v>Grúa (capacidad 15 ton)</v>
      </c>
      <c r="C37" s="841"/>
      <c r="D37" s="841"/>
      <c r="E37" s="841"/>
      <c r="F37" s="841"/>
      <c r="G37" s="841"/>
      <c r="H37" s="842"/>
      <c r="I37" s="267"/>
      <c r="J37" s="268"/>
      <c r="K37" s="269">
        <f>VLOOKUP(A37,EQUIPOS!A7:D164,4,FALSE)</f>
        <v>189638.9324189116</v>
      </c>
      <c r="L37" s="270"/>
      <c r="M37" s="271">
        <v>0.75</v>
      </c>
      <c r="N37" s="272">
        <f>K37/M37</f>
        <v>252851.90989188213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1804.3666666666668</v>
      </c>
    </row>
    <row r="43" spans="1:14" ht="15.75" thickBot="1">
      <c r="B43" s="827" t="s">
        <v>953</v>
      </c>
      <c r="C43" s="828"/>
      <c r="D43" s="828"/>
      <c r="E43" s="828"/>
      <c r="F43" s="828"/>
      <c r="G43" s="828"/>
      <c r="H43" s="828"/>
      <c r="I43" s="828"/>
      <c r="J43" s="828"/>
      <c r="K43" s="828"/>
      <c r="L43" s="828"/>
      <c r="M43" s="829"/>
      <c r="N43" s="394">
        <f>SUM(N36:N42)</f>
        <v>493577.84962885006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15853.967014326954</v>
      </c>
      <c r="N49" s="272">
        <f>K49*M49</f>
        <v>15853.967014326954</v>
      </c>
    </row>
    <row r="50" spans="1:14">
      <c r="A50" s="206"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2320.0667645546296</v>
      </c>
      <c r="N50" s="272">
        <f>K50*M50</f>
        <v>2320.0667645546296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29226.02690236807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36087.333333333336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558891.20986455143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111778.2419729103</v>
      </c>
      <c r="M83" s="862"/>
      <c r="N83" s="51"/>
    </row>
    <row r="84" spans="1:14">
      <c r="B84" s="89" t="s">
        <v>973</v>
      </c>
      <c r="C84" s="90"/>
      <c r="D84" s="90"/>
      <c r="E84" s="90"/>
      <c r="F84" s="90"/>
      <c r="G84" s="90"/>
      <c r="H84" s="90"/>
      <c r="I84" s="87"/>
      <c r="J84" s="88"/>
      <c r="K84" s="304">
        <v>0.05</v>
      </c>
      <c r="L84" s="861">
        <f>N78*K84</f>
        <v>27944.560493227575</v>
      </c>
      <c r="M84" s="862"/>
      <c r="N84" s="51"/>
    </row>
    <row r="85" spans="1:14" ht="15.75" thickBot="1">
      <c r="B85" s="91" t="s">
        <v>974</v>
      </c>
      <c r="C85" s="92"/>
      <c r="D85" s="92"/>
      <c r="E85" s="92"/>
      <c r="F85" s="92"/>
      <c r="G85" s="92"/>
      <c r="H85" s="92"/>
      <c r="I85" s="93"/>
      <c r="J85" s="94"/>
      <c r="K85" s="305">
        <v>0.05</v>
      </c>
      <c r="L85" s="863">
        <f>N78*K85</f>
        <v>27944.560493227575</v>
      </c>
      <c r="M85" s="864"/>
      <c r="N85" s="51"/>
    </row>
    <row r="86" spans="1:14" ht="15.75" thickBot="1">
      <c r="B86" s="827" t="s">
        <v>953</v>
      </c>
      <c r="C86" s="828"/>
      <c r="D86" s="828"/>
      <c r="E86" s="828"/>
      <c r="F86" s="828"/>
      <c r="G86" s="828"/>
      <c r="H86" s="828"/>
      <c r="I86" s="828"/>
      <c r="J86" s="828"/>
      <c r="K86" s="828"/>
      <c r="L86" s="828"/>
      <c r="M86" s="829"/>
      <c r="N86" s="52">
        <f>L83+L84+L85</f>
        <v>167667.36295936542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726558.57282391679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179191.17980272599</v>
      </c>
      <c r="L36" s="270"/>
      <c r="M36" s="271">
        <v>0.6875</v>
      </c>
      <c r="N36" s="272">
        <f>K36/M36</f>
        <v>260641.71607669236</v>
      </c>
    </row>
    <row r="37" spans="1:14">
      <c r="A37" s="108" t="s">
        <v>241</v>
      </c>
      <c r="B37" s="840" t="str">
        <f>VLOOKUP(A37,EQUIPOS!A7:D154,3,FALSE)</f>
        <v>Grúa (capacidad 15 ton)</v>
      </c>
      <c r="C37" s="841"/>
      <c r="D37" s="841"/>
      <c r="E37" s="841"/>
      <c r="F37" s="841"/>
      <c r="G37" s="841"/>
      <c r="H37" s="842"/>
      <c r="I37" s="267"/>
      <c r="J37" s="268"/>
      <c r="K37" s="269">
        <f>VLOOKUP(A37,EQUIPOS!A7:D164,4,FALSE)</f>
        <v>189638.9324189116</v>
      </c>
      <c r="L37" s="270"/>
      <c r="M37" s="271">
        <v>0.6875</v>
      </c>
      <c r="N37" s="272">
        <f>K37/M37</f>
        <v>275838.4471547805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1968.4</v>
      </c>
    </row>
    <row r="43" spans="1:14" ht="15.75" thickBot="1">
      <c r="B43" s="827" t="s">
        <v>953</v>
      </c>
      <c r="C43" s="828"/>
      <c r="D43" s="828"/>
      <c r="E43" s="828"/>
      <c r="F43" s="828"/>
      <c r="G43" s="828"/>
      <c r="H43" s="828"/>
      <c r="I43" s="828"/>
      <c r="J43" s="828"/>
      <c r="K43" s="828"/>
      <c r="L43" s="828"/>
      <c r="M43" s="829"/>
      <c r="N43" s="394">
        <f>SUM(N36:N42)</f>
        <v>538448.56323147286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15853.967014326954</v>
      </c>
      <c r="N49" s="272">
        <f>K49*M49</f>
        <v>15853.967014326954</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2320.0667645546296</v>
      </c>
      <c r="N50" s="272">
        <f>K50*M50</f>
        <v>2320.0667645546296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29226.02690236807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39368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607042.59013384092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121408.51802676819</v>
      </c>
      <c r="M83" s="862"/>
      <c r="N83" s="51"/>
    </row>
    <row r="84" spans="1:14">
      <c r="B84" s="89" t="s">
        <v>973</v>
      </c>
      <c r="C84" s="90"/>
      <c r="D84" s="90"/>
      <c r="E84" s="90"/>
      <c r="F84" s="90"/>
      <c r="G84" s="90"/>
      <c r="H84" s="90"/>
      <c r="I84" s="87"/>
      <c r="J84" s="88"/>
      <c r="K84" s="304">
        <v>0.05</v>
      </c>
      <c r="L84" s="861">
        <f>N78*K84</f>
        <v>30352.129506692047</v>
      </c>
      <c r="M84" s="862"/>
      <c r="N84" s="51"/>
    </row>
    <row r="85" spans="1:14" ht="15.75" thickBot="1">
      <c r="B85" s="91" t="s">
        <v>974</v>
      </c>
      <c r="C85" s="92"/>
      <c r="D85" s="92"/>
      <c r="E85" s="92"/>
      <c r="F85" s="92"/>
      <c r="G85" s="92"/>
      <c r="H85" s="92"/>
      <c r="I85" s="93"/>
      <c r="J85" s="94"/>
      <c r="K85" s="305">
        <v>0.05</v>
      </c>
      <c r="L85" s="863">
        <f>N78*K85</f>
        <v>30352.129506692047</v>
      </c>
      <c r="M85" s="864"/>
      <c r="N85" s="51"/>
    </row>
    <row r="86" spans="1:14" ht="15.75" thickBot="1">
      <c r="B86" s="827" t="s">
        <v>953</v>
      </c>
      <c r="C86" s="828"/>
      <c r="D86" s="828"/>
      <c r="E86" s="828"/>
      <c r="F86" s="828"/>
      <c r="G86" s="828"/>
      <c r="H86" s="828"/>
      <c r="I86" s="828"/>
      <c r="J86" s="828"/>
      <c r="K86" s="828"/>
      <c r="L86" s="828"/>
      <c r="M86" s="829"/>
      <c r="N86" s="52">
        <f>L83+L84+L85</f>
        <v>182112.77704015229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789155.36717399326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2" t="s">
        <v>241</v>
      </c>
      <c r="B36" s="840" t="str">
        <f>VLOOKUP(A36,EQUIPOS!A6:D154,3,FALSE)</f>
        <v>Grúa (capacidad 15 ton)</v>
      </c>
      <c r="C36" s="841"/>
      <c r="D36" s="841"/>
      <c r="E36" s="841"/>
      <c r="F36" s="841"/>
      <c r="G36" s="841"/>
      <c r="H36" s="842"/>
      <c r="I36" s="267"/>
      <c r="J36" s="268"/>
      <c r="K36" s="269">
        <f>VLOOKUP(A36,EQUIPOS!A6:D163,4,FALSE)</f>
        <v>189638.9324189116</v>
      </c>
      <c r="L36" s="270"/>
      <c r="M36" s="396">
        <v>1.125</v>
      </c>
      <c r="N36" s="272">
        <f>K36/M36</f>
        <v>168567.93992792143</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1202.9111111111113</v>
      </c>
    </row>
    <row r="43" spans="1:14" ht="15.75" thickBot="1">
      <c r="B43" s="827" t="s">
        <v>953</v>
      </c>
      <c r="C43" s="828"/>
      <c r="D43" s="828"/>
      <c r="E43" s="828"/>
      <c r="F43" s="828"/>
      <c r="G43" s="828"/>
      <c r="H43" s="828"/>
      <c r="I43" s="828"/>
      <c r="J43" s="828"/>
      <c r="K43" s="828"/>
      <c r="L43" s="828"/>
      <c r="M43" s="829"/>
      <c r="N43" s="394">
        <f>SUM(N36:N42)</f>
        <v>169770.85103903254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9" t="s">
        <v>428</v>
      </c>
      <c r="B48" s="43" t="str">
        <f>VLOOKUP(A48,MATERIALES!A4:D372,3,FALSE)</f>
        <v>Costal de fibra o fique</v>
      </c>
      <c r="C48" s="281"/>
      <c r="D48" s="281"/>
      <c r="E48" s="281"/>
      <c r="F48" s="281"/>
      <c r="G48" s="281"/>
      <c r="H48" s="281"/>
      <c r="I48" s="268"/>
      <c r="J48" s="224" t="str">
        <f>VLOOKUP(A48,MATERIALES!A4:D372,2,FALSE)</f>
        <v>u</v>
      </c>
      <c r="K48" s="461">
        <v>10</v>
      </c>
      <c r="L48" s="267"/>
      <c r="M48" s="283">
        <f>VLOOKUP(A48,MATERIALES!A5:D372,4,FALSE)</f>
        <v>1105.1993123486486</v>
      </c>
      <c r="N48" s="272">
        <f>K48*M48</f>
        <v>11051.993123486485</v>
      </c>
    </row>
    <row r="49" spans="1:14">
      <c r="A49" s="149" t="s">
        <v>589</v>
      </c>
      <c r="B49" s="43" t="str">
        <f>VLOOKUP(A49,MATERIALES!A5:D372,3,FALSE)</f>
        <v>Nutrientes (para remoción de especies vegetales) (dap, triple 15 o similar) (ítem 201.9)</v>
      </c>
      <c r="C49" s="281"/>
      <c r="D49" s="281"/>
      <c r="E49" s="281"/>
      <c r="F49" s="281"/>
      <c r="G49" s="281"/>
      <c r="H49" s="281"/>
      <c r="I49" s="268"/>
      <c r="J49" s="224" t="str">
        <f>VLOOKUP(A49,MATERIALES!A5:D372,2,FALSE)</f>
        <v>kg</v>
      </c>
      <c r="K49" s="461">
        <v>1</v>
      </c>
      <c r="L49" s="267"/>
      <c r="M49" s="283">
        <f>VLOOKUP(A49,MATERIALES!A6:D372,4,FALSE)</f>
        <v>2320.0667645546296</v>
      </c>
      <c r="N49" s="272">
        <f>K49*M49</f>
        <v>2320.0667645546296</v>
      </c>
    </row>
    <row r="50" spans="1:14">
      <c r="A50" s="150" t="s">
        <v>412</v>
      </c>
      <c r="B50" s="43" t="str">
        <f>VLOOKUP(A50,MATERIALES!A6:D372,3,FALSE)</f>
        <v>Cicatrizante (para remoción de especies vegetales)</v>
      </c>
      <c r="C50" s="281"/>
      <c r="D50" s="281"/>
      <c r="E50" s="281"/>
      <c r="F50" s="281"/>
      <c r="G50" s="281"/>
      <c r="H50" s="281"/>
      <c r="I50" s="268"/>
      <c r="J50" s="224" t="str">
        <f>VLOOKUP(A50,MATERIALES!A6:D372,2,FALSE)</f>
        <v>kg</v>
      </c>
      <c r="K50" s="461">
        <v>1</v>
      </c>
      <c r="L50" s="267"/>
      <c r="M50" s="283">
        <f>VLOOKUP(A50,MATERIALES!A6:D372,4,FALSE)</f>
        <v>15853.967014326954</v>
      </c>
      <c r="N50" s="272">
        <f>K50*M50</f>
        <v>15853.967014326954</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29226.026902368067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24058.222222222223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223055.10016362282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44611.020032724569</v>
      </c>
      <c r="M83" s="862"/>
      <c r="N83" s="51"/>
    </row>
    <row r="84" spans="1:14">
      <c r="B84" s="89" t="s">
        <v>973</v>
      </c>
      <c r="C84" s="90"/>
      <c r="D84" s="90"/>
      <c r="E84" s="90"/>
      <c r="F84" s="90"/>
      <c r="G84" s="90"/>
      <c r="H84" s="90"/>
      <c r="I84" s="87"/>
      <c r="J84" s="88"/>
      <c r="K84" s="304">
        <v>0.05</v>
      </c>
      <c r="L84" s="861">
        <f>N78*K84</f>
        <v>11152.755008181142</v>
      </c>
      <c r="M84" s="862"/>
      <c r="N84" s="51"/>
    </row>
    <row r="85" spans="1:14" ht="15.75" thickBot="1">
      <c r="B85" s="91" t="s">
        <v>974</v>
      </c>
      <c r="C85" s="92"/>
      <c r="D85" s="92"/>
      <c r="E85" s="92"/>
      <c r="F85" s="92"/>
      <c r="G85" s="92"/>
      <c r="H85" s="92"/>
      <c r="I85" s="93"/>
      <c r="J85" s="94"/>
      <c r="K85" s="305">
        <v>0.05</v>
      </c>
      <c r="L85" s="863">
        <f>N78*K85</f>
        <v>11152.755008181142</v>
      </c>
      <c r="M85" s="864"/>
      <c r="N85" s="51"/>
    </row>
    <row r="86" spans="1:14" ht="15.75" thickBot="1">
      <c r="B86" s="827" t="s">
        <v>953</v>
      </c>
      <c r="C86" s="828"/>
      <c r="D86" s="828"/>
      <c r="E86" s="828"/>
      <c r="F86" s="828"/>
      <c r="G86" s="828"/>
      <c r="H86" s="828"/>
      <c r="I86" s="828"/>
      <c r="J86" s="828"/>
      <c r="K86" s="828"/>
      <c r="L86" s="828"/>
      <c r="M86" s="829"/>
      <c r="N86" s="52">
        <f>L83+L84+L85</f>
        <v>66916.530049086854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289971.63021270966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5" t="s">
        <v>241</v>
      </c>
      <c r="B36" s="840" t="str">
        <f>VLOOKUP(A36,EQUIPOS!A6:D154,3,FALSE)</f>
        <v>Grúa (capacidad 15 ton)</v>
      </c>
      <c r="C36" s="841"/>
      <c r="D36" s="841"/>
      <c r="E36" s="841"/>
      <c r="F36" s="841"/>
      <c r="G36" s="841"/>
      <c r="H36" s="842"/>
      <c r="I36" s="267"/>
      <c r="J36" s="268"/>
      <c r="K36" s="269">
        <f>VLOOKUP(A36,EQUIPOS!A6:D163,4,FALSE)</f>
        <v>189638.9324189116</v>
      </c>
      <c r="L36" s="270"/>
      <c r="M36" s="462">
        <v>1</v>
      </c>
      <c r="N36" s="272">
        <f>K36/M36</f>
        <v>189638.9324189116</v>
      </c>
    </row>
    <row r="37" spans="1:14">
      <c r="A37" s="155" t="s">
        <v>373</v>
      </c>
      <c r="B37" s="840" t="str">
        <f>VLOOKUP(A37,EQUIPOS!A7:D154,3,FALSE)</f>
        <v>Volqueta 6 m3</v>
      </c>
      <c r="C37" s="841"/>
      <c r="D37" s="841"/>
      <c r="E37" s="841"/>
      <c r="F37" s="841"/>
      <c r="G37" s="841"/>
      <c r="H37" s="842"/>
      <c r="I37" s="267"/>
      <c r="J37" s="268"/>
      <c r="K37" s="269">
        <f>VLOOKUP(A37,EQUIPOS!A7:D164,4,FALSE)</f>
        <v>83713.012143420128</v>
      </c>
      <c r="L37" s="270"/>
      <c r="M37" s="463">
        <v>1</v>
      </c>
      <c r="N37" s="272">
        <f>K37/M37</f>
        <v>83713.012143420128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1353.2750000000001</v>
      </c>
    </row>
    <row r="43" spans="1:14" ht="15.75" thickBot="1">
      <c r="B43" s="827" t="s">
        <v>953</v>
      </c>
      <c r="C43" s="828"/>
      <c r="D43" s="828"/>
      <c r="E43" s="828"/>
      <c r="F43" s="828"/>
      <c r="G43" s="828"/>
      <c r="H43" s="828"/>
      <c r="I43" s="828"/>
      <c r="J43" s="828"/>
      <c r="K43" s="828"/>
      <c r="L43" s="828"/>
      <c r="M43" s="829"/>
      <c r="N43" s="394">
        <f>SUM(N36:N42)</f>
        <v>274705.21956233174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4" t="s">
        <v>428</v>
      </c>
      <c r="B48" s="43" t="str">
        <f>VLOOKUP(A48,MATERIALES!A4:D372,3,FALSE)</f>
        <v>Costal de fibra o fique</v>
      </c>
      <c r="C48" s="281"/>
      <c r="D48" s="281"/>
      <c r="E48" s="281"/>
      <c r="F48" s="281"/>
      <c r="G48" s="281"/>
      <c r="H48" s="281"/>
      <c r="I48" s="268"/>
      <c r="J48" s="224" t="str">
        <f>VLOOKUP(A48,MATERIALES!A4:D379,2,FALSE)</f>
        <v>u</v>
      </c>
      <c r="K48" s="461">
        <v>10</v>
      </c>
      <c r="L48" s="267"/>
      <c r="M48" s="283">
        <f>VLOOKUP(A48,MATERIALES!A5:D372,4,FALSE)</f>
        <v>1105.1993123486486</v>
      </c>
      <c r="N48" s="272">
        <f>K48*M48</f>
        <v>11051.993123486485</v>
      </c>
    </row>
    <row r="49" spans="1:14">
      <c r="A49" s="151" t="s">
        <v>589</v>
      </c>
      <c r="B49" s="43" t="str">
        <f>VLOOKUP(A49,MATERIALES!A5:D372,3,FALSE)</f>
        <v>Nutrientes (para remoción de especies vegetales) (dap, triple 15 o similar) (ítem 201.9)</v>
      </c>
      <c r="C49" s="281"/>
      <c r="D49" s="281"/>
      <c r="E49" s="281"/>
      <c r="F49" s="281"/>
      <c r="G49" s="281"/>
      <c r="H49" s="281"/>
      <c r="I49" s="268"/>
      <c r="J49" s="224" t="str">
        <f>VLOOKUP(A49,MATERIALES!A5:D379,2,FALSE)</f>
        <v>kg</v>
      </c>
      <c r="K49" s="461">
        <v>1</v>
      </c>
      <c r="L49" s="267"/>
      <c r="M49" s="283">
        <f>VLOOKUP(A49,MATERIALES!A6:D372,4,FALSE)</f>
        <v>2320.0667645546296</v>
      </c>
      <c r="N49" s="272">
        <f>K49*M49</f>
        <v>2320.0667645546296</v>
      </c>
    </row>
    <row r="50" spans="1:14">
      <c r="A50" s="154" t="s">
        <v>412</v>
      </c>
      <c r="B50" s="43" t="str">
        <f>VLOOKUP(A50,MATERIALES!A6:D372,3,FALSE)</f>
        <v>Cicatrizante (para remoción de especies vegetales)</v>
      </c>
      <c r="C50" s="281"/>
      <c r="D50" s="281"/>
      <c r="E50" s="281"/>
      <c r="F50" s="281"/>
      <c r="G50" s="281"/>
      <c r="H50" s="281"/>
      <c r="I50" s="268"/>
      <c r="J50" s="224" t="str">
        <f>VLOOKUP(A50,MATERIALES!A6:D380,2,FALSE)</f>
        <v>kg</v>
      </c>
      <c r="K50" s="461">
        <v>1</v>
      </c>
      <c r="L50" s="267"/>
      <c r="M50" s="283">
        <f>VLOOKUP(A50,MATERIALES!A6:D372,4,FALSE)</f>
        <v>15853.967014326954</v>
      </c>
      <c r="N50" s="272">
        <f>K50*M50</f>
        <v>15853.967014326954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29226.026902368067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27065.5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330996.7464646998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66199.349292939965</v>
      </c>
      <c r="M83" s="862"/>
      <c r="N83" s="51"/>
    </row>
    <row r="84" spans="1:14">
      <c r="B84" s="89" t="s">
        <v>973</v>
      </c>
      <c r="C84" s="90"/>
      <c r="D84" s="90"/>
      <c r="E84" s="90"/>
      <c r="F84" s="90"/>
      <c r="G84" s="90"/>
      <c r="H84" s="90"/>
      <c r="I84" s="87"/>
      <c r="J84" s="88"/>
      <c r="K84" s="304">
        <v>0.05</v>
      </c>
      <c r="L84" s="861">
        <f>N78*K84</f>
        <v>16549.837323234991</v>
      </c>
      <c r="M84" s="862"/>
      <c r="N84" s="51"/>
    </row>
    <row r="85" spans="1:14" ht="15.75" thickBot="1">
      <c r="B85" s="91" t="s">
        <v>974</v>
      </c>
      <c r="C85" s="92"/>
      <c r="D85" s="92"/>
      <c r="E85" s="92"/>
      <c r="F85" s="92"/>
      <c r="G85" s="92"/>
      <c r="H85" s="92"/>
      <c r="I85" s="93"/>
      <c r="J85" s="94"/>
      <c r="K85" s="305">
        <v>0.05</v>
      </c>
      <c r="L85" s="863">
        <f>N78*K85</f>
        <v>16549.837323234991</v>
      </c>
      <c r="M85" s="864"/>
      <c r="N85" s="51"/>
    </row>
    <row r="86" spans="1:14" ht="15.75" thickBot="1">
      <c r="B86" s="827" t="s">
        <v>953</v>
      </c>
      <c r="C86" s="828"/>
      <c r="D86" s="828"/>
      <c r="E86" s="828"/>
      <c r="F86" s="828"/>
      <c r="G86" s="828"/>
      <c r="H86" s="828"/>
      <c r="I86" s="828"/>
      <c r="J86" s="828"/>
      <c r="K86" s="828"/>
      <c r="L86" s="828"/>
      <c r="M86" s="829"/>
      <c r="N86" s="52">
        <f>L83+L84+L85</f>
        <v>99299.023939409963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430295.77040410973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189638.9324189116</v>
      </c>
      <c r="L36" s="270"/>
      <c r="M36" s="271">
        <v>0.9375</v>
      </c>
      <c r="N36" s="272">
        <f>K36/M36</f>
        <v>202281.52791350571</v>
      </c>
    </row>
    <row r="37" spans="1:14">
      <c r="A37" s="144" t="s">
        <v>373</v>
      </c>
      <c r="B37" s="840" t="str">
        <f>VLOOKUP(A37,EQUIPOS!A7:D154,3,FALSE)</f>
        <v>Volqueta 6 m3</v>
      </c>
      <c r="C37" s="841"/>
      <c r="D37" s="841"/>
      <c r="E37" s="841"/>
      <c r="F37" s="841"/>
      <c r="G37" s="841"/>
      <c r="H37" s="842"/>
      <c r="I37" s="267"/>
      <c r="J37" s="268"/>
      <c r="K37" s="269">
        <f>VLOOKUP(A37,EQUIPOS!A7:D164,4,FALSE)</f>
        <v>83713.012143420128</v>
      </c>
      <c r="L37" s="270"/>
      <c r="M37" s="271">
        <v>0.9375</v>
      </c>
      <c r="N37" s="272">
        <f>K37/M37</f>
        <v>89293.879619648142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1443.4933333333333</v>
      </c>
    </row>
    <row r="43" spans="1:14" ht="15.75" thickBot="1">
      <c r="B43" s="827" t="s">
        <v>953</v>
      </c>
      <c r="C43" s="828"/>
      <c r="D43" s="828"/>
      <c r="E43" s="828"/>
      <c r="F43" s="828"/>
      <c r="G43" s="828"/>
      <c r="H43" s="828"/>
      <c r="I43" s="828"/>
      <c r="J43" s="828"/>
      <c r="K43" s="828"/>
      <c r="L43" s="828"/>
      <c r="M43" s="829"/>
      <c r="N43" s="394">
        <f>SUM(N36:N42)</f>
        <v>293018.90086648718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VLOOKUP(A48,MATERIALES!A4:D379,2,FALSE)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VLOOKUP(A49,MATERIALES!A5:D379,2,FALSE)</f>
        <v>kg</v>
      </c>
      <c r="K49" s="282">
        <v>1</v>
      </c>
      <c r="L49" s="267"/>
      <c r="M49" s="283">
        <f>VLOOKUP(A49,MATERIALES!A6:D372,4,FALSE)</f>
        <v>15853.967014326954</v>
      </c>
      <c r="N49" s="272">
        <f>K49*M49</f>
        <v>15853.967014326954</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VLOOKUP(A50,MATERIALES!A6:D380,2,FALSE)</f>
        <v>kg</v>
      </c>
      <c r="K50" s="282">
        <v>1</v>
      </c>
      <c r="L50" s="267"/>
      <c r="M50" s="283">
        <f>VLOOKUP(A50,MATERIALES!A6:D372,4,FALSE)</f>
        <v>2320.0667645546296</v>
      </c>
      <c r="N50" s="272">
        <f>K50*M50</f>
        <v>2320.0667645546296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29226.02690236807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28869.866666666665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351114.79443552188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70222.958887104382</v>
      </c>
      <c r="M83" s="862"/>
      <c r="N83" s="51"/>
    </row>
    <row r="84" spans="1:14">
      <c r="B84" s="89" t="s">
        <v>973</v>
      </c>
      <c r="C84" s="90"/>
      <c r="D84" s="90"/>
      <c r="E84" s="90"/>
      <c r="F84" s="90"/>
      <c r="G84" s="90"/>
      <c r="H84" s="90"/>
      <c r="I84" s="87"/>
      <c r="J84" s="88"/>
      <c r="K84" s="304">
        <v>0.05</v>
      </c>
      <c r="L84" s="861">
        <f>N78*K84</f>
        <v>17555.739721776095</v>
      </c>
      <c r="M84" s="862"/>
      <c r="N84" s="51"/>
    </row>
    <row r="85" spans="1:14" ht="15.75" thickBot="1">
      <c r="B85" s="91" t="s">
        <v>974</v>
      </c>
      <c r="C85" s="92"/>
      <c r="D85" s="92"/>
      <c r="E85" s="92"/>
      <c r="F85" s="92"/>
      <c r="G85" s="92"/>
      <c r="H85" s="92"/>
      <c r="I85" s="93"/>
      <c r="J85" s="94"/>
      <c r="K85" s="305">
        <v>0.05</v>
      </c>
      <c r="L85" s="863">
        <f>N78*K85</f>
        <v>17555.739721776095</v>
      </c>
      <c r="M85" s="864"/>
      <c r="N85" s="51"/>
    </row>
    <row r="86" spans="1:14" ht="15.75" thickBot="1">
      <c r="B86" s="827" t="s">
        <v>953</v>
      </c>
      <c r="C86" s="828"/>
      <c r="D86" s="828"/>
      <c r="E86" s="828"/>
      <c r="F86" s="828"/>
      <c r="G86" s="828"/>
      <c r="H86" s="828"/>
      <c r="I86" s="828"/>
      <c r="J86" s="828"/>
      <c r="K86" s="828"/>
      <c r="L86" s="828"/>
      <c r="M86" s="829"/>
      <c r="N86" s="52">
        <f>L83+L84+L85</f>
        <v>105334.43833065659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456449.23276617844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189638.9324189116</v>
      </c>
      <c r="L36" s="270"/>
      <c r="M36" s="271">
        <v>1.5</v>
      </c>
      <c r="N36" s="272">
        <f>K36/M36</f>
        <v>126425.95494594106</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902.18333333333339</v>
      </c>
    </row>
    <row r="43" spans="1:14" ht="15.75" thickBot="1">
      <c r="B43" s="827" t="s">
        <v>953</v>
      </c>
      <c r="C43" s="828"/>
      <c r="D43" s="828"/>
      <c r="E43" s="828"/>
      <c r="F43" s="828"/>
      <c r="G43" s="828"/>
      <c r="H43" s="828"/>
      <c r="I43" s="828"/>
      <c r="J43" s="828"/>
      <c r="K43" s="828"/>
      <c r="L43" s="828"/>
      <c r="M43" s="829"/>
      <c r="N43" s="394">
        <f>SUM(N36:N42)</f>
        <v>127328.1382792744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VLOOKUP(A48,MATERIALES!A4:D379,2,FALSE)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VLOOKUP(A49,MATERIALES!A5:D379,2,FALSE)</f>
        <v>kg</v>
      </c>
      <c r="K49" s="282">
        <v>1</v>
      </c>
      <c r="L49" s="267"/>
      <c r="M49" s="283">
        <f>VLOOKUP(A49,MATERIALES!A6:D372,4,FALSE)</f>
        <v>15853.967014326954</v>
      </c>
      <c r="N49" s="272">
        <f>K49*M49</f>
        <v>15853.967014326954</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VLOOKUP(A50,MATERIALES!A6:D380,2,FALSE)</f>
        <v>kg</v>
      </c>
      <c r="K50" s="282">
        <v>1</v>
      </c>
      <c r="L50" s="267"/>
      <c r="M50" s="283">
        <f>VLOOKUP(A50,MATERIALES!A6:D372,4,FALSE)</f>
        <v>2320.0667645546296</v>
      </c>
      <c r="N50" s="272">
        <f>K50*M50</f>
        <v>2320.0667645546296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29226.02690236807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18043.666666666668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174597.83184830911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34919.566369661821</v>
      </c>
      <c r="M83" s="862"/>
      <c r="N83" s="51"/>
    </row>
    <row r="84" spans="1:14">
      <c r="B84" s="89" t="s">
        <v>973</v>
      </c>
      <c r="C84" s="90"/>
      <c r="D84" s="90"/>
      <c r="E84" s="90"/>
      <c r="F84" s="90"/>
      <c r="G84" s="90"/>
      <c r="H84" s="90"/>
      <c r="I84" s="87"/>
      <c r="J84" s="88"/>
      <c r="K84" s="304">
        <v>0.05</v>
      </c>
      <c r="L84" s="861">
        <f>N78*K84</f>
        <v>8729.8915924154553</v>
      </c>
      <c r="M84" s="862"/>
      <c r="N84" s="51"/>
    </row>
    <row r="85" spans="1:14" ht="15.75" thickBot="1">
      <c r="B85" s="91" t="s">
        <v>974</v>
      </c>
      <c r="C85" s="92"/>
      <c r="D85" s="92"/>
      <c r="E85" s="92"/>
      <c r="F85" s="92"/>
      <c r="G85" s="92"/>
      <c r="H85" s="92"/>
      <c r="I85" s="93"/>
      <c r="J85" s="94"/>
      <c r="K85" s="305">
        <v>0.05</v>
      </c>
      <c r="L85" s="863">
        <f>N78*K85</f>
        <v>8729.8915924154553</v>
      </c>
      <c r="M85" s="864"/>
      <c r="N85" s="51"/>
    </row>
    <row r="86" spans="1:14" ht="15.75" thickBot="1">
      <c r="B86" s="827" t="s">
        <v>953</v>
      </c>
      <c r="C86" s="828"/>
      <c r="D86" s="828"/>
      <c r="E86" s="828"/>
      <c r="F86" s="828"/>
      <c r="G86" s="828"/>
      <c r="H86" s="828"/>
      <c r="I86" s="828"/>
      <c r="J86" s="828"/>
      <c r="K86" s="828"/>
      <c r="L86" s="828"/>
      <c r="M86" s="829"/>
      <c r="N86" s="52">
        <f>L83+L84+L85</f>
        <v>52379.349554492735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226977.18140280186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189638.9324189116</v>
      </c>
      <c r="L36" s="270"/>
      <c r="M36" s="271">
        <v>1.375</v>
      </c>
      <c r="N36" s="272">
        <f>K36/M36</f>
        <v>137919.22357739025</v>
      </c>
    </row>
    <row r="37" spans="1:14">
      <c r="A37" s="144" t="s">
        <v>373</v>
      </c>
      <c r="B37" s="840" t="str">
        <f>VLOOKUP(A37,EQUIPOS!A7:D154,3,FALSE)</f>
        <v>Volqueta 6 m3</v>
      </c>
      <c r="C37" s="841"/>
      <c r="D37" s="841"/>
      <c r="E37" s="841"/>
      <c r="F37" s="841"/>
      <c r="G37" s="841"/>
      <c r="H37" s="842"/>
      <c r="I37" s="267"/>
      <c r="J37" s="268"/>
      <c r="K37" s="269">
        <f>VLOOKUP(A37,EQUIPOS!A7:D164,4,FALSE)</f>
        <v>83713.012143420128</v>
      </c>
      <c r="L37" s="270"/>
      <c r="M37" s="271">
        <v>1.375</v>
      </c>
      <c r="N37" s="272">
        <f>K37/M37</f>
        <v>60882.190649760094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984.2</v>
      </c>
    </row>
    <row r="43" spans="1:14" ht="15.75" thickBot="1">
      <c r="B43" s="827" t="s">
        <v>953</v>
      </c>
      <c r="C43" s="828"/>
      <c r="D43" s="828"/>
      <c r="E43" s="828"/>
      <c r="F43" s="828"/>
      <c r="G43" s="828"/>
      <c r="H43" s="828"/>
      <c r="I43" s="828"/>
      <c r="J43" s="828"/>
      <c r="K43" s="828"/>
      <c r="L43" s="828"/>
      <c r="M43" s="829"/>
      <c r="N43" s="394">
        <f>SUM(N36:N42)</f>
        <v>199785.61422715036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VLOOKUP(A48,MATERIALES!A4:D379,2,FALSE)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VLOOKUP(A49,MATERIALES!A5:D379,2,FALSE)</f>
        <v>kg</v>
      </c>
      <c r="K49" s="282">
        <v>1</v>
      </c>
      <c r="L49" s="267"/>
      <c r="M49" s="283">
        <f>VLOOKUP(A49,MATERIALES!A6:D372,4,FALSE)</f>
        <v>15853.967014326954</v>
      </c>
      <c r="N49" s="272">
        <f>K49*M49</f>
        <v>15853.967014326954</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VLOOKUP(A50,MATERIALES!A6:D380,2,FALSE)</f>
        <v>kg</v>
      </c>
      <c r="K50" s="282">
        <v>1</v>
      </c>
      <c r="L50" s="267"/>
      <c r="M50" s="283">
        <f>VLOOKUP(A50,MATERIALES!A6:D372,4,FALSE)</f>
        <v>2320.0667645546296</v>
      </c>
      <c r="N50" s="272">
        <f>K50*M50</f>
        <v>2320.0667645546296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29226.02690236807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19684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248695.64112951842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49739.128225903689</v>
      </c>
      <c r="M83" s="862"/>
      <c r="N83" s="51"/>
    </row>
    <row r="84" spans="1:14">
      <c r="B84" s="89" t="s">
        <v>973</v>
      </c>
      <c r="C84" s="90"/>
      <c r="D84" s="90"/>
      <c r="E84" s="90"/>
      <c r="F84" s="90"/>
      <c r="G84" s="90"/>
      <c r="H84" s="90"/>
      <c r="I84" s="87"/>
      <c r="J84" s="88"/>
      <c r="K84" s="304">
        <v>0.05</v>
      </c>
      <c r="L84" s="861">
        <f>N78*K84</f>
        <v>12434.782056475922</v>
      </c>
      <c r="M84" s="862"/>
      <c r="N84" s="51"/>
    </row>
    <row r="85" spans="1:14" ht="15.75" thickBot="1">
      <c r="B85" s="91" t="s">
        <v>974</v>
      </c>
      <c r="C85" s="92"/>
      <c r="D85" s="92"/>
      <c r="E85" s="92"/>
      <c r="F85" s="92"/>
      <c r="G85" s="92"/>
      <c r="H85" s="92"/>
      <c r="I85" s="93"/>
      <c r="J85" s="94"/>
      <c r="K85" s="305">
        <v>0.05</v>
      </c>
      <c r="L85" s="863">
        <f>N78*K85</f>
        <v>12434.782056475922</v>
      </c>
      <c r="M85" s="864"/>
      <c r="N85" s="51"/>
    </row>
    <row r="86" spans="1:14" ht="15.75" thickBot="1">
      <c r="B86" s="827" t="s">
        <v>953</v>
      </c>
      <c r="C86" s="828"/>
      <c r="D86" s="828"/>
      <c r="E86" s="828"/>
      <c r="F86" s="828"/>
      <c r="G86" s="828"/>
      <c r="H86" s="828"/>
      <c r="I86" s="828"/>
      <c r="J86" s="828"/>
      <c r="K86" s="828"/>
      <c r="L86" s="828"/>
      <c r="M86" s="829"/>
      <c r="N86" s="52">
        <f>L83+L84+L85</f>
        <v>74608.69233885553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323304.33346837398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189638.9324189116</v>
      </c>
      <c r="L36" s="270"/>
      <c r="M36" s="271">
        <v>1.3125</v>
      </c>
      <c r="N36" s="272">
        <f>K36/M36</f>
        <v>144486.80565250409</v>
      </c>
    </row>
    <row r="37" spans="1:14">
      <c r="A37" s="144" t="s">
        <v>373</v>
      </c>
      <c r="B37" s="840" t="str">
        <f>VLOOKUP(A37,EQUIPOS!A7:D154,3,FALSE)</f>
        <v>Volqueta 6 m3</v>
      </c>
      <c r="C37" s="841"/>
      <c r="D37" s="841"/>
      <c r="E37" s="841"/>
      <c r="F37" s="841"/>
      <c r="G37" s="841"/>
      <c r="H37" s="842"/>
      <c r="I37" s="267"/>
      <c r="J37" s="268"/>
      <c r="K37" s="269">
        <f>VLOOKUP(A37,EQUIPOS!A7:D164,4,FALSE)</f>
        <v>83713.012143420128</v>
      </c>
      <c r="L37" s="270"/>
      <c r="M37" s="271">
        <v>1.3125</v>
      </c>
      <c r="N37" s="272">
        <f>K37/M37</f>
        <v>63781.342585462953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1031.0666666666666</v>
      </c>
    </row>
    <row r="43" spans="1:14" ht="15.75" thickBot="1">
      <c r="B43" s="827" t="s">
        <v>953</v>
      </c>
      <c r="C43" s="828"/>
      <c r="D43" s="828"/>
      <c r="E43" s="828"/>
      <c r="F43" s="828"/>
      <c r="G43" s="828"/>
      <c r="H43" s="828"/>
      <c r="I43" s="828"/>
      <c r="J43" s="828"/>
      <c r="K43" s="828"/>
      <c r="L43" s="828"/>
      <c r="M43" s="829"/>
      <c r="N43" s="394">
        <f>SUM(N36:N42)</f>
        <v>209299.21490463373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1105.1993123486486</v>
      </c>
      <c r="N48" s="272">
        <f>K48*M48</f>
        <v>11051.993123486485</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15853.967014326954</v>
      </c>
      <c r="N49" s="272">
        <f>K49*M49</f>
        <v>15853.967014326954</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2320.0667645546296</v>
      </c>
      <c r="N50" s="272">
        <f>K50*M50</f>
        <v>2320.0667645546296</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29226.02690236807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20621.333333333332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259146.57514033513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51829.315028067031</v>
      </c>
      <c r="M83" s="862"/>
      <c r="N83" s="51"/>
    </row>
    <row r="84" spans="1:14">
      <c r="B84" s="89" t="s">
        <v>973</v>
      </c>
      <c r="C84" s="90"/>
      <c r="D84" s="90"/>
      <c r="E84" s="90"/>
      <c r="F84" s="90"/>
      <c r="G84" s="90"/>
      <c r="H84" s="90"/>
      <c r="I84" s="87"/>
      <c r="J84" s="88"/>
      <c r="K84" s="304">
        <v>0.05</v>
      </c>
      <c r="L84" s="861">
        <f>N78*K84</f>
        <v>12957.328757016758</v>
      </c>
      <c r="M84" s="862"/>
      <c r="N84" s="51"/>
    </row>
    <row r="85" spans="1:14" ht="15.75" thickBot="1">
      <c r="B85" s="91" t="s">
        <v>974</v>
      </c>
      <c r="C85" s="92"/>
      <c r="D85" s="92"/>
      <c r="E85" s="92"/>
      <c r="F85" s="92"/>
      <c r="G85" s="92"/>
      <c r="H85" s="92"/>
      <c r="I85" s="93"/>
      <c r="J85" s="94"/>
      <c r="K85" s="305">
        <v>0.05</v>
      </c>
      <c r="L85" s="863">
        <f>N78*K85</f>
        <v>12957.328757016758</v>
      </c>
      <c r="M85" s="864"/>
      <c r="N85" s="51"/>
    </row>
    <row r="86" spans="1:14" ht="15.75" thickBot="1">
      <c r="B86" s="827" t="s">
        <v>953</v>
      </c>
      <c r="C86" s="828"/>
      <c r="D86" s="828"/>
      <c r="E86" s="828"/>
      <c r="F86" s="828"/>
      <c r="G86" s="828"/>
      <c r="H86" s="828"/>
      <c r="I86" s="828"/>
      <c r="J86" s="828"/>
      <c r="K86" s="828"/>
      <c r="L86" s="828"/>
      <c r="M86" s="829"/>
      <c r="N86" s="52">
        <f>L83+L84+L85</f>
        <v>77743.972542100542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336890.54768243566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144243.95938558545</v>
      </c>
      <c r="L36" s="270"/>
      <c r="M36" s="271">
        <v>66</v>
      </c>
      <c r="N36" s="272">
        <f>K36/M36</f>
        <v>2185.5145361452342</v>
      </c>
    </row>
    <row r="37" spans="1:14">
      <c r="A37" s="144"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173435.84582324114</v>
      </c>
      <c r="L37" s="270"/>
      <c r="M37" s="271">
        <v>100</v>
      </c>
      <c r="N37" s="272">
        <f>K37/M37</f>
        <v>1734.3584582324113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3920.8982027109787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VLOOKUP(A48,MATERIALES!A5:D372,4,FALSE)</f>
        <v>4613.5150485613631</v>
      </c>
      <c r="N48" s="272">
        <f>K48*M48</f>
        <v>4613.5150485613631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4613.5150485613631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8636.9340846056748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1727.3868169211351</v>
      </c>
      <c r="M83" s="862"/>
      <c r="N83" s="51"/>
    </row>
    <row r="84" spans="1:14">
      <c r="B84" s="89" t="s">
        <v>973</v>
      </c>
      <c r="C84" s="90"/>
      <c r="D84" s="90"/>
      <c r="E84" s="90"/>
      <c r="F84" s="90"/>
      <c r="G84" s="90"/>
      <c r="H84" s="90"/>
      <c r="I84" s="87"/>
      <c r="J84" s="88"/>
      <c r="K84" s="304">
        <v>0.05</v>
      </c>
      <c r="L84" s="861">
        <f>N78*K84</f>
        <v>431.84670423028376</v>
      </c>
      <c r="M84" s="862"/>
      <c r="N84" s="51"/>
    </row>
    <row r="85" spans="1:14" ht="15.75" thickBot="1">
      <c r="B85" s="91" t="s">
        <v>974</v>
      </c>
      <c r="C85" s="92"/>
      <c r="D85" s="92"/>
      <c r="E85" s="92"/>
      <c r="F85" s="92"/>
      <c r="G85" s="92"/>
      <c r="H85" s="92"/>
      <c r="I85" s="93"/>
      <c r="J85" s="94"/>
      <c r="K85" s="305">
        <v>0.05</v>
      </c>
      <c r="L85" s="863">
        <f>N78*K85</f>
        <v>431.84670423028376</v>
      </c>
      <c r="M85" s="864"/>
      <c r="N85" s="51"/>
    </row>
    <row r="86" spans="1:14" ht="15.75" thickBot="1">
      <c r="B86" s="827" t="s">
        <v>953</v>
      </c>
      <c r="C86" s="828"/>
      <c r="D86" s="828"/>
      <c r="E86" s="828"/>
      <c r="F86" s="828"/>
      <c r="G86" s="828"/>
      <c r="H86" s="828"/>
      <c r="I86" s="828"/>
      <c r="J86" s="828"/>
      <c r="K86" s="828"/>
      <c r="L86" s="828"/>
      <c r="M86" s="829"/>
      <c r="N86" s="52">
        <f>L83+L84+L85</f>
        <v>2591.0802253817023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11228.014309987377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144243.95938558545</v>
      </c>
      <c r="L36" s="270"/>
      <c r="M36" s="271">
        <v>66</v>
      </c>
      <c r="N36" s="272">
        <f>K36/M36</f>
        <v>2185.5145361452342</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2186.5397444785676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2289.0605778119011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457.81211556238026</v>
      </c>
      <c r="M83" s="862"/>
      <c r="N83" s="51"/>
    </row>
    <row r="84" spans="1:14">
      <c r="B84" s="89" t="s">
        <v>973</v>
      </c>
      <c r="C84" s="90"/>
      <c r="D84" s="90"/>
      <c r="E84" s="90"/>
      <c r="F84" s="90"/>
      <c r="G84" s="90"/>
      <c r="H84" s="90"/>
      <c r="I84" s="87"/>
      <c r="J84" s="88"/>
      <c r="K84" s="304">
        <v>0.05</v>
      </c>
      <c r="L84" s="861">
        <f>N78*K84</f>
        <v>114.45302889059506</v>
      </c>
      <c r="M84" s="862"/>
      <c r="N84" s="51"/>
    </row>
    <row r="85" spans="1:14" ht="15.75" thickBot="1">
      <c r="B85" s="91" t="s">
        <v>974</v>
      </c>
      <c r="C85" s="92"/>
      <c r="D85" s="92"/>
      <c r="E85" s="92"/>
      <c r="F85" s="92"/>
      <c r="G85" s="92"/>
      <c r="H85" s="92"/>
      <c r="I85" s="93"/>
      <c r="J85" s="94"/>
      <c r="K85" s="305">
        <v>0.05</v>
      </c>
      <c r="L85" s="863">
        <f>N78*K85</f>
        <v>114.45302889059506</v>
      </c>
      <c r="M85" s="864"/>
      <c r="N85" s="51"/>
    </row>
    <row r="86" spans="1:14" ht="15.75" thickBot="1">
      <c r="B86" s="827" t="s">
        <v>953</v>
      </c>
      <c r="C86" s="828"/>
      <c r="D86" s="828"/>
      <c r="E86" s="828"/>
      <c r="F86" s="828"/>
      <c r="G86" s="828"/>
      <c r="H86" s="828"/>
      <c r="I86" s="828"/>
      <c r="J86" s="828"/>
      <c r="K86" s="828"/>
      <c r="L86" s="828"/>
      <c r="M86" s="829"/>
      <c r="N86" s="52">
        <f>L83+L84+L85</f>
        <v>686.71817334357036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2975.7787511554716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13" zoomScale="78" zoomScaleNormal="78" workbookViewId="0">
      <selection activeCell="R52" sqref="R5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180</v>
      </c>
      <c r="B36" s="840" t="str">
        <f>VLOOKUP(A36,EQUIPOS!A6:D154,3,FALSE)</f>
        <v>Compresor 120 HP, con martillo.</v>
      </c>
      <c r="C36" s="841"/>
      <c r="D36" s="841"/>
      <c r="E36" s="841"/>
      <c r="F36" s="841"/>
      <c r="G36" s="841"/>
      <c r="H36" s="842"/>
      <c r="I36" s="267"/>
      <c r="J36" s="268"/>
      <c r="K36" s="269">
        <f>VLOOKUP(A36,EQUIPOS!A6:D163,4,FALSE)</f>
        <v>99032.007261989609</v>
      </c>
      <c r="L36" s="270"/>
      <c r="M36" s="271">
        <v>66</v>
      </c>
      <c r="N36" s="272">
        <f>K36/M36</f>
        <v>1500.4849585149941</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173435.84582324114</v>
      </c>
      <c r="L37" s="270"/>
      <c r="M37" s="271">
        <v>100</v>
      </c>
      <c r="N37" s="272">
        <f>K37/M37</f>
        <v>1734.3584582324113</v>
      </c>
    </row>
    <row r="38" spans="1:14">
      <c r="A38" t="s">
        <v>312</v>
      </c>
      <c r="B38" s="840" t="str">
        <f>VLOOKUP(A38,EQUIPOS!A8:D154,3,FALSE)</f>
        <v>Retroexcavadora sobre oruga, potencia 138 HP, balde de 1,5 m3.</v>
      </c>
      <c r="C38" s="841"/>
      <c r="D38" s="841"/>
      <c r="E38" s="841"/>
      <c r="F38" s="841"/>
      <c r="G38" s="841"/>
      <c r="H38" s="842"/>
      <c r="I38" s="267"/>
      <c r="J38" s="268"/>
      <c r="K38" s="269">
        <f>VLOOKUP(A38,EQUIPOS!A8:D165,4,FALSE)</f>
        <v>144243.95938558545</v>
      </c>
      <c r="L38" s="270"/>
      <c r="M38" s="271">
        <v>66</v>
      </c>
      <c r="N38" s="272">
        <f>K38/M38</f>
        <v>2185.5145361452342</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N78*L42</f>
        <v>6.0915622581215141</v>
      </c>
    </row>
    <row r="43" spans="1:14" ht="15.75" thickBot="1">
      <c r="B43" s="827" t="s">
        <v>953</v>
      </c>
      <c r="C43" s="828"/>
      <c r="D43" s="828"/>
      <c r="E43" s="828"/>
      <c r="F43" s="828"/>
      <c r="G43" s="828"/>
      <c r="H43" s="828"/>
      <c r="I43" s="828"/>
      <c r="J43" s="828"/>
      <c r="K43" s="828"/>
      <c r="L43" s="828"/>
      <c r="M43" s="829"/>
      <c r="N43" s="394">
        <f>SUM(N36:N42)</f>
        <v>5426.4495151507608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VLOOKUP(A48,MATERIALES!A4:D372,3,FALSE)</f>
        <v>Anfo</v>
      </c>
      <c r="C48" s="281"/>
      <c r="D48" s="281"/>
      <c r="E48" s="281"/>
      <c r="F48" s="281"/>
      <c r="G48" s="281"/>
      <c r="H48" s="281"/>
      <c r="I48" s="268"/>
      <c r="J48" s="224" t="str">
        <f>VLOOKUP(A48,MATERIALES!A4:D379,2,FALSE)</f>
        <v>kg</v>
      </c>
      <c r="K48" s="282">
        <v>0.2</v>
      </c>
      <c r="L48" s="267"/>
      <c r="M48" s="283">
        <f>VLOOKUP(A48,MATERIALES!A5:D372,4,FALSE)</f>
        <v>5856.0657205371554</v>
      </c>
      <c r="N48" s="272">
        <f>K48*M48</f>
        <v>1171.2131441074312</v>
      </c>
    </row>
    <row r="49" spans="1:14">
      <c r="A49" t="s">
        <v>424</v>
      </c>
      <c r="B49" s="43" t="str">
        <f>VLOOKUP(A49,MATERIALES!A5:D372,3,FALSE)</f>
        <v>Cordón detonante</v>
      </c>
      <c r="C49" s="281"/>
      <c r="D49" s="281"/>
      <c r="E49" s="281"/>
      <c r="F49" s="281"/>
      <c r="G49" s="281"/>
      <c r="H49" s="281"/>
      <c r="I49" s="268"/>
      <c r="J49" s="224" t="str">
        <f>VLOOKUP(A49,MATERIALES!A5:D379,2,FALSE)</f>
        <v>m</v>
      </c>
      <c r="K49" s="282">
        <v>3</v>
      </c>
      <c r="L49" s="267"/>
      <c r="M49" s="283">
        <f>VLOOKUP(A49,MATERIALES!A6:D372,4,FALSE)</f>
        <v>2504.2666499460711</v>
      </c>
      <c r="N49" s="272">
        <f t="shared" ref="N49:N54" si="0">K49*M49</f>
        <v>7512.7999498382133</v>
      </c>
    </row>
    <row r="50" spans="1:14">
      <c r="A50" s="206" t="s">
        <v>453</v>
      </c>
      <c r="B50" s="43" t="str">
        <f>VLOOKUP(A50,MATERIALES!A6:D372,3,FALSE)</f>
        <v>Explosivos  75% (INDUGEL)</v>
      </c>
      <c r="C50" s="281"/>
      <c r="D50" s="281"/>
      <c r="E50" s="281"/>
      <c r="F50" s="281"/>
      <c r="G50" s="281"/>
      <c r="H50" s="281"/>
      <c r="I50" s="268"/>
      <c r="J50" s="224" t="str">
        <f>VLOOKUP(A50,MATERIALES!A6:D380,2,FALSE)</f>
        <v>lb</v>
      </c>
      <c r="K50" s="282">
        <v>0.3</v>
      </c>
      <c r="L50" s="267"/>
      <c r="M50" s="283">
        <f>VLOOKUP(A50,MATERIALES!A6:D372,4,FALSE)</f>
        <v>11965.539375890283</v>
      </c>
      <c r="N50" s="272">
        <f t="shared" si="0"/>
        <v>3589.6618127670849</v>
      </c>
    </row>
    <row r="51" spans="1:14">
      <c r="A51" t="s">
        <v>458</v>
      </c>
      <c r="B51" s="43" t="str">
        <f>VLOOKUP(A51,MATERIALES!A6:D372,3,FALSE)</f>
        <v>Fulminantes</v>
      </c>
      <c r="C51" s="281"/>
      <c r="D51" s="281"/>
      <c r="E51" s="281"/>
      <c r="F51" s="281"/>
      <c r="G51" s="281"/>
      <c r="H51" s="281"/>
      <c r="I51" s="268"/>
      <c r="J51" s="224" t="str">
        <f>VLOOKUP(A51,MATERIALES!A6:D381,2,FALSE)</f>
        <v>u</v>
      </c>
      <c r="K51" s="282">
        <v>0.2</v>
      </c>
      <c r="L51" s="267"/>
      <c r="M51" s="283">
        <f>VLOOKUP(A51,MATERIALES!A6:D372,4,FALSE)</f>
        <v>1198.8963638772432</v>
      </c>
      <c r="N51" s="272">
        <f t="shared" si="0"/>
        <v>239.77927277544865</v>
      </c>
    </row>
    <row r="52" spans="1:14">
      <c r="A52" t="s">
        <v>552</v>
      </c>
      <c r="B52" s="43" t="str">
        <f>VLOOKUP(A52,MATERIALES!A6:D372,3,FALSE)</f>
        <v>Mecha Lenta</v>
      </c>
      <c r="C52" s="281"/>
      <c r="D52" s="281"/>
      <c r="E52" s="281"/>
      <c r="F52" s="281"/>
      <c r="G52" s="281"/>
      <c r="H52" s="281"/>
      <c r="I52" s="268"/>
      <c r="J52" s="224" t="str">
        <f>VLOOKUP(A52,MATERIALES!A6:D382,2,FALSE)</f>
        <v>m</v>
      </c>
      <c r="K52" s="282">
        <v>0.5</v>
      </c>
      <c r="L52" s="267"/>
      <c r="M52" s="283">
        <f>VLOOKUP(A52,MATERIALES!A7:D372,4,FALSE)</f>
        <v>1072.1923964692576</v>
      </c>
      <c r="N52" s="272">
        <f t="shared" si="0"/>
        <v>536.09619823462879</v>
      </c>
    </row>
    <row r="53" spans="1:14">
      <c r="B53" s="43"/>
      <c r="C53" s="281"/>
      <c r="D53" s="281"/>
      <c r="E53" s="281"/>
      <c r="F53" s="281"/>
      <c r="G53" s="281"/>
      <c r="H53" s="281"/>
      <c r="I53" s="268"/>
      <c r="J53" s="224"/>
      <c r="K53" s="282"/>
      <c r="L53" s="267"/>
      <c r="M53" s="283"/>
      <c r="N53" s="272"/>
    </row>
    <row r="54" spans="1:14">
      <c r="A54" t="s">
        <v>442</v>
      </c>
      <c r="B54" s="43" t="str">
        <f>VLOOKUP(A54,MATERIALES!A8:D372,3,FALSE)</f>
        <v>Derechos de explotación y/o disposición de materiales</v>
      </c>
      <c r="C54" s="281"/>
      <c r="D54" s="281"/>
      <c r="E54" s="281"/>
      <c r="F54" s="281"/>
      <c r="G54" s="281"/>
      <c r="H54" s="281"/>
      <c r="I54" s="268"/>
      <c r="J54" s="224" t="str">
        <f>VLOOKUP(A54,MATERIALES!A8:D384,2,FALSE)</f>
        <v>m3</v>
      </c>
      <c r="K54" s="282">
        <v>1</v>
      </c>
      <c r="L54" s="267"/>
      <c r="M54" s="283">
        <f>VLOOKUP(A54,MATERIALES!A9:D373,4,FALSE)</f>
        <v>4613.5150485613631</v>
      </c>
      <c r="N54" s="272">
        <f t="shared" si="0"/>
        <v>4613.5150485613631</v>
      </c>
    </row>
    <row r="55" spans="1:14" ht="15.75" thickBot="1">
      <c r="B55" s="822"/>
      <c r="C55" s="823"/>
      <c r="D55" s="823"/>
      <c r="E55" s="823"/>
      <c r="F55" s="823"/>
      <c r="G55" s="823"/>
      <c r="H55" s="823"/>
      <c r="I55" s="824"/>
      <c r="J55" s="42"/>
      <c r="K55" s="44"/>
      <c r="L55" s="825"/>
      <c r="M55" s="826"/>
      <c r="N55" s="45"/>
    </row>
    <row r="56" spans="1:14" ht="15.75" thickBot="1">
      <c r="B56" s="827" t="s">
        <v>953</v>
      </c>
      <c r="C56" s="828"/>
      <c r="D56" s="828"/>
      <c r="E56" s="828"/>
      <c r="F56" s="828"/>
      <c r="G56" s="828"/>
      <c r="H56" s="828"/>
      <c r="I56" s="828"/>
      <c r="J56" s="828"/>
      <c r="K56" s="828"/>
      <c r="L56" s="828"/>
      <c r="M56" s="829"/>
      <c r="N56" s="394">
        <f>SUM(N48:N55)</f>
        <v>17663.065426284171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27" t="s">
        <v>953</v>
      </c>
      <c r="C78" s="828"/>
      <c r="D78" s="828"/>
      <c r="E78" s="828"/>
      <c r="F78" s="828"/>
      <c r="G78" s="828"/>
      <c r="H78" s="828"/>
      <c r="I78" s="834"/>
      <c r="J78" s="834"/>
      <c r="K78" s="834"/>
      <c r="L78" s="834"/>
      <c r="M78" s="835"/>
      <c r="N78" s="301">
        <f>SUM(N72:N77)</f>
        <v>304.57811290607572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23394.093054341007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4678.8186108682012</v>
      </c>
      <c r="M85" s="862"/>
      <c r="N85" s="51"/>
    </row>
    <row r="86" spans="1:14">
      <c r="B86" s="89" t="s">
        <v>973</v>
      </c>
      <c r="C86" s="90"/>
      <c r="D86" s="90"/>
      <c r="E86" s="90"/>
      <c r="F86" s="90"/>
      <c r="G86" s="90"/>
      <c r="H86" s="90"/>
      <c r="I86" s="87"/>
      <c r="J86" s="88"/>
      <c r="K86" s="304">
        <v>0.05</v>
      </c>
      <c r="L86" s="861">
        <f>N80*K86</f>
        <v>1169.7046527170503</v>
      </c>
      <c r="M86" s="862"/>
      <c r="N86" s="51"/>
    </row>
    <row r="87" spans="1:14" ht="15.75" thickBot="1">
      <c r="B87" s="91" t="s">
        <v>974</v>
      </c>
      <c r="C87" s="92"/>
      <c r="D87" s="92"/>
      <c r="E87" s="92"/>
      <c r="F87" s="92"/>
      <c r="G87" s="92"/>
      <c r="H87" s="92"/>
      <c r="I87" s="93"/>
      <c r="J87" s="94"/>
      <c r="K87" s="305">
        <v>0.05</v>
      </c>
      <c r="L87" s="863">
        <f>N80*K87</f>
        <v>1169.7046527170503</v>
      </c>
      <c r="M87" s="864"/>
      <c r="N87" s="51"/>
    </row>
    <row r="88" spans="1:14" ht="15.75" thickBot="1">
      <c r="B88" s="827" t="s">
        <v>953</v>
      </c>
      <c r="C88" s="828"/>
      <c r="D88" s="828"/>
      <c r="E88" s="828"/>
      <c r="F88" s="828"/>
      <c r="G88" s="828"/>
      <c r="H88" s="828"/>
      <c r="I88" s="828"/>
      <c r="J88" s="828"/>
      <c r="K88" s="828"/>
      <c r="L88" s="828"/>
      <c r="M88" s="829"/>
      <c r="N88" s="52">
        <f>L85+L86+L87</f>
        <v>7018.2279163023022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30412.320970643308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5" t="s">
        <v>2218</v>
      </c>
      <c r="C107" s="866"/>
      <c r="D107" s="866"/>
      <c r="E107" s="866"/>
      <c r="F107" s="866"/>
      <c r="G107" s="866"/>
      <c r="H107" s="866"/>
      <c r="I107" s="866"/>
      <c r="J107" s="866"/>
      <c r="K107" s="866"/>
      <c r="L107" s="866"/>
      <c r="M107" s="866"/>
      <c r="N107" s="867"/>
    </row>
    <row r="108" spans="2:14" ht="15" customHeight="1">
      <c r="B108" s="865"/>
      <c r="C108" s="866"/>
      <c r="D108" s="866"/>
      <c r="E108" s="866"/>
      <c r="F108" s="866"/>
      <c r="G108" s="866"/>
      <c r="H108" s="866"/>
      <c r="I108" s="866"/>
      <c r="J108" s="866"/>
      <c r="K108" s="866"/>
      <c r="L108" s="866"/>
      <c r="M108" s="866"/>
      <c r="N108" s="867"/>
    </row>
    <row r="109" spans="2:14" ht="30" customHeight="1">
      <c r="B109" s="868" t="s">
        <v>2219</v>
      </c>
      <c r="C109" s="869"/>
      <c r="D109" s="869"/>
      <c r="E109" s="869"/>
      <c r="F109" s="869"/>
      <c r="G109" s="869"/>
      <c r="H109" s="869"/>
      <c r="I109" s="869"/>
      <c r="J109" s="869"/>
      <c r="K109" s="869"/>
      <c r="L109" s="869"/>
      <c r="M109" s="869"/>
      <c r="N109" s="870"/>
    </row>
    <row r="110" spans="2:14">
      <c r="B110" s="868"/>
      <c r="C110" s="869"/>
      <c r="D110" s="869"/>
      <c r="E110" s="869"/>
      <c r="F110" s="869"/>
      <c r="G110" s="869"/>
      <c r="H110" s="869"/>
      <c r="I110" s="869"/>
      <c r="J110" s="869"/>
      <c r="K110" s="869"/>
      <c r="L110" s="869"/>
      <c r="M110" s="869"/>
      <c r="N110" s="87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4"/>
      <c r="K120" s="804"/>
      <c r="L120" s="804"/>
      <c r="M120" s="804"/>
      <c r="N120" s="805"/>
    </row>
    <row r="121" spans="2:14" ht="15.75" thickBot="1">
      <c r="B121" s="261" t="s">
        <v>2221</v>
      </c>
      <c r="C121" s="393"/>
      <c r="D121" s="393"/>
      <c r="E121" s="57"/>
      <c r="F121" s="57"/>
      <c r="G121" s="57"/>
      <c r="H121" s="57"/>
      <c r="I121" s="57"/>
      <c r="J121" s="806"/>
      <c r="K121" s="806"/>
      <c r="L121" s="806"/>
      <c r="M121" s="806"/>
      <c r="N121"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144243.95938558545</v>
      </c>
      <c r="L36" s="270"/>
      <c r="M36" s="271">
        <v>66</v>
      </c>
      <c r="N36" s="272">
        <f>K36/M36</f>
        <v>2185.5145361452342</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173435.84582324114</v>
      </c>
      <c r="L37" s="270"/>
      <c r="M37" s="271">
        <v>100</v>
      </c>
      <c r="N37" s="272">
        <f>K37/M37</f>
        <v>1734.3584582324113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3920.8982027109787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VLOOKUP(A48,MATERIALES!A4:D388,4,FALSE)</f>
        <v>4613.5150485613631</v>
      </c>
      <c r="N48" s="272">
        <f>K48*M48</f>
        <v>4613.5150485613631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4613.5150485613631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8636.9340846056748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1727.3868169211351</v>
      </c>
      <c r="M83" s="862"/>
      <c r="N83" s="51"/>
    </row>
    <row r="84" spans="1:14">
      <c r="B84" s="89" t="s">
        <v>973</v>
      </c>
      <c r="C84" s="90"/>
      <c r="D84" s="90"/>
      <c r="E84" s="90"/>
      <c r="F84" s="90"/>
      <c r="G84" s="90"/>
      <c r="H84" s="90"/>
      <c r="I84" s="87"/>
      <c r="J84" s="88"/>
      <c r="K84" s="304">
        <v>0.05</v>
      </c>
      <c r="L84" s="861">
        <f>N78*K84</f>
        <v>431.84670423028376</v>
      </c>
      <c r="M84" s="862"/>
      <c r="N84" s="51"/>
    </row>
    <row r="85" spans="1:14" ht="15.75" thickBot="1">
      <c r="B85" s="91" t="s">
        <v>974</v>
      </c>
      <c r="C85" s="92"/>
      <c r="D85" s="92"/>
      <c r="E85" s="92"/>
      <c r="F85" s="92"/>
      <c r="G85" s="92"/>
      <c r="H85" s="92"/>
      <c r="I85" s="93"/>
      <c r="J85" s="94"/>
      <c r="K85" s="305">
        <v>0.05</v>
      </c>
      <c r="L85" s="863">
        <f>N78*K85</f>
        <v>431.84670423028376</v>
      </c>
      <c r="M85" s="864"/>
      <c r="N85" s="51"/>
    </row>
    <row r="86" spans="1:14" ht="15.75" thickBot="1">
      <c r="B86" s="827" t="s">
        <v>953</v>
      </c>
      <c r="C86" s="828"/>
      <c r="D86" s="828"/>
      <c r="E86" s="828"/>
      <c r="F86" s="828"/>
      <c r="G86" s="828"/>
      <c r="H86" s="828"/>
      <c r="I86" s="828"/>
      <c r="J86" s="828"/>
      <c r="K86" s="828"/>
      <c r="L86" s="828"/>
      <c r="M86" s="829"/>
      <c r="N86" s="52">
        <f>L83+L84+L85</f>
        <v>2591.0802253817023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11228.014309987377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23" sqref="O2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144243.95938558545</v>
      </c>
      <c r="L36" s="270"/>
      <c r="M36" s="271">
        <v>66</v>
      </c>
      <c r="N36" s="272">
        <f>K36/M36</f>
        <v>2185.5145361452342</v>
      </c>
    </row>
    <row r="37" spans="1:14">
      <c r="A37" s="108" t="s">
        <v>180</v>
      </c>
      <c r="B37" s="840" t="str">
        <f>VLOOKUP(A37,EQUIPOS!A7:D154,3,FALSE)</f>
        <v>Compresor 120 HP, con martillo.</v>
      </c>
      <c r="C37" s="841"/>
      <c r="D37" s="841"/>
      <c r="E37" s="841"/>
      <c r="F37" s="841"/>
      <c r="G37" s="841"/>
      <c r="H37" s="842"/>
      <c r="I37" s="267"/>
      <c r="J37" s="268"/>
      <c r="K37" s="269">
        <f>VLOOKUP(A37,EQUIPOS!A7:D164,4,FALSE)</f>
        <v>99032.007261989609</v>
      </c>
      <c r="L37" s="270"/>
      <c r="M37" s="271">
        <v>66</v>
      </c>
      <c r="N37" s="272">
        <f>K37/M37</f>
        <v>1500.4849585149941</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N79*L42</f>
        <v>6.0915622581215141</v>
      </c>
    </row>
    <row r="43" spans="1:14" ht="15.75" thickBot="1">
      <c r="B43" s="827" t="s">
        <v>953</v>
      </c>
      <c r="C43" s="828"/>
      <c r="D43" s="828"/>
      <c r="E43" s="828"/>
      <c r="F43" s="828"/>
      <c r="G43" s="828"/>
      <c r="H43" s="828"/>
      <c r="I43" s="828"/>
      <c r="J43" s="828"/>
      <c r="K43" s="828"/>
      <c r="L43" s="828"/>
      <c r="M43" s="829"/>
      <c r="N43" s="394">
        <f>SUM(N36:N42)</f>
        <v>3692.0910569183498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VLOOKUP(A48,MATERIALES!A4:D372,3,FALSE)</f>
        <v>Anfo</v>
      </c>
      <c r="C48" s="281"/>
      <c r="D48" s="281"/>
      <c r="E48" s="281"/>
      <c r="F48" s="281"/>
      <c r="G48" s="281"/>
      <c r="H48" s="281"/>
      <c r="I48" s="268"/>
      <c r="J48" s="224" t="str">
        <f>VLOOKUP(A48,MATERIALES!A4:D372,2,FALSE)</f>
        <v>kg</v>
      </c>
      <c r="K48" s="282">
        <v>0.2</v>
      </c>
      <c r="L48" s="267"/>
      <c r="M48" s="283">
        <f>VLOOKUP(A48,MATERIALES!A4:D388,4,FALSE)</f>
        <v>5856.0657205371554</v>
      </c>
      <c r="N48" s="272">
        <f t="shared" ref="N48:N52" si="0">K48*M48</f>
        <v>1171.2131441074312</v>
      </c>
    </row>
    <row r="49" spans="1:14">
      <c r="A49" t="s">
        <v>424</v>
      </c>
      <c r="B49" s="43" t="str">
        <f>VLOOKUP(A49,MATERIALES!A5:D372,3,FALSE)</f>
        <v>Cordón detonante</v>
      </c>
      <c r="C49" s="281"/>
      <c r="D49" s="281"/>
      <c r="E49" s="281"/>
      <c r="F49" s="281"/>
      <c r="G49" s="281"/>
      <c r="H49" s="281"/>
      <c r="I49" s="268"/>
      <c r="J49" s="224" t="str">
        <f>VLOOKUP(A49,MATERIALES!A5:D372,2,FALSE)</f>
        <v>m</v>
      </c>
      <c r="K49" s="282">
        <v>3</v>
      </c>
      <c r="L49" s="267"/>
      <c r="M49" s="283">
        <f>VLOOKUP(A49,MATERIALES!A5:D389,4,FALSE)</f>
        <v>2504.2666499460711</v>
      </c>
      <c r="N49" s="272">
        <f t="shared" si="0"/>
        <v>7512.7999498382133</v>
      </c>
    </row>
    <row r="50" spans="1:14">
      <c r="A50" s="108" t="s">
        <v>453</v>
      </c>
      <c r="B50" s="43" t="str">
        <f>VLOOKUP(A50,MATERIALES!A6:D372,3,FALSE)</f>
        <v>Explosivos  75% (INDUGEL)</v>
      </c>
      <c r="C50" s="281"/>
      <c r="D50" s="281"/>
      <c r="E50" s="281"/>
      <c r="F50" s="281"/>
      <c r="G50" s="281"/>
      <c r="H50" s="281"/>
      <c r="I50" s="268"/>
      <c r="J50" s="224" t="str">
        <f>VLOOKUP(A50,MATERIALES!A6:D372,2,FALSE)</f>
        <v>lb</v>
      </c>
      <c r="K50" s="282">
        <v>0.3</v>
      </c>
      <c r="L50" s="267"/>
      <c r="M50" s="283">
        <f>VLOOKUP(A50,MATERIALES!A6:D390,4,FALSE)</f>
        <v>11965.539375890283</v>
      </c>
      <c r="N50" s="272">
        <f t="shared" si="0"/>
        <v>3589.6618127670849</v>
      </c>
    </row>
    <row r="51" spans="1:14">
      <c r="A51" s="108" t="s">
        <v>458</v>
      </c>
      <c r="B51" s="43" t="str">
        <f>VLOOKUP(A51,MATERIALES!A6:D372,3,FALSE)</f>
        <v>Fulminantes</v>
      </c>
      <c r="C51" s="281"/>
      <c r="D51" s="281"/>
      <c r="E51" s="281"/>
      <c r="F51" s="281"/>
      <c r="G51" s="281"/>
      <c r="H51" s="281"/>
      <c r="I51" s="268"/>
      <c r="J51" s="224" t="str">
        <f>VLOOKUP(A51,MATERIALES!A6:D372,2,FALSE)</f>
        <v>u</v>
      </c>
      <c r="K51" s="282">
        <v>0.2</v>
      </c>
      <c r="L51" s="267"/>
      <c r="M51" s="283">
        <f>VLOOKUP(A51,MATERIALES!A6:D391,4,FALSE)</f>
        <v>1198.8963638772432</v>
      </c>
      <c r="N51" s="272">
        <f t="shared" si="0"/>
        <v>239.77927277544865</v>
      </c>
    </row>
    <row r="52" spans="1:14">
      <c r="A52" t="s">
        <v>552</v>
      </c>
      <c r="B52" s="43" t="str">
        <f>VLOOKUP(A52,MATERIALES!A6:D373,3,FALSE)</f>
        <v>Mecha Lenta</v>
      </c>
      <c r="C52" s="281"/>
      <c r="D52" s="281"/>
      <c r="E52" s="281"/>
      <c r="F52" s="281"/>
      <c r="G52" s="281"/>
      <c r="H52" s="281"/>
      <c r="I52" s="268"/>
      <c r="J52" s="224" t="str">
        <f>VLOOKUP(A52,MATERIALES!A6:D373,2,FALSE)</f>
        <v>m</v>
      </c>
      <c r="K52" s="282">
        <v>0.5</v>
      </c>
      <c r="L52" s="267"/>
      <c r="M52" s="283">
        <f>VLOOKUP(A52,MATERIALES!A6:D392,4,FALSE)</f>
        <v>1072.1923964692576</v>
      </c>
      <c r="N52" s="272">
        <f t="shared" si="0"/>
        <v>536.09619823462879</v>
      </c>
    </row>
    <row r="53" spans="1:14">
      <c r="B53" s="43"/>
      <c r="C53" s="281"/>
      <c r="D53" s="281"/>
      <c r="E53" s="281"/>
      <c r="F53" s="281"/>
      <c r="G53" s="281"/>
      <c r="H53" s="281"/>
      <c r="I53" s="268"/>
      <c r="J53" s="224"/>
      <c r="K53" s="282"/>
      <c r="L53" s="267"/>
      <c r="M53" s="283"/>
      <c r="N53" s="272"/>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SUM(N48:N54)</f>
        <v>13049.550377722808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952"/>
      <c r="C65" s="953"/>
      <c r="D65" s="953"/>
      <c r="E65" s="953"/>
      <c r="F65" s="953"/>
      <c r="G65" s="954"/>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1">
        <f>SUM(N73:N78)</f>
        <v>304.57811290607572</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N43+N55+N68+N79</f>
        <v>17046.219547547233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3409.2439095094469</v>
      </c>
      <c r="M86" s="862"/>
      <c r="N86" s="51"/>
    </row>
    <row r="87" spans="1:14">
      <c r="B87" s="89" t="s">
        <v>973</v>
      </c>
      <c r="C87" s="90"/>
      <c r="D87" s="90"/>
      <c r="E87" s="90"/>
      <c r="F87" s="90"/>
      <c r="G87" s="90"/>
      <c r="H87" s="90"/>
      <c r="I87" s="87"/>
      <c r="J87" s="88"/>
      <c r="K87" s="304">
        <v>0.05</v>
      </c>
      <c r="L87" s="861">
        <f>N81*K87</f>
        <v>852.31097737736172</v>
      </c>
      <c r="M87" s="862"/>
      <c r="N87" s="51"/>
    </row>
    <row r="88" spans="1:14" ht="15.75" thickBot="1">
      <c r="B88" s="91" t="s">
        <v>974</v>
      </c>
      <c r="C88" s="92"/>
      <c r="D88" s="92"/>
      <c r="E88" s="92"/>
      <c r="F88" s="92"/>
      <c r="G88" s="92"/>
      <c r="H88" s="92"/>
      <c r="I88" s="93"/>
      <c r="J88" s="94"/>
      <c r="K88" s="305">
        <v>0.05</v>
      </c>
      <c r="L88" s="863">
        <f>N81*K88</f>
        <v>852.31097737736172</v>
      </c>
      <c r="M88" s="864"/>
      <c r="N88" s="51"/>
    </row>
    <row r="89" spans="1:14" ht="15.75" thickBot="1">
      <c r="B89" s="827" t="s">
        <v>953</v>
      </c>
      <c r="C89" s="828"/>
      <c r="D89" s="828"/>
      <c r="E89" s="828"/>
      <c r="F89" s="828"/>
      <c r="G89" s="828"/>
      <c r="H89" s="828"/>
      <c r="I89" s="828"/>
      <c r="J89" s="828"/>
      <c r="K89" s="828"/>
      <c r="L89" s="828"/>
      <c r="M89" s="829"/>
      <c r="N89" s="52">
        <f>L86+L87+L88</f>
        <v>5113.8658642641694</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22160.0854118114</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5" t="s">
        <v>2218</v>
      </c>
      <c r="C108" s="866"/>
      <c r="D108" s="866"/>
      <c r="E108" s="866"/>
      <c r="F108" s="866"/>
      <c r="G108" s="866"/>
      <c r="H108" s="866"/>
      <c r="I108" s="866"/>
      <c r="J108" s="866"/>
      <c r="K108" s="866"/>
      <c r="L108" s="866"/>
      <c r="M108" s="866"/>
      <c r="N108" s="867"/>
    </row>
    <row r="109" spans="2:14" ht="15" customHeight="1">
      <c r="B109" s="865"/>
      <c r="C109" s="866"/>
      <c r="D109" s="866"/>
      <c r="E109" s="866"/>
      <c r="F109" s="866"/>
      <c r="G109" s="866"/>
      <c r="H109" s="866"/>
      <c r="I109" s="866"/>
      <c r="J109" s="866"/>
      <c r="K109" s="866"/>
      <c r="L109" s="866"/>
      <c r="M109" s="866"/>
      <c r="N109" s="867"/>
    </row>
    <row r="110" spans="2:14" ht="32.25" customHeight="1">
      <c r="B110" s="868" t="s">
        <v>2219</v>
      </c>
      <c r="C110" s="869"/>
      <c r="D110" s="869"/>
      <c r="E110" s="869"/>
      <c r="F110" s="869"/>
      <c r="G110" s="869"/>
      <c r="H110" s="869"/>
      <c r="I110" s="869"/>
      <c r="J110" s="869"/>
      <c r="K110" s="869"/>
      <c r="L110" s="869"/>
      <c r="M110" s="869"/>
      <c r="N110" s="870"/>
    </row>
    <row r="111" spans="2:14">
      <c r="B111" s="868"/>
      <c r="C111" s="869"/>
      <c r="D111" s="869"/>
      <c r="E111" s="869"/>
      <c r="F111" s="869"/>
      <c r="G111" s="869"/>
      <c r="H111" s="869"/>
      <c r="I111" s="869"/>
      <c r="J111" s="869"/>
      <c r="K111" s="869"/>
      <c r="L111" s="869"/>
      <c r="M111" s="869"/>
      <c r="N111" s="87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4"/>
      <c r="K121" s="804"/>
      <c r="L121" s="804"/>
      <c r="M121" s="804"/>
      <c r="N121" s="805"/>
    </row>
    <row r="122" spans="2:14" ht="15.75" thickBot="1">
      <c r="B122" s="261" t="s">
        <v>2221</v>
      </c>
      <c r="C122" s="393"/>
      <c r="D122" s="393"/>
      <c r="E122" s="57"/>
      <c r="F122" s="57"/>
      <c r="G122" s="57"/>
      <c r="H122" s="57"/>
      <c r="I122" s="57"/>
      <c r="J122" s="806"/>
      <c r="K122" s="806"/>
      <c r="L122" s="806"/>
      <c r="M122" s="806"/>
      <c r="N122" s="80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144243.95938558545</v>
      </c>
      <c r="L36" s="270"/>
      <c r="M36" s="271">
        <v>66</v>
      </c>
      <c r="N36" s="272">
        <f>K36/M36</f>
        <v>2185.5145361452342</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2186.5397444785676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2289.0605778119011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457.81211556238026</v>
      </c>
      <c r="M83" s="862"/>
      <c r="N83" s="51"/>
    </row>
    <row r="84" spans="1:14">
      <c r="B84" s="89" t="s">
        <v>973</v>
      </c>
      <c r="C84" s="90"/>
      <c r="D84" s="90"/>
      <c r="E84" s="90"/>
      <c r="F84" s="90"/>
      <c r="G84" s="90"/>
      <c r="H84" s="90"/>
      <c r="I84" s="87"/>
      <c r="J84" s="88"/>
      <c r="K84" s="304">
        <v>0.05</v>
      </c>
      <c r="L84" s="861">
        <f>N78*K84</f>
        <v>114.45302889059506</v>
      </c>
      <c r="M84" s="862"/>
      <c r="N84" s="51"/>
    </row>
    <row r="85" spans="1:14" ht="15.75" thickBot="1">
      <c r="B85" s="91" t="s">
        <v>974</v>
      </c>
      <c r="C85" s="92"/>
      <c r="D85" s="92"/>
      <c r="E85" s="92"/>
      <c r="F85" s="92"/>
      <c r="G85" s="92"/>
      <c r="H85" s="92"/>
      <c r="I85" s="93"/>
      <c r="J85" s="94"/>
      <c r="K85" s="305">
        <v>0.05</v>
      </c>
      <c r="L85" s="863">
        <f>N78*K85</f>
        <v>114.45302889059506</v>
      </c>
      <c r="M85" s="864"/>
      <c r="N85" s="51"/>
    </row>
    <row r="86" spans="1:14" ht="15.75" thickBot="1">
      <c r="B86" s="827" t="s">
        <v>953</v>
      </c>
      <c r="C86" s="828"/>
      <c r="D86" s="828"/>
      <c r="E86" s="828"/>
      <c r="F86" s="828"/>
      <c r="G86" s="828"/>
      <c r="H86" s="828"/>
      <c r="I86" s="828"/>
      <c r="J86" s="828"/>
      <c r="K86" s="828"/>
      <c r="L86" s="828"/>
      <c r="M86" s="829"/>
      <c r="N86" s="52">
        <f>L83+L84+L85</f>
        <v>686.71817334357036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2975.7787511554716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152871.80878483469</v>
      </c>
      <c r="L36" s="270"/>
      <c r="M36" s="271">
        <v>66</v>
      </c>
      <c r="N36" s="272">
        <f>K36/M36</f>
        <v>2316.2395270429497</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173435.84582324114</v>
      </c>
      <c r="L37" s="270"/>
      <c r="M37" s="271">
        <v>100</v>
      </c>
      <c r="N37" s="272">
        <f>K37/M37</f>
        <v>1734.3584582324113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2.0504166666666666</v>
      </c>
    </row>
    <row r="43" spans="1:14" ht="15.75" thickBot="1">
      <c r="B43" s="827" t="s">
        <v>953</v>
      </c>
      <c r="C43" s="828"/>
      <c r="D43" s="828"/>
      <c r="E43" s="828"/>
      <c r="F43" s="828"/>
      <c r="G43" s="828"/>
      <c r="H43" s="828"/>
      <c r="I43" s="828"/>
      <c r="J43" s="828"/>
      <c r="K43" s="828"/>
      <c r="L43" s="828"/>
      <c r="M43" s="829"/>
      <c r="N43" s="394">
        <f>SUM(N36:N42)</f>
        <v>4052.6484019420272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444</v>
      </c>
      <c r="B48" s="43" t="str">
        <f>VLOOKUP(A48,MATERIALES!A4:D372,3,FALSE)</f>
        <v>Disposición de material de derrumbe</v>
      </c>
      <c r="C48" s="281"/>
      <c r="D48" s="281"/>
      <c r="E48" s="281"/>
      <c r="F48" s="281"/>
      <c r="G48" s="281"/>
      <c r="H48" s="281"/>
      <c r="I48" s="268"/>
      <c r="J48" s="224" t="str">
        <f>VLOOKUP(A48,MATERIALES!A4:D372,2,FALSE)</f>
        <v>m3</v>
      </c>
      <c r="K48" s="282">
        <v>1</v>
      </c>
      <c r="L48" s="267"/>
      <c r="M48" s="283">
        <f>VLOOKUP(A48,MATERIALES!A4:D388,4,FALSE)</f>
        <v>3978.9304722995184</v>
      </c>
      <c r="N48" s="272">
        <f>K48*M48</f>
        <v>3978.9304722995184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3978.9304722995184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205.04166666666666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8236.6205409082122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1647.3241081816425</v>
      </c>
      <c r="M83" s="862"/>
      <c r="N83" s="51"/>
    </row>
    <row r="84" spans="1:14">
      <c r="B84" s="89" t="s">
        <v>973</v>
      </c>
      <c r="C84" s="90"/>
      <c r="D84" s="90"/>
      <c r="E84" s="90"/>
      <c r="F84" s="90"/>
      <c r="G84" s="90"/>
      <c r="H84" s="90"/>
      <c r="I84" s="87"/>
      <c r="J84" s="88"/>
      <c r="K84" s="304">
        <v>0.05</v>
      </c>
      <c r="L84" s="861">
        <f>N78*K84</f>
        <v>411.83102704541062</v>
      </c>
      <c r="M84" s="862"/>
      <c r="N84" s="51"/>
    </row>
    <row r="85" spans="1:14" ht="15.75" thickBot="1">
      <c r="B85" s="91" t="s">
        <v>974</v>
      </c>
      <c r="C85" s="92"/>
      <c r="D85" s="92"/>
      <c r="E85" s="92"/>
      <c r="F85" s="92"/>
      <c r="G85" s="92"/>
      <c r="H85" s="92"/>
      <c r="I85" s="93"/>
      <c r="J85" s="94"/>
      <c r="K85" s="305">
        <v>0.05</v>
      </c>
      <c r="L85" s="863">
        <f>N78*K85</f>
        <v>411.83102704541062</v>
      </c>
      <c r="M85" s="864"/>
      <c r="N85" s="51"/>
    </row>
    <row r="86" spans="1:14" ht="15.75" thickBot="1">
      <c r="B86" s="827" t="s">
        <v>953</v>
      </c>
      <c r="C86" s="828"/>
      <c r="D86" s="828"/>
      <c r="E86" s="828"/>
      <c r="F86" s="828"/>
      <c r="G86" s="828"/>
      <c r="H86" s="828"/>
      <c r="I86" s="828"/>
      <c r="J86" s="828"/>
      <c r="K86" s="828"/>
      <c r="L86" s="828"/>
      <c r="M86" s="829"/>
      <c r="N86" s="52">
        <f>L83+L84+L85</f>
        <v>2470.9861622724638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10707.606703180676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173435.84582324114</v>
      </c>
      <c r="L36" s="464"/>
      <c r="M36" s="283">
        <v>50</v>
      </c>
      <c r="N36" s="272">
        <f>K36/M36</f>
        <v>3468.7169164648226</v>
      </c>
    </row>
    <row r="37" spans="1:14">
      <c r="A37" s="108" t="s">
        <v>152</v>
      </c>
      <c r="B37" s="840" t="str">
        <f>VLOOKUP(A37,EQUIPOS!A7:D154,3,FALSE)</f>
        <v xml:space="preserve">Carrotanque de agua(1000 Galones) </v>
      </c>
      <c r="C37" s="841"/>
      <c r="D37" s="841"/>
      <c r="E37" s="841"/>
      <c r="F37" s="841"/>
      <c r="G37" s="841"/>
      <c r="H37" s="842"/>
      <c r="I37" s="267"/>
      <c r="J37" s="268"/>
      <c r="K37" s="269">
        <f>VLOOKUP(A37,EQUIPOS!A7:D164,4,FALSE)</f>
        <v>82274.693805546718</v>
      </c>
      <c r="L37" s="464"/>
      <c r="M37" s="283">
        <v>50</v>
      </c>
      <c r="N37" s="272">
        <f>K37/M37</f>
        <v>1645.4938761109343</v>
      </c>
    </row>
    <row r="38" spans="1:14">
      <c r="A38" s="205" t="s">
        <v>269</v>
      </c>
      <c r="B38" s="840" t="str">
        <f>VLOOKUP(A38,EQUIPOS!A8:D154,3,FALSE)</f>
        <v>Motoniveladora  potencia 215 HP, ancho de cuchilla 4,27 m, peso 18 ton.</v>
      </c>
      <c r="C38" s="841"/>
      <c r="D38" s="841"/>
      <c r="E38" s="841"/>
      <c r="F38" s="841"/>
      <c r="G38" s="841"/>
      <c r="H38" s="842"/>
      <c r="I38" s="267"/>
      <c r="J38" s="268"/>
      <c r="K38" s="269">
        <f>VLOOKUP(A38,EQUIPOS!A8:D165,4,FALSE)</f>
        <v>165057.33241092984</v>
      </c>
      <c r="L38" s="464"/>
      <c r="M38" s="283">
        <v>50</v>
      </c>
      <c r="N38" s="272">
        <f>K38/M38</f>
        <v>3301.146648218597</v>
      </c>
    </row>
    <row r="39" spans="1:14">
      <c r="A39" s="205" t="s">
        <v>365</v>
      </c>
      <c r="B39" s="840" t="str">
        <f>VLOOKUP(A39,EQUIPOS!A9:D154,3,FALSE)</f>
        <v xml:space="preserve">Vibrocompatador, potencia 153 HP, peso 10 Ton. </v>
      </c>
      <c r="C39" s="841"/>
      <c r="D39" s="841"/>
      <c r="E39" s="841"/>
      <c r="F39" s="841"/>
      <c r="G39" s="841"/>
      <c r="H39" s="842"/>
      <c r="I39" s="843"/>
      <c r="J39" s="824"/>
      <c r="K39" s="269">
        <f>VLOOKUP(A39,EQUIPOS!A9:D166,4,FALSE)</f>
        <v>92728.259605019222</v>
      </c>
      <c r="L39" s="955">
        <v>50</v>
      </c>
      <c r="M39" s="956"/>
      <c r="N39" s="272">
        <f>K39/L39</f>
        <v>1854.5651921003844</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10269.922632894739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402.04310903601993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10671.965741930759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2134.393148386152</v>
      </c>
      <c r="M83" s="862"/>
      <c r="N83" s="51"/>
    </row>
    <row r="84" spans="1:14">
      <c r="B84" s="89" t="s">
        <v>973</v>
      </c>
      <c r="C84" s="90"/>
      <c r="D84" s="90"/>
      <c r="E84" s="90"/>
      <c r="F84" s="90"/>
      <c r="G84" s="90"/>
      <c r="H84" s="90"/>
      <c r="I84" s="87"/>
      <c r="J84" s="88"/>
      <c r="K84" s="304">
        <v>0.05</v>
      </c>
      <c r="L84" s="861">
        <f>N78*K84</f>
        <v>533.598287096538</v>
      </c>
      <c r="M84" s="862"/>
      <c r="N84" s="51"/>
    </row>
    <row r="85" spans="1:14" ht="15.75" thickBot="1">
      <c r="B85" s="91" t="s">
        <v>974</v>
      </c>
      <c r="C85" s="92"/>
      <c r="D85" s="92"/>
      <c r="E85" s="92"/>
      <c r="F85" s="92"/>
      <c r="G85" s="92"/>
      <c r="H85" s="92"/>
      <c r="I85" s="93"/>
      <c r="J85" s="94"/>
      <c r="K85" s="305">
        <v>0.05</v>
      </c>
      <c r="L85" s="863">
        <f>N78*K85</f>
        <v>533.598287096538</v>
      </c>
      <c r="M85" s="864"/>
      <c r="N85" s="51"/>
    </row>
    <row r="86" spans="1:14" ht="15.75" thickBot="1">
      <c r="B86" s="827" t="s">
        <v>953</v>
      </c>
      <c r="C86" s="828"/>
      <c r="D86" s="828"/>
      <c r="E86" s="828"/>
      <c r="F86" s="828"/>
      <c r="G86" s="828"/>
      <c r="H86" s="828"/>
      <c r="I86" s="828"/>
      <c r="J86" s="828"/>
      <c r="K86" s="828"/>
      <c r="L86" s="828"/>
      <c r="M86" s="829"/>
      <c r="N86" s="52">
        <f>L83+L84+L85</f>
        <v>3201.5897225792282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13873.555464509987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173435.84582324114</v>
      </c>
      <c r="L36" s="270"/>
      <c r="M36" s="271">
        <v>40</v>
      </c>
      <c r="N36" s="272">
        <f>K36/M36</f>
        <v>4335.8961455810286</v>
      </c>
    </row>
    <row r="37" spans="1:14">
      <c r="A37" s="113" t="s">
        <v>365</v>
      </c>
      <c r="B37" s="840" t="str">
        <f>VLOOKUP(A37,EQUIPOS!A7:D154,3,FALSE)</f>
        <v xml:space="preserve">Vibrocompatador, potencia 153 HP, peso 10 Ton. </v>
      </c>
      <c r="C37" s="841"/>
      <c r="D37" s="841"/>
      <c r="E37" s="841"/>
      <c r="F37" s="841"/>
      <c r="G37" s="841"/>
      <c r="H37" s="842"/>
      <c r="I37" s="267"/>
      <c r="J37" s="268"/>
      <c r="K37" s="269">
        <f>VLOOKUP(A37,EQUIPOS!A7:D164,4,FALSE)</f>
        <v>92728.259605019222</v>
      </c>
      <c r="L37" s="270"/>
      <c r="M37" s="271">
        <v>40</v>
      </c>
      <c r="N37" s="272">
        <f>K37/M37</f>
        <v>2318.2064901254807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6654.1026357065093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7156.6565220015345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1431.3313044003071</v>
      </c>
      <c r="M83" s="862"/>
      <c r="N83" s="51"/>
    </row>
    <row r="84" spans="1:14">
      <c r="B84" s="89" t="s">
        <v>973</v>
      </c>
      <c r="C84" s="90"/>
      <c r="D84" s="90"/>
      <c r="E84" s="90"/>
      <c r="F84" s="90"/>
      <c r="G84" s="90"/>
      <c r="H84" s="90"/>
      <c r="I84" s="87"/>
      <c r="J84" s="88"/>
      <c r="K84" s="304">
        <v>0.05</v>
      </c>
      <c r="L84" s="861">
        <f>N78*K84</f>
        <v>357.83282610007677</v>
      </c>
      <c r="M84" s="862"/>
      <c r="N84" s="51"/>
    </row>
    <row r="85" spans="1:14" ht="15.75" thickBot="1">
      <c r="B85" s="91" t="s">
        <v>974</v>
      </c>
      <c r="C85" s="92"/>
      <c r="D85" s="92"/>
      <c r="E85" s="92"/>
      <c r="F85" s="92"/>
      <c r="G85" s="92"/>
      <c r="H85" s="92"/>
      <c r="I85" s="93"/>
      <c r="J85" s="94"/>
      <c r="K85" s="305">
        <v>0.05</v>
      </c>
      <c r="L85" s="863">
        <f>N78*K85</f>
        <v>357.83282610007677</v>
      </c>
      <c r="M85" s="864"/>
      <c r="N85" s="51"/>
    </row>
    <row r="86" spans="1:14" ht="15.75" thickBot="1">
      <c r="B86" s="827" t="s">
        <v>953</v>
      </c>
      <c r="C86" s="828"/>
      <c r="D86" s="828"/>
      <c r="E86" s="828"/>
      <c r="F86" s="828"/>
      <c r="G86" s="828"/>
      <c r="H86" s="828"/>
      <c r="I86" s="828"/>
      <c r="J86" s="828"/>
      <c r="K86" s="828"/>
      <c r="L86" s="828"/>
      <c r="M86" s="829"/>
      <c r="N86" s="52">
        <f>L83+L84+L85</f>
        <v>2146.9969566004606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9303.6534786019947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173435.84582324114</v>
      </c>
      <c r="L36" s="270"/>
      <c r="M36" s="271">
        <v>40</v>
      </c>
      <c r="N36" s="272">
        <f>K36/M36</f>
        <v>4335.8961455810286</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4335.8961455810286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4838.4500318760538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967.69000637521083</v>
      </c>
      <c r="M83" s="862"/>
      <c r="N83" s="51"/>
    </row>
    <row r="84" spans="1:14">
      <c r="B84" s="89" t="s">
        <v>973</v>
      </c>
      <c r="C84" s="90"/>
      <c r="D84" s="90"/>
      <c r="E84" s="90"/>
      <c r="F84" s="90"/>
      <c r="G84" s="90"/>
      <c r="H84" s="90"/>
      <c r="I84" s="87"/>
      <c r="J84" s="88"/>
      <c r="K84" s="304">
        <v>0.05</v>
      </c>
      <c r="L84" s="861">
        <f>N78*K84</f>
        <v>241.92250159380271</v>
      </c>
      <c r="M84" s="862"/>
      <c r="N84" s="51"/>
    </row>
    <row r="85" spans="1:14" ht="15.75" thickBot="1">
      <c r="B85" s="91" t="s">
        <v>974</v>
      </c>
      <c r="C85" s="92"/>
      <c r="D85" s="92"/>
      <c r="E85" s="92"/>
      <c r="F85" s="92"/>
      <c r="G85" s="92"/>
      <c r="H85" s="92"/>
      <c r="I85" s="93"/>
      <c r="J85" s="94"/>
      <c r="K85" s="305">
        <v>0.05</v>
      </c>
      <c r="L85" s="863">
        <f>N78*K85</f>
        <v>241.92250159380271</v>
      </c>
      <c r="M85" s="864"/>
      <c r="N85" s="51"/>
    </row>
    <row r="86" spans="1:14" ht="15.75" thickBot="1">
      <c r="B86" s="827" t="s">
        <v>953</v>
      </c>
      <c r="C86" s="828"/>
      <c r="D86" s="828"/>
      <c r="E86" s="828"/>
      <c r="F86" s="828"/>
      <c r="G86" s="828"/>
      <c r="H86" s="828"/>
      <c r="I86" s="828"/>
      <c r="J86" s="828"/>
      <c r="K86" s="828"/>
      <c r="L86" s="828"/>
      <c r="M86" s="829"/>
      <c r="N86" s="52">
        <f>L83+L84+L85</f>
        <v>1451.5350095628162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6289.9850414388702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2.1494824361440799</v>
      </c>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883</v>
      </c>
      <c r="B48" s="43" t="str">
        <f>VLOOKUP(A48,MATERIALES!A14:D377,3,FALSE)</f>
        <v>Geotextil Nt-2500 O Similar (Proveedores, Pavco, Geomatrix, Tensar, Omnes U Otros)</v>
      </c>
      <c r="C48" s="281"/>
      <c r="D48" s="281"/>
      <c r="E48" s="281"/>
      <c r="F48" s="281"/>
      <c r="G48" s="281"/>
      <c r="H48" s="281"/>
      <c r="I48" s="268"/>
      <c r="J48" s="224" t="s">
        <v>233</v>
      </c>
      <c r="K48" s="282">
        <v>1.3</v>
      </c>
      <c r="L48" s="267"/>
      <c r="M48" s="283">
        <f>VLOOKUP(A48,MATERIALES!A6:D373,4,FALSE)</f>
        <v>5269.3944092615247</v>
      </c>
      <c r="N48" s="272">
        <f>K48*M48</f>
        <v>6850.2127320399823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6850.2127320399823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7067.3104580905347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1413.462091618107</v>
      </c>
      <c r="M83" s="862"/>
      <c r="N83" s="51"/>
    </row>
    <row r="84" spans="1:14">
      <c r="B84" s="89" t="s">
        <v>973</v>
      </c>
      <c r="C84" s="90"/>
      <c r="D84" s="90"/>
      <c r="E84" s="90"/>
      <c r="F84" s="90"/>
      <c r="G84" s="90"/>
      <c r="H84" s="90"/>
      <c r="I84" s="87"/>
      <c r="J84" s="88"/>
      <c r="K84" s="304">
        <v>0.05</v>
      </c>
      <c r="L84" s="861">
        <f>N78*K84</f>
        <v>353.36552290452676</v>
      </c>
      <c r="M84" s="862"/>
      <c r="N84" s="51"/>
    </row>
    <row r="85" spans="1:14" ht="15.75" thickBot="1">
      <c r="B85" s="91" t="s">
        <v>974</v>
      </c>
      <c r="C85" s="92"/>
      <c r="D85" s="92"/>
      <c r="E85" s="92"/>
      <c r="F85" s="92"/>
      <c r="G85" s="92"/>
      <c r="H85" s="92"/>
      <c r="I85" s="93"/>
      <c r="J85" s="94"/>
      <c r="K85" s="305">
        <v>0.05</v>
      </c>
      <c r="L85" s="863">
        <f>N78*K85</f>
        <v>353.36552290452676</v>
      </c>
      <c r="M85" s="864"/>
      <c r="N85" s="51"/>
    </row>
    <row r="86" spans="1:14" ht="15.75" thickBot="1">
      <c r="B86" s="827" t="s">
        <v>953</v>
      </c>
      <c r="C86" s="828"/>
      <c r="D86" s="828"/>
      <c r="E86" s="828"/>
      <c r="F86" s="828"/>
      <c r="G86" s="828"/>
      <c r="H86" s="828"/>
      <c r="I86" s="828"/>
      <c r="J86" s="828"/>
      <c r="K86" s="828"/>
      <c r="L86" s="828"/>
      <c r="M86" s="829"/>
      <c r="N86" s="52">
        <f>L83+L84+L85</f>
        <v>2120.1931374271603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9187.5035955176954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2.1494824361440799</v>
      </c>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470</v>
      </c>
      <c r="B48" s="43" t="str">
        <f>VLOOKUP(A48,MATERIALES!A4:D372,3,FALSE)</f>
        <v>Geomalla Tipo Asphalt</v>
      </c>
      <c r="C48" s="281"/>
      <c r="D48" s="281"/>
      <c r="E48" s="281"/>
      <c r="F48" s="281"/>
      <c r="G48" s="281"/>
      <c r="H48" s="281"/>
      <c r="I48" s="268"/>
      <c r="J48" s="224" t="str">
        <f>VLOOKUP(A48,MATERIALES!A4:D372,2,FALSE)</f>
        <v>m2</v>
      </c>
      <c r="K48" s="282">
        <v>1.2</v>
      </c>
      <c r="L48" s="267"/>
      <c r="M48" s="283">
        <f>VLOOKUP(A48,MATERIALES!A4:D388,4,FALSE)</f>
        <v>10907.188589305932</v>
      </c>
      <c r="N48" s="272">
        <f>K48*M48</f>
        <v>13088.626307167118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13088.626307167118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13305.72403321767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2661.1448066435341</v>
      </c>
      <c r="M83" s="862"/>
      <c r="N83" s="51"/>
    </row>
    <row r="84" spans="1:14">
      <c r="B84" s="89" t="s">
        <v>973</v>
      </c>
      <c r="C84" s="90"/>
      <c r="D84" s="90"/>
      <c r="E84" s="90"/>
      <c r="F84" s="90"/>
      <c r="G84" s="90"/>
      <c r="H84" s="90"/>
      <c r="I84" s="87"/>
      <c r="J84" s="88"/>
      <c r="K84" s="304">
        <v>0.05</v>
      </c>
      <c r="L84" s="861">
        <f>N78*K84</f>
        <v>665.28620166088353</v>
      </c>
      <c r="M84" s="862"/>
      <c r="N84" s="51"/>
    </row>
    <row r="85" spans="1:14" ht="15.75" thickBot="1">
      <c r="B85" s="91" t="s">
        <v>974</v>
      </c>
      <c r="C85" s="92"/>
      <c r="D85" s="92"/>
      <c r="E85" s="92"/>
      <c r="F85" s="92"/>
      <c r="G85" s="92"/>
      <c r="H85" s="92"/>
      <c r="I85" s="93"/>
      <c r="J85" s="94"/>
      <c r="K85" s="305">
        <v>0.05</v>
      </c>
      <c r="L85" s="863">
        <f>N78*K85</f>
        <v>665.28620166088353</v>
      </c>
      <c r="M85" s="864"/>
      <c r="N85" s="51"/>
    </row>
    <row r="86" spans="1:14" ht="15.75" thickBot="1">
      <c r="B86" s="827" t="s">
        <v>953</v>
      </c>
      <c r="C86" s="828"/>
      <c r="D86" s="828"/>
      <c r="E86" s="828"/>
      <c r="F86" s="828"/>
      <c r="G86" s="828"/>
      <c r="H86" s="828"/>
      <c r="I86" s="828"/>
      <c r="J86" s="828"/>
      <c r="K86" s="828"/>
      <c r="L86" s="828"/>
      <c r="M86" s="829"/>
      <c r="N86" s="52">
        <f>L83+L84+L85</f>
        <v>3991.7172099653008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17297.44124318297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173435.84582324114</v>
      </c>
      <c r="L36" s="270"/>
      <c r="M36" s="271">
        <v>45</v>
      </c>
      <c r="N36" s="272">
        <f>K36/M36</f>
        <v>3854.1299071831363</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82274.693805546718</v>
      </c>
      <c r="L37" s="270"/>
      <c r="M37" s="271">
        <v>45</v>
      </c>
      <c r="N37" s="272">
        <f>K37/M37</f>
        <v>1828.3265290121492</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165057.33241092984</v>
      </c>
      <c r="L38" s="270"/>
      <c r="M38" s="271">
        <v>45</v>
      </c>
      <c r="N38" s="272">
        <f>K38/M38</f>
        <v>3667.9407202428852</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92728.259605019222</v>
      </c>
      <c r="L39" s="844">
        <v>45</v>
      </c>
      <c r="M39" s="845"/>
      <c r="N39" s="272">
        <f>K39/L39</f>
        <v>2060.6279912226496</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4">
        <f>SUM(N36:N42)</f>
        <v>11422.966716750509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550</v>
      </c>
      <c r="B48" s="43" t="str">
        <f>VLOOKUP(A48,MATERIALES!A4:D372,3,FALSE)</f>
        <v>Material seleccionado para Relleno</v>
      </c>
      <c r="C48" s="281"/>
      <c r="D48" s="281"/>
      <c r="E48" s="281"/>
      <c r="F48" s="281"/>
      <c r="G48" s="281"/>
      <c r="H48" s="281"/>
      <c r="I48" s="268"/>
      <c r="J48" s="224" t="str">
        <f>VLOOKUP(A48,MATERIALES!A4:D372,2,FALSE)</f>
        <v>m3</v>
      </c>
      <c r="K48" s="282">
        <v>1.25</v>
      </c>
      <c r="L48" s="267"/>
      <c r="M48" s="400">
        <f>VLOOKUP(A48,MATERIALES!A4:D388,4,FALSE)</f>
        <v>22806.714133437432</v>
      </c>
      <c r="N48" s="272">
        <f>K48*M48</f>
        <v>28508.39266679679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28508.39266679679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31">
        <f>VLOOKUP(A59,TRANSPORTE!A5:D122,4,FALSE)</f>
        <v>1034.151278986966</v>
      </c>
      <c r="M59" s="832"/>
      <c r="N59" s="291">
        <f>K59*L59</f>
        <v>1292.6890987337074</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1292.6890987337074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41821.126936765475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8364.2253873530954</v>
      </c>
      <c r="M83" s="862"/>
      <c r="N83" s="51"/>
    </row>
    <row r="84" spans="1:14">
      <c r="B84" s="89" t="s">
        <v>973</v>
      </c>
      <c r="C84" s="90"/>
      <c r="D84" s="90"/>
      <c r="E84" s="90"/>
      <c r="F84" s="90"/>
      <c r="G84" s="90"/>
      <c r="H84" s="90"/>
      <c r="I84" s="87"/>
      <c r="J84" s="88"/>
      <c r="K84" s="304">
        <v>0.05</v>
      </c>
      <c r="L84" s="861">
        <f>N78*K84</f>
        <v>2091.0563468382738</v>
      </c>
      <c r="M84" s="862"/>
      <c r="N84" s="51"/>
    </row>
    <row r="85" spans="1:14" ht="15.75" thickBot="1">
      <c r="B85" s="91" t="s">
        <v>974</v>
      </c>
      <c r="C85" s="92"/>
      <c r="D85" s="92"/>
      <c r="E85" s="92"/>
      <c r="F85" s="92"/>
      <c r="G85" s="92"/>
      <c r="H85" s="92"/>
      <c r="I85" s="93"/>
      <c r="J85" s="94"/>
      <c r="K85" s="305">
        <v>0.05</v>
      </c>
      <c r="L85" s="863">
        <f>N78*K85</f>
        <v>2091.0563468382738</v>
      </c>
      <c r="M85" s="864"/>
      <c r="N85" s="51"/>
    </row>
    <row r="86" spans="1:14" ht="15.75" thickBot="1">
      <c r="B86" s="827" t="s">
        <v>953</v>
      </c>
      <c r="C86" s="828"/>
      <c r="D86" s="828"/>
      <c r="E86" s="828"/>
      <c r="F86" s="828"/>
      <c r="G86" s="828"/>
      <c r="H86" s="828"/>
      <c r="I86" s="828"/>
      <c r="J86" s="828"/>
      <c r="K86" s="828"/>
      <c r="L86" s="828"/>
      <c r="M86" s="829"/>
      <c r="N86" s="52">
        <f>L83+L84+L85</f>
        <v>12546.338081029642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ROUND((N78+N86),0)</f>
        <v>54367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173435.84582324114</v>
      </c>
      <c r="L36" s="270"/>
      <c r="M36" s="271">
        <v>45</v>
      </c>
      <c r="N36" s="272">
        <f>K36/M36</f>
        <v>3854.1299071831363</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82274.693805546718</v>
      </c>
      <c r="L37" s="270"/>
      <c r="M37" s="271">
        <v>45</v>
      </c>
      <c r="N37" s="272">
        <f>K37/M37</f>
        <v>1828.3265290121492</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165057.33241092984</v>
      </c>
      <c r="L38" s="270"/>
      <c r="M38" s="271">
        <v>45</v>
      </c>
      <c r="N38" s="272">
        <f>K38/M38</f>
        <v>3667.9407202428852</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92728.259605019222</v>
      </c>
      <c r="L39" s="844">
        <v>45</v>
      </c>
      <c r="M39" s="845"/>
      <c r="N39" s="272">
        <f>K39/L39</f>
        <v>2060.6279912226496</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4">
        <f>SUM(N36:N42)</f>
        <v>11422.966716750509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1.25</v>
      </c>
      <c r="L48" s="267"/>
      <c r="M48" s="400">
        <f>VLOOKUP(A48,MATERIALES!A4:D388,4,FALSE)</f>
        <v>27616.141198831308</v>
      </c>
      <c r="N48" s="272">
        <f>K48*M48</f>
        <v>34520.176498539135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34520.176498539135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VLOOKUP(A59,TRANSPORTE!A5:D122,4,FALSE)</f>
        <v>1034.151278986966</v>
      </c>
      <c r="M59" s="832"/>
      <c r="N59" s="291">
        <f>K59*L59</f>
        <v>1292.6890987337074</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1292.6890987337074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47832.91076850782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9566.5821537015636</v>
      </c>
      <c r="M83" s="862"/>
      <c r="N83" s="51"/>
    </row>
    <row r="84" spans="1:14">
      <c r="B84" s="89" t="s">
        <v>973</v>
      </c>
      <c r="C84" s="90"/>
      <c r="D84" s="90"/>
      <c r="E84" s="90"/>
      <c r="F84" s="90"/>
      <c r="G84" s="90"/>
      <c r="H84" s="90"/>
      <c r="I84" s="87"/>
      <c r="J84" s="88"/>
      <c r="K84" s="304">
        <v>0.05</v>
      </c>
      <c r="L84" s="861">
        <f>N78*K84</f>
        <v>2391.6455384253909</v>
      </c>
      <c r="M84" s="862"/>
      <c r="N84" s="51"/>
    </row>
    <row r="85" spans="1:14" ht="15.75" thickBot="1">
      <c r="B85" s="91" t="s">
        <v>974</v>
      </c>
      <c r="C85" s="92"/>
      <c r="D85" s="92"/>
      <c r="E85" s="92"/>
      <c r="F85" s="92"/>
      <c r="G85" s="92"/>
      <c r="H85" s="92"/>
      <c r="I85" s="93"/>
      <c r="J85" s="94"/>
      <c r="K85" s="305">
        <v>0.05</v>
      </c>
      <c r="L85" s="863">
        <f>N78*K85</f>
        <v>2391.6455384253909</v>
      </c>
      <c r="M85" s="864"/>
      <c r="N85" s="51"/>
    </row>
    <row r="86" spans="1:14" ht="15.75" thickBot="1">
      <c r="B86" s="827" t="s">
        <v>953</v>
      </c>
      <c r="C86" s="828"/>
      <c r="D86" s="828"/>
      <c r="E86" s="828"/>
      <c r="F86" s="828"/>
      <c r="G86" s="828"/>
      <c r="H86" s="828"/>
      <c r="I86" s="828"/>
      <c r="J86" s="828"/>
      <c r="K86" s="828"/>
      <c r="L86" s="828"/>
      <c r="M86" s="829"/>
      <c r="N86" s="52">
        <f>L83+L84+L85</f>
        <v>14349.873230552346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62182.783999060164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173435.84582324114</v>
      </c>
      <c r="L36" s="270"/>
      <c r="M36" s="271">
        <v>45</v>
      </c>
      <c r="N36" s="272">
        <f>K36/M36</f>
        <v>3854.1299071831363</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82274.693805546718</v>
      </c>
      <c r="L37" s="270"/>
      <c r="M37" s="271">
        <v>45</v>
      </c>
      <c r="N37" s="272">
        <f>K37/M37</f>
        <v>1828.3265290121492</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165057.33241092984</v>
      </c>
      <c r="L38" s="270"/>
      <c r="M38" s="271">
        <v>45</v>
      </c>
      <c r="N38" s="272">
        <f>K38/M38</f>
        <v>3667.9407202428852</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92728.259605019222</v>
      </c>
      <c r="L39" s="844">
        <v>45</v>
      </c>
      <c r="M39" s="845"/>
      <c r="N39" s="272">
        <f>K39/L39</f>
        <v>2060.6279912226496</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4">
        <f>SUM(N36:N42)</f>
        <v>11422.966716750509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521</v>
      </c>
      <c r="B48" s="43" t="str">
        <f>VLOOKUP(A48,MATERIALES!A4:D372,3,FALSE)</f>
        <v xml:space="preserve">Material de Base </v>
      </c>
      <c r="C48" s="281"/>
      <c r="D48" s="281"/>
      <c r="E48" s="281"/>
      <c r="F48" s="281"/>
      <c r="G48" s="281"/>
      <c r="H48" s="281"/>
      <c r="I48" s="268"/>
      <c r="J48" s="224" t="str">
        <f>VLOOKUP(A48,MATERIALES!A4:D372,2,FALSE)</f>
        <v>m3</v>
      </c>
      <c r="K48" s="282">
        <v>1.25</v>
      </c>
      <c r="L48" s="267"/>
      <c r="M48" s="400">
        <f>VLOOKUP(A48,MATERIALES!A4:D388,4,FALSE)</f>
        <v>41178.789407595366</v>
      </c>
      <c r="N48" s="272">
        <f>K48*M48</f>
        <v>51473.486759494204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51473.486759494204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VLOOKUP(A59,TRANSPORTE!A5:D122,4,FALSE)</f>
        <v>1034.151278986966</v>
      </c>
      <c r="M59" s="832"/>
      <c r="N59" s="291">
        <f>K59*L59</f>
        <v>1292.6890987337074</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1292.6890987337074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64786.221029462889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12957.244205892579</v>
      </c>
      <c r="M83" s="862"/>
      <c r="N83" s="51"/>
    </row>
    <row r="84" spans="1:14">
      <c r="B84" s="89" t="s">
        <v>973</v>
      </c>
      <c r="C84" s="90"/>
      <c r="D84" s="90"/>
      <c r="E84" s="90"/>
      <c r="F84" s="90"/>
      <c r="G84" s="90"/>
      <c r="H84" s="90"/>
      <c r="I84" s="87"/>
      <c r="J84" s="88"/>
      <c r="K84" s="304">
        <v>0.05</v>
      </c>
      <c r="L84" s="861">
        <f>N78*K84</f>
        <v>3239.3110514731447</v>
      </c>
      <c r="M84" s="862"/>
      <c r="N84" s="51"/>
    </row>
    <row r="85" spans="1:14" ht="15.75" thickBot="1">
      <c r="B85" s="91" t="s">
        <v>974</v>
      </c>
      <c r="C85" s="92"/>
      <c r="D85" s="92"/>
      <c r="E85" s="92"/>
      <c r="F85" s="92"/>
      <c r="G85" s="92"/>
      <c r="H85" s="92"/>
      <c r="I85" s="93"/>
      <c r="J85" s="94"/>
      <c r="K85" s="305">
        <v>0.05</v>
      </c>
      <c r="L85" s="863">
        <f>N78*K85</f>
        <v>3239.3110514731447</v>
      </c>
      <c r="M85" s="864"/>
      <c r="N85" s="51"/>
    </row>
    <row r="86" spans="1:14" ht="15.75" thickBot="1">
      <c r="B86" s="827" t="s">
        <v>953</v>
      </c>
      <c r="C86" s="828"/>
      <c r="D86" s="828"/>
      <c r="E86" s="828"/>
      <c r="F86" s="828"/>
      <c r="G86" s="828"/>
      <c r="H86" s="828"/>
      <c r="I86" s="828"/>
      <c r="J86" s="828"/>
      <c r="K86" s="828"/>
      <c r="L86" s="828"/>
      <c r="M86" s="829"/>
      <c r="N86" s="52">
        <f>L83+L84+L85</f>
        <v>19435.866308838868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84222.087338301761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173435.84582324114</v>
      </c>
      <c r="L36" s="270"/>
      <c r="M36" s="271">
        <v>400</v>
      </c>
      <c r="N36" s="272">
        <f>K36/M36</f>
        <v>433.58961455810282</v>
      </c>
    </row>
    <row r="37" spans="1:14">
      <c r="A37" s="113" t="s">
        <v>152</v>
      </c>
      <c r="B37" s="840" t="str">
        <f>VLOOKUP(A37,EQUIPOS!A7:D154,3,FALSE)</f>
        <v xml:space="preserve">Carrotanque de agua(1000 Galones) </v>
      </c>
      <c r="C37" s="841"/>
      <c r="D37" s="841"/>
      <c r="E37" s="841"/>
      <c r="F37" s="841"/>
      <c r="G37" s="841"/>
      <c r="H37" s="842"/>
      <c r="I37" s="267"/>
      <c r="J37" s="268"/>
      <c r="K37" s="269">
        <f>VLOOKUP(A37,EQUIPOS!A7:D164,4,FALSE)</f>
        <v>82274.693805546718</v>
      </c>
      <c r="L37" s="270"/>
      <c r="M37" s="271">
        <v>200</v>
      </c>
      <c r="N37" s="272">
        <f>K37/M37</f>
        <v>411.37346902773356</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165057.33241092984</v>
      </c>
      <c r="L38" s="270"/>
      <c r="M38" s="271">
        <v>200</v>
      </c>
      <c r="N38" s="272">
        <f>K38/M38</f>
        <v>825.28666205464924</v>
      </c>
    </row>
    <row r="39" spans="1:14">
      <c r="A39" t="s">
        <v>365</v>
      </c>
      <c r="B39" s="840" t="str">
        <f>VLOOKUP(A39,EQUIPOS!A9:D155,3,FALSE)</f>
        <v xml:space="preserve">Vibrocompatador, potencia 153 HP, peso 10 Ton. </v>
      </c>
      <c r="C39" s="841"/>
      <c r="D39" s="841"/>
      <c r="E39" s="841"/>
      <c r="F39" s="841"/>
      <c r="G39" s="841"/>
      <c r="H39" s="842"/>
      <c r="I39" s="843"/>
      <c r="J39" s="824"/>
      <c r="K39" s="269">
        <f>VLOOKUP(A39,EQUIPOS!A9:D166,4,FALSE)</f>
        <v>92728.259605019222</v>
      </c>
      <c r="L39" s="844">
        <v>200</v>
      </c>
      <c r="M39" s="845"/>
      <c r="N39" s="272">
        <f>K39/L39</f>
        <v>463.64129802509609</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2.6868530451800998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2136.5778967107617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134.34265225900498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2270.9205489697665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454.18410979395333</v>
      </c>
      <c r="M83" s="862"/>
      <c r="N83" s="51"/>
    </row>
    <row r="84" spans="1:14">
      <c r="B84" s="89" t="s">
        <v>973</v>
      </c>
      <c r="C84" s="90"/>
      <c r="D84" s="90"/>
      <c r="E84" s="90"/>
      <c r="F84" s="90"/>
      <c r="G84" s="90"/>
      <c r="H84" s="90"/>
      <c r="I84" s="87"/>
      <c r="J84" s="88"/>
      <c r="K84" s="304">
        <v>0.05</v>
      </c>
      <c r="L84" s="861">
        <f>N78*K84</f>
        <v>113.54602744848833</v>
      </c>
      <c r="M84" s="862"/>
      <c r="N84" s="51"/>
    </row>
    <row r="85" spans="1:14" ht="15.75" thickBot="1">
      <c r="B85" s="91" t="s">
        <v>974</v>
      </c>
      <c r="C85" s="92"/>
      <c r="D85" s="92"/>
      <c r="E85" s="92"/>
      <c r="F85" s="92"/>
      <c r="G85" s="92"/>
      <c r="H85" s="92"/>
      <c r="I85" s="93"/>
      <c r="J85" s="94"/>
      <c r="K85" s="305">
        <v>0.05</v>
      </c>
      <c r="L85" s="863">
        <f>N78*K85</f>
        <v>113.54602744848833</v>
      </c>
      <c r="M85" s="864"/>
      <c r="N85" s="51"/>
    </row>
    <row r="86" spans="1:14" ht="15.75" thickBot="1">
      <c r="B86" s="827" t="s">
        <v>953</v>
      </c>
      <c r="C86" s="828"/>
      <c r="D86" s="828"/>
      <c r="E86" s="828"/>
      <c r="F86" s="828"/>
      <c r="G86" s="828"/>
      <c r="H86" s="828"/>
      <c r="I86" s="828"/>
      <c r="J86" s="828"/>
      <c r="K86" s="828"/>
      <c r="L86" s="828"/>
      <c r="M86" s="829"/>
      <c r="N86" s="52">
        <f>L83+L84+L85</f>
        <v>681.27616469092993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2952.1967136606963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876</v>
      </c>
      <c r="B48" s="43" t="str">
        <f>VLOOKUP(A48,MATERIALES!A4:D372,3,FALSE)</f>
        <v>Geotextil T-2400 O Similar (Proveedores Lafayet, Pavco, Geomatrix, Tensar, Omnes U Otros)</v>
      </c>
      <c r="C48" s="281"/>
      <c r="D48" s="281"/>
      <c r="E48" s="281"/>
      <c r="F48" s="281"/>
      <c r="G48" s="281"/>
      <c r="H48" s="281"/>
      <c r="I48" s="268"/>
      <c r="J48" s="224" t="str">
        <f>VLOOKUP(A48,MATERIALES!A4:D372,2,FALSE)</f>
        <v>m2</v>
      </c>
      <c r="K48" s="282">
        <v>1.2</v>
      </c>
      <c r="L48" s="267"/>
      <c r="M48" s="402">
        <f>VLOOKUP(A48,MATERIALES!A4:D388,4,FALSE)</f>
        <v>5269.3944092615247</v>
      </c>
      <c r="N48" s="272">
        <f>K48*M48</f>
        <v>6323.2732911138291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6323.2732911138291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6540.3710171643816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1308.0742034328764</v>
      </c>
      <c r="M83" s="862"/>
      <c r="N83" s="51"/>
    </row>
    <row r="84" spans="1:14">
      <c r="B84" s="89" t="s">
        <v>973</v>
      </c>
      <c r="C84" s="90"/>
      <c r="D84" s="90"/>
      <c r="E84" s="90"/>
      <c r="F84" s="90"/>
      <c r="G84" s="90"/>
      <c r="H84" s="90"/>
      <c r="I84" s="87"/>
      <c r="J84" s="88"/>
      <c r="K84" s="304">
        <v>0.05</v>
      </c>
      <c r="L84" s="861">
        <f>N78*K84</f>
        <v>327.0185508582191</v>
      </c>
      <c r="M84" s="862"/>
      <c r="N84" s="51"/>
    </row>
    <row r="85" spans="1:14" ht="15.75" thickBot="1">
      <c r="B85" s="91" t="s">
        <v>974</v>
      </c>
      <c r="C85" s="92"/>
      <c r="D85" s="92"/>
      <c r="E85" s="92"/>
      <c r="F85" s="92"/>
      <c r="G85" s="92"/>
      <c r="H85" s="92"/>
      <c r="I85" s="93"/>
      <c r="J85" s="94"/>
      <c r="K85" s="305">
        <v>0.05</v>
      </c>
      <c r="L85" s="863">
        <f>N78*K85</f>
        <v>327.0185508582191</v>
      </c>
      <c r="M85" s="864"/>
      <c r="N85" s="51"/>
    </row>
    <row r="86" spans="1:14" ht="15.75" thickBot="1">
      <c r="B86" s="827" t="s">
        <v>953</v>
      </c>
      <c r="C86" s="828"/>
      <c r="D86" s="828"/>
      <c r="E86" s="828"/>
      <c r="F86" s="828"/>
      <c r="G86" s="828"/>
      <c r="H86" s="828"/>
      <c r="I86" s="828"/>
      <c r="J86" s="828"/>
      <c r="K86" s="828"/>
      <c r="L86" s="828"/>
      <c r="M86" s="829"/>
      <c r="N86" s="52">
        <f>L83+L84+L85</f>
        <v>1962.1113051493144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8502.4823223136955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889</v>
      </c>
      <c r="B48" s="43" t="str">
        <f>VLOOKUP(A48,MATERIALES!A4:D372,3,FALSE)</f>
        <v>Geotextil T-2100 O Similar (Proveedores Pavco, Lafayet, Geomatrix, Tensar, Omnes U Otros)</v>
      </c>
      <c r="C48" s="281"/>
      <c r="D48" s="281"/>
      <c r="E48" s="281"/>
      <c r="F48" s="281"/>
      <c r="G48" s="281"/>
      <c r="H48" s="281"/>
      <c r="I48" s="268"/>
      <c r="J48" s="224" t="str">
        <f>VLOOKUP(A48,MATERIALES!A4:D372,2,FALSE)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1160.4915452101106</v>
      </c>
      <c r="M83" s="862"/>
      <c r="N83" s="51"/>
    </row>
    <row r="84" spans="1:14">
      <c r="B84" s="89" t="s">
        <v>973</v>
      </c>
      <c r="C84" s="90"/>
      <c r="D84" s="90"/>
      <c r="E84" s="90"/>
      <c r="F84" s="90"/>
      <c r="G84" s="90"/>
      <c r="H84" s="90"/>
      <c r="I84" s="87"/>
      <c r="J84" s="88"/>
      <c r="K84" s="304">
        <v>0.05</v>
      </c>
      <c r="L84" s="861">
        <f>N78*K84</f>
        <v>290.12288630252766</v>
      </c>
      <c r="M84" s="862"/>
      <c r="N84" s="51"/>
    </row>
    <row r="85" spans="1:14" ht="15.75" thickBot="1">
      <c r="B85" s="91" t="s">
        <v>974</v>
      </c>
      <c r="C85" s="92"/>
      <c r="D85" s="92"/>
      <c r="E85" s="92"/>
      <c r="F85" s="92"/>
      <c r="G85" s="92"/>
      <c r="H85" s="92"/>
      <c r="I85" s="93"/>
      <c r="J85" s="94"/>
      <c r="K85" s="305">
        <v>0.05</v>
      </c>
      <c r="L85" s="863">
        <f>N78*K85</f>
        <v>290.12288630252766</v>
      </c>
      <c r="M85" s="864"/>
      <c r="N85" s="51"/>
    </row>
    <row r="86" spans="1:14" ht="15.75" thickBot="1">
      <c r="B86" s="827" t="s">
        <v>953</v>
      </c>
      <c r="C86" s="828"/>
      <c r="D86" s="828"/>
      <c r="E86" s="828"/>
      <c r="F86" s="828"/>
      <c r="G86" s="828"/>
      <c r="H86" s="828"/>
      <c r="I86" s="828"/>
      <c r="J86" s="828"/>
      <c r="K86" s="828"/>
      <c r="L86" s="828"/>
      <c r="M86" s="829"/>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466</v>
      </c>
      <c r="B48" s="43" t="str">
        <f>VLOOKUP(A48,MATERIALES!A4:D372,3,FALSE)</f>
        <v>Geomalla Biaxial Para Refuerzo Pbx-11</v>
      </c>
      <c r="C48" s="281"/>
      <c r="D48" s="281"/>
      <c r="E48" s="281"/>
      <c r="F48" s="281"/>
      <c r="G48" s="281"/>
      <c r="H48" s="281"/>
      <c r="I48" s="268"/>
      <c r="J48" s="224" t="str">
        <f>VLOOKUP(A48,MATERIALES!A4:D372,2,FALSE)</f>
        <v>m2</v>
      </c>
      <c r="K48" s="282">
        <v>1.2</v>
      </c>
      <c r="L48" s="267"/>
      <c r="M48" s="402">
        <f>VLOOKUP(A48,MATERIALES!A4:D388,4,FALSE)</f>
        <v>7405.2612884247128</v>
      </c>
      <c r="N48" s="272">
        <f>K48*M48</f>
        <v>8886.3135461096554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8886.3135461096554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9103.4112721602069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1820.6822544320414</v>
      </c>
      <c r="M83" s="862"/>
      <c r="N83" s="51"/>
    </row>
    <row r="84" spans="1:14">
      <c r="B84" s="89" t="s">
        <v>973</v>
      </c>
      <c r="C84" s="90"/>
      <c r="D84" s="90"/>
      <c r="E84" s="90"/>
      <c r="F84" s="90"/>
      <c r="G84" s="90"/>
      <c r="H84" s="90"/>
      <c r="I84" s="87"/>
      <c r="J84" s="88"/>
      <c r="K84" s="304">
        <v>0.05</v>
      </c>
      <c r="L84" s="861">
        <f>N78*K84</f>
        <v>455.17056360801035</v>
      </c>
      <c r="M84" s="862"/>
      <c r="N84" s="51"/>
    </row>
    <row r="85" spans="1:14" ht="15.75" thickBot="1">
      <c r="B85" s="91" t="s">
        <v>974</v>
      </c>
      <c r="C85" s="92"/>
      <c r="D85" s="92"/>
      <c r="E85" s="92"/>
      <c r="F85" s="92"/>
      <c r="G85" s="92"/>
      <c r="H85" s="92"/>
      <c r="I85" s="93"/>
      <c r="J85" s="94"/>
      <c r="K85" s="305">
        <v>0.05</v>
      </c>
      <c r="L85" s="863">
        <f>N78*K85</f>
        <v>455.17056360801035</v>
      </c>
      <c r="M85" s="864"/>
      <c r="N85" s="51"/>
    </row>
    <row r="86" spans="1:14" ht="15.75" thickBot="1">
      <c r="B86" s="827" t="s">
        <v>953</v>
      </c>
      <c r="C86" s="828"/>
      <c r="D86" s="828"/>
      <c r="E86" s="828"/>
      <c r="F86" s="828"/>
      <c r="G86" s="828"/>
      <c r="H86" s="828"/>
      <c r="I86" s="828"/>
      <c r="J86" s="828"/>
      <c r="K86" s="828"/>
      <c r="L86" s="828"/>
      <c r="M86" s="829"/>
      <c r="N86" s="52">
        <f>L83+L84+L85</f>
        <v>2731.0233816480622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11834.434653808268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907</v>
      </c>
      <c r="B48" s="43" t="str">
        <f>VLOOKUP(A48,MATERIALES!A4:D372,3,FALSE)</f>
        <v>Geomalla Forgrid UX100</v>
      </c>
      <c r="C48" s="281"/>
      <c r="D48" s="281"/>
      <c r="E48" s="281"/>
      <c r="F48" s="281"/>
      <c r="G48" s="281"/>
      <c r="H48" s="281"/>
      <c r="I48" s="268"/>
      <c r="J48" s="224" t="str">
        <f>VLOOKUP(A48,MATERIALES!A4:D372,2,FALSE)</f>
        <v>M2</v>
      </c>
      <c r="K48" s="282">
        <v>1.3</v>
      </c>
      <c r="L48" s="267"/>
      <c r="M48" s="402">
        <f>VLOOKUP(A48,MATERIALES!A4:D388,4,FALSE)</f>
        <v>9843.5141066120013</v>
      </c>
      <c r="N48" s="272">
        <f>K48*M48</f>
        <v>12796.568338595602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12796.568338595602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13013.666064646153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2602.7332129292308</v>
      </c>
      <c r="M83" s="862"/>
      <c r="N83" s="51"/>
    </row>
    <row r="84" spans="1:14">
      <c r="B84" s="89" t="s">
        <v>973</v>
      </c>
      <c r="C84" s="90"/>
      <c r="D84" s="90"/>
      <c r="E84" s="90"/>
      <c r="F84" s="90"/>
      <c r="G84" s="90"/>
      <c r="H84" s="90"/>
      <c r="I84" s="87"/>
      <c r="J84" s="88"/>
      <c r="K84" s="304">
        <v>0.05</v>
      </c>
      <c r="L84" s="861">
        <f>N78*K84</f>
        <v>650.68330323230771</v>
      </c>
      <c r="M84" s="862"/>
      <c r="N84" s="51"/>
    </row>
    <row r="85" spans="1:14" ht="15.75" thickBot="1">
      <c r="B85" s="91" t="s">
        <v>974</v>
      </c>
      <c r="C85" s="92"/>
      <c r="D85" s="92"/>
      <c r="E85" s="92"/>
      <c r="F85" s="92"/>
      <c r="G85" s="92"/>
      <c r="H85" s="92"/>
      <c r="I85" s="93"/>
      <c r="J85" s="94"/>
      <c r="K85" s="305">
        <v>0.05</v>
      </c>
      <c r="L85" s="863">
        <f>N78*K85</f>
        <v>650.68330323230771</v>
      </c>
      <c r="M85" s="864"/>
      <c r="N85" s="51"/>
    </row>
    <row r="86" spans="1:14" ht="15.75" thickBot="1">
      <c r="B86" s="827" t="s">
        <v>953</v>
      </c>
      <c r="C86" s="828"/>
      <c r="D86" s="828"/>
      <c r="E86" s="828"/>
      <c r="F86" s="828"/>
      <c r="G86" s="828"/>
      <c r="H86" s="828"/>
      <c r="I86" s="828"/>
      <c r="J86" s="828"/>
      <c r="K86" s="828"/>
      <c r="L86" s="828"/>
      <c r="M86" s="829"/>
      <c r="N86" s="52">
        <f>L83+L84+L85</f>
        <v>3904.0998193938458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16917.76588404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303</v>
      </c>
      <c r="B36" s="840" t="str">
        <f>VLOOKUP(A36,EQUIPOS!A6:D154,3,FALSE)</f>
        <v>Retrocargador, pala de 1,1 m3 de capacidad, profundidad de excavación de 4.400 mm y una altura de 5.680 mm</v>
      </c>
      <c r="C36" s="841"/>
      <c r="D36" s="841"/>
      <c r="E36" s="841"/>
      <c r="F36" s="841"/>
      <c r="G36" s="841"/>
      <c r="H36" s="842"/>
      <c r="I36" s="267"/>
      <c r="J36" s="268"/>
      <c r="K36" s="269">
        <f>VLOOKUP(A36,EQUIPOS!A6:D163,4,FALSE)</f>
        <v>140233.03753322389</v>
      </c>
      <c r="L36" s="270"/>
      <c r="M36" s="271">
        <v>250</v>
      </c>
      <c r="N36" s="272">
        <f>K36/M36</f>
        <v>560.93215013289557</v>
      </c>
    </row>
    <row r="37" spans="1:14">
      <c r="A37" s="113" t="s">
        <v>373</v>
      </c>
      <c r="B37" s="840" t="str">
        <f>VLOOKUP(A37,EQUIPOS!A7:D154,3,FALSE)</f>
        <v>Volqueta 6 m3</v>
      </c>
      <c r="C37" s="841"/>
      <c r="D37" s="841"/>
      <c r="E37" s="841"/>
      <c r="F37" s="841"/>
      <c r="G37" s="841"/>
      <c r="H37" s="842"/>
      <c r="I37" s="267"/>
      <c r="J37" s="268"/>
      <c r="K37" s="269">
        <f>VLOOKUP(A37,EQUIPOS!A7:D164,4,FALSE)</f>
        <v>83713.012143420128</v>
      </c>
      <c r="L37" s="270"/>
      <c r="M37" s="271">
        <v>250</v>
      </c>
      <c r="N37" s="272">
        <f>K37/M37</f>
        <v>334.85204857368052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5.3737060903602005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901.15790479693624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107.474121807204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1008.6320266041403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201.72640532082806</v>
      </c>
      <c r="M83" s="862"/>
      <c r="N83" s="51"/>
    </row>
    <row r="84" spans="1:14">
      <c r="B84" s="89" t="s">
        <v>973</v>
      </c>
      <c r="C84" s="90"/>
      <c r="D84" s="90"/>
      <c r="E84" s="90"/>
      <c r="F84" s="90"/>
      <c r="G84" s="90"/>
      <c r="H84" s="90"/>
      <c r="I84" s="87"/>
      <c r="J84" s="88"/>
      <c r="K84" s="304">
        <v>0.05</v>
      </c>
      <c r="L84" s="861">
        <f>N78*K84</f>
        <v>50.431601330207016</v>
      </c>
      <c r="M84" s="862"/>
      <c r="N84" s="51"/>
    </row>
    <row r="85" spans="1:14" ht="15.75" thickBot="1">
      <c r="B85" s="91" t="s">
        <v>974</v>
      </c>
      <c r="C85" s="92"/>
      <c r="D85" s="92"/>
      <c r="E85" s="92"/>
      <c r="F85" s="92"/>
      <c r="G85" s="92"/>
      <c r="H85" s="92"/>
      <c r="I85" s="93"/>
      <c r="J85" s="94"/>
      <c r="K85" s="305">
        <v>0.05</v>
      </c>
      <c r="L85" s="863">
        <f>N78*K85</f>
        <v>50.431601330207016</v>
      </c>
      <c r="M85" s="864"/>
      <c r="N85" s="51"/>
    </row>
    <row r="86" spans="1:14" ht="15.75" thickBot="1">
      <c r="B86" s="827" t="s">
        <v>953</v>
      </c>
      <c r="C86" s="828"/>
      <c r="D86" s="828"/>
      <c r="E86" s="828"/>
      <c r="F86" s="828"/>
      <c r="G86" s="828"/>
      <c r="H86" s="828"/>
      <c r="I86" s="828"/>
      <c r="J86" s="828"/>
      <c r="K86" s="828"/>
      <c r="L86" s="828"/>
      <c r="M86" s="829"/>
      <c r="N86" s="52">
        <f>L83+L84+L85</f>
        <v>302.58960798124207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1311.2216345853824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25" zoomScale="78" zoomScaleNormal="78" workbookViewId="0">
      <selection activeCell="K38" sqref="K3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35</v>
      </c>
      <c r="N36" s="272">
        <f>K36/M36</f>
        <v>2350.705537301335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35</v>
      </c>
      <c r="N37" s="272">
        <f>K37/M37</f>
        <v>4715.9237831694236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35</v>
      </c>
      <c r="N38" s="272">
        <f>K38/M38</f>
        <v>2649.3788458576919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9731.3616123009087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VLOOKUP(A48,MATERIALES!A4:D388,4,FALSE)</f>
        <v>63.884353314950786</v>
      </c>
      <c r="N48" s="272">
        <f>K48*M48</f>
        <v>1597.1088328737696</v>
      </c>
    </row>
    <row r="49" spans="1:14">
      <c r="A49" t="s">
        <v>804</v>
      </c>
      <c r="B49" s="43" t="str">
        <f>VLOOKUP(A49,MATERIALES!A5:D372,3,FALSE)</f>
        <v>Cemento gris</v>
      </c>
      <c r="C49" s="281"/>
      <c r="D49" s="281"/>
      <c r="E49" s="281"/>
      <c r="F49" s="281"/>
      <c r="G49" s="281"/>
      <c r="H49" s="281"/>
      <c r="I49" s="268"/>
      <c r="J49" s="224" t="str">
        <f>VLOOKUP(A49,MATERIALES!A5:D372,2,FALSE)</f>
        <v>kg</v>
      </c>
      <c r="K49" s="282">
        <v>80</v>
      </c>
      <c r="L49" s="267"/>
      <c r="M49" s="402">
        <f>VLOOKUP(A49,MATERIALES!A5:D389,4,FALSE)</f>
        <v>473.09912760460776</v>
      </c>
      <c r="N49" s="272">
        <f>K49*M49</f>
        <v>37847.93020836862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39445.039041242388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49944.072952166185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9988.8145904332378</v>
      </c>
      <c r="M83" s="862"/>
      <c r="N83" s="51"/>
    </row>
    <row r="84" spans="1:14">
      <c r="B84" s="89" t="s">
        <v>973</v>
      </c>
      <c r="C84" s="90"/>
      <c r="D84" s="90"/>
      <c r="E84" s="90"/>
      <c r="F84" s="90"/>
      <c r="G84" s="90"/>
      <c r="H84" s="90"/>
      <c r="I84" s="87"/>
      <c r="J84" s="88"/>
      <c r="K84" s="304">
        <v>0.05</v>
      </c>
      <c r="L84" s="861">
        <f>N78*K84</f>
        <v>2497.2036476083094</v>
      </c>
      <c r="M84" s="862"/>
      <c r="N84" s="51"/>
    </row>
    <row r="85" spans="1:14" ht="15.75" thickBot="1">
      <c r="B85" s="91" t="s">
        <v>974</v>
      </c>
      <c r="C85" s="92"/>
      <c r="D85" s="92"/>
      <c r="E85" s="92"/>
      <c r="F85" s="92"/>
      <c r="G85" s="92"/>
      <c r="H85" s="92"/>
      <c r="I85" s="93"/>
      <c r="J85" s="94"/>
      <c r="K85" s="305">
        <v>0.05</v>
      </c>
      <c r="L85" s="863">
        <f>N78*K85</f>
        <v>2497.2036476083094</v>
      </c>
      <c r="M85" s="864"/>
      <c r="N85" s="51"/>
    </row>
    <row r="86" spans="1:14" ht="15.75" thickBot="1">
      <c r="B86" s="827" t="s">
        <v>953</v>
      </c>
      <c r="C86" s="828"/>
      <c r="D86" s="828"/>
      <c r="E86" s="828"/>
      <c r="F86" s="828"/>
      <c r="G86" s="828"/>
      <c r="H86" s="828"/>
      <c r="I86" s="828"/>
      <c r="J86" s="828"/>
      <c r="K86" s="828"/>
      <c r="L86" s="828"/>
      <c r="M86" s="829"/>
      <c r="N86" s="52">
        <f>L83+L84+L85</f>
        <v>14983.221885649855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64927.294837816036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35</v>
      </c>
      <c r="N36" s="272">
        <f>K36/M36</f>
        <v>2350.705537301335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35</v>
      </c>
      <c r="N37" s="272">
        <f>K37/M37</f>
        <v>4715.9237831694236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35</v>
      </c>
      <c r="N38" s="272">
        <f>K38/M38</f>
        <v>2649.3788458576919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9731.3616123009087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VLOOKUP(A48,MATERIALES!A4:D388,4,FALSE)</f>
        <v>63.884353314950786</v>
      </c>
      <c r="N48" s="272">
        <f>K48*M48</f>
        <v>1597.1088328737696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1597.1088328737696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12096.142743797564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2419.2285487595127</v>
      </c>
      <c r="M83" s="862"/>
      <c r="N83" s="51"/>
    </row>
    <row r="84" spans="1:14">
      <c r="B84" s="89" t="s">
        <v>973</v>
      </c>
      <c r="C84" s="90"/>
      <c r="D84" s="90"/>
      <c r="E84" s="90"/>
      <c r="F84" s="90"/>
      <c r="G84" s="90"/>
      <c r="H84" s="90"/>
      <c r="I84" s="87"/>
      <c r="J84" s="88"/>
      <c r="K84" s="304">
        <v>0.05</v>
      </c>
      <c r="L84" s="861">
        <f>N78*K84</f>
        <v>604.80713718987818</v>
      </c>
      <c r="M84" s="862"/>
      <c r="N84" s="51"/>
    </row>
    <row r="85" spans="1:14" ht="15.75" thickBot="1">
      <c r="B85" s="91" t="s">
        <v>974</v>
      </c>
      <c r="C85" s="92"/>
      <c r="D85" s="92"/>
      <c r="E85" s="92"/>
      <c r="F85" s="92"/>
      <c r="G85" s="92"/>
      <c r="H85" s="92"/>
      <c r="I85" s="93"/>
      <c r="J85" s="94"/>
      <c r="K85" s="305">
        <v>0.05</v>
      </c>
      <c r="L85" s="863">
        <f>N78*K85</f>
        <v>604.80713718987818</v>
      </c>
      <c r="M85" s="864"/>
      <c r="N85" s="51"/>
    </row>
    <row r="86" spans="1:14" ht="15.75" thickBot="1">
      <c r="B86" s="827" t="s">
        <v>953</v>
      </c>
      <c r="C86" s="828"/>
      <c r="D86" s="828"/>
      <c r="E86" s="828"/>
      <c r="F86" s="828"/>
      <c r="G86" s="828"/>
      <c r="H86" s="828"/>
      <c r="I86" s="828"/>
      <c r="J86" s="828"/>
      <c r="K86" s="828"/>
      <c r="L86" s="828"/>
      <c r="M86" s="829"/>
      <c r="N86" s="52">
        <f>L83+L84+L85</f>
        <v>3628.8428231392691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15724.985566936833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VLOOKUP(A48,MATERIALES!A4:D388,4,FALSE)</f>
        <v>473.09912760460776</v>
      </c>
      <c r="N48" s="272">
        <f>K48*M48</f>
        <v>473.09912760460776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473.09912760460776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f>SUM(N70:N75)</f>
        <v>0</v>
      </c>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473.09912760460776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94.619825520921552</v>
      </c>
      <c r="M83" s="862"/>
      <c r="N83" s="51"/>
    </row>
    <row r="84" spans="1:14">
      <c r="B84" s="89" t="s">
        <v>973</v>
      </c>
      <c r="C84" s="90"/>
      <c r="D84" s="90"/>
      <c r="E84" s="90"/>
      <c r="F84" s="90"/>
      <c r="G84" s="90"/>
      <c r="H84" s="90"/>
      <c r="I84" s="87"/>
      <c r="J84" s="88"/>
      <c r="K84" s="304">
        <v>0.05</v>
      </c>
      <c r="L84" s="861">
        <f>N78*K84</f>
        <v>23.654956380230388</v>
      </c>
      <c r="M84" s="862"/>
      <c r="N84" s="51"/>
    </row>
    <row r="85" spans="1:14" ht="15.75" thickBot="1">
      <c r="B85" s="91" t="s">
        <v>974</v>
      </c>
      <c r="C85" s="92"/>
      <c r="D85" s="92"/>
      <c r="E85" s="92"/>
      <c r="F85" s="92"/>
      <c r="G85" s="92"/>
      <c r="H85" s="92"/>
      <c r="I85" s="93"/>
      <c r="J85" s="94"/>
      <c r="K85" s="305">
        <v>0.05</v>
      </c>
      <c r="L85" s="863">
        <f>N78*K85</f>
        <v>23.654956380230388</v>
      </c>
      <c r="M85" s="864"/>
      <c r="N85" s="51"/>
    </row>
    <row r="86" spans="1:14" ht="15.75" thickBot="1">
      <c r="B86" s="827" t="s">
        <v>953</v>
      </c>
      <c r="C86" s="828"/>
      <c r="D86" s="828"/>
      <c r="E86" s="828"/>
      <c r="F86" s="828"/>
      <c r="G86" s="828"/>
      <c r="H86" s="828"/>
      <c r="I86" s="828"/>
      <c r="J86" s="828"/>
      <c r="K86" s="828"/>
      <c r="L86" s="828"/>
      <c r="M86" s="829"/>
      <c r="N86" s="52">
        <f>L83+L84+L85</f>
        <v>141.92973828138233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615.02886588599006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35</v>
      </c>
      <c r="N36" s="272">
        <f>K36/M36</f>
        <v>2350.705537301335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35</v>
      </c>
      <c r="N37" s="272">
        <f>K37/M37</f>
        <v>4715.9237831694236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35</v>
      </c>
      <c r="N38" s="272">
        <f>K38/M38</f>
        <v>2649.3788458576919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9731.3616123009087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VLOOKUP(A48,MATERIALES!A4:D372,3,FALSE)</f>
        <v>Cal</v>
      </c>
      <c r="C48" s="281"/>
      <c r="D48" s="281"/>
      <c r="E48" s="281"/>
      <c r="F48" s="281"/>
      <c r="G48" s="281"/>
      <c r="H48" s="281"/>
      <c r="I48" s="268"/>
      <c r="J48" s="224" t="str">
        <f>VLOOKUP(A48,MATERIALES!A4:D372,2,FALSE)</f>
        <v>kg</v>
      </c>
      <c r="K48" s="282">
        <v>80</v>
      </c>
      <c r="L48" s="267"/>
      <c r="M48" s="402">
        <f>VLOOKUP(A48,MATERIALES!A4:D388,4,FALSE)</f>
        <v>1032.7970452583711</v>
      </c>
      <c r="N48" s="272">
        <f>K48*M48</f>
        <v>82623.763620669692</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VLOOKUP(A49,MATERIALES!A5:D389,4,FALSE)</f>
        <v>63.884353314950786</v>
      </c>
      <c r="N49" s="272">
        <f>K49*M49</f>
        <v>1597.1088328737696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84220.872453543459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94719.906364467257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18943.981272893452</v>
      </c>
      <c r="M83" s="862"/>
      <c r="N83" s="51"/>
    </row>
    <row r="84" spans="1:14">
      <c r="B84" s="89" t="s">
        <v>973</v>
      </c>
      <c r="C84" s="90"/>
      <c r="D84" s="90"/>
      <c r="E84" s="90"/>
      <c r="F84" s="90"/>
      <c r="G84" s="90"/>
      <c r="H84" s="90"/>
      <c r="I84" s="87"/>
      <c r="J84" s="88"/>
      <c r="K84" s="304">
        <v>0.05</v>
      </c>
      <c r="L84" s="861">
        <f>N78*K84</f>
        <v>4735.995318223363</v>
      </c>
      <c r="M84" s="862"/>
      <c r="N84" s="51"/>
    </row>
    <row r="85" spans="1:14" ht="15.75" thickBot="1">
      <c r="B85" s="91" t="s">
        <v>974</v>
      </c>
      <c r="C85" s="92"/>
      <c r="D85" s="92"/>
      <c r="E85" s="92"/>
      <c r="F85" s="92"/>
      <c r="G85" s="92"/>
      <c r="H85" s="92"/>
      <c r="I85" s="93"/>
      <c r="J85" s="94"/>
      <c r="K85" s="305">
        <v>0.05</v>
      </c>
      <c r="L85" s="863">
        <f>N78*K85</f>
        <v>4735.995318223363</v>
      </c>
      <c r="M85" s="864"/>
      <c r="N85" s="51"/>
    </row>
    <row r="86" spans="1:14" ht="15.75" thickBot="1">
      <c r="B86" s="827" t="s">
        <v>953</v>
      </c>
      <c r="C86" s="828"/>
      <c r="D86" s="828"/>
      <c r="E86" s="828"/>
      <c r="F86" s="828"/>
      <c r="G86" s="828"/>
      <c r="H86" s="828"/>
      <c r="I86" s="828"/>
      <c r="J86" s="828"/>
      <c r="K86" s="828"/>
      <c r="L86" s="828"/>
      <c r="M86" s="829"/>
      <c r="N86" s="52">
        <f>L83+L84+L85</f>
        <v>28415.971909340176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123135.87827380744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35</v>
      </c>
      <c r="N36" s="272">
        <f>K36/M36</f>
        <v>2350.705537301335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35</v>
      </c>
      <c r="N37" s="272">
        <f>K37/M37</f>
        <v>4715.9237831694236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35</v>
      </c>
      <c r="N38" s="272">
        <f>K38/M38</f>
        <v>2649.3788458576919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9731.3616123009087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VLOOKUP(A48,MATERIALES!A5:D389,4,FALSE)</f>
        <v>63.884353314950786</v>
      </c>
      <c r="N48" s="272">
        <f>K48*M48</f>
        <v>1597.1088328737696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1597.1088328737696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767.67229862288559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12096.142743797564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2419.2285487595127</v>
      </c>
      <c r="M82" s="862"/>
      <c r="N82" s="51"/>
    </row>
    <row r="83" spans="1:14">
      <c r="B83" s="89" t="s">
        <v>973</v>
      </c>
      <c r="C83" s="90"/>
      <c r="D83" s="90"/>
      <c r="E83" s="90"/>
      <c r="F83" s="90"/>
      <c r="G83" s="90"/>
      <c r="H83" s="90"/>
      <c r="I83" s="87"/>
      <c r="J83" s="88"/>
      <c r="K83" s="304">
        <v>0.05</v>
      </c>
      <c r="L83" s="861">
        <f>N77*K83</f>
        <v>604.80713718987818</v>
      </c>
      <c r="M83" s="862"/>
      <c r="N83" s="51"/>
    </row>
    <row r="84" spans="1:14" ht="15.75" thickBot="1">
      <c r="B84" s="91" t="s">
        <v>974</v>
      </c>
      <c r="C84" s="92"/>
      <c r="D84" s="92"/>
      <c r="E84" s="92"/>
      <c r="F84" s="92"/>
      <c r="G84" s="92"/>
      <c r="H84" s="92"/>
      <c r="I84" s="93"/>
      <c r="J84" s="94"/>
      <c r="K84" s="305">
        <v>0.05</v>
      </c>
      <c r="L84" s="863">
        <f>N77*K84</f>
        <v>604.80713718987818</v>
      </c>
      <c r="M84" s="864"/>
      <c r="N84" s="51"/>
    </row>
    <row r="85" spans="1:14" ht="15.75" thickBot="1">
      <c r="B85" s="827" t="s">
        <v>953</v>
      </c>
      <c r="C85" s="828"/>
      <c r="D85" s="828"/>
      <c r="E85" s="828"/>
      <c r="F85" s="828"/>
      <c r="G85" s="828"/>
      <c r="H85" s="828"/>
      <c r="I85" s="828"/>
      <c r="J85" s="828"/>
      <c r="K85" s="828"/>
      <c r="L85" s="828"/>
      <c r="M85" s="829"/>
      <c r="N85" s="52">
        <f>L82+L83+L84</f>
        <v>3628.8428231392691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15724.985566936833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VLOOKUP(A48,MATERIALES!A4:D372,3,FALSE)</f>
        <v>Cal</v>
      </c>
      <c r="C48" s="281"/>
      <c r="D48" s="281"/>
      <c r="E48" s="281"/>
      <c r="F48" s="281"/>
      <c r="G48" s="281"/>
      <c r="H48" s="281"/>
      <c r="I48" s="268"/>
      <c r="J48" s="224" t="str">
        <f>VLOOKUP(A48,MATERIALES!A4:D372,2,FALSE)</f>
        <v>kg</v>
      </c>
      <c r="K48" s="282">
        <v>1</v>
      </c>
      <c r="L48" s="267"/>
      <c r="M48" s="402">
        <f>VLOOKUP(A48,MATERIALES!A4:D388,4,FALSE)</f>
        <v>1032.7970452583711</v>
      </c>
      <c r="N48" s="272">
        <f>K48*M48</f>
        <v>1032.7970452583711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1032.7970452583711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1032.7970452583711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206.55940905167424</v>
      </c>
      <c r="M83" s="862"/>
      <c r="N83" s="51"/>
    </row>
    <row r="84" spans="1:14">
      <c r="B84" s="89" t="s">
        <v>973</v>
      </c>
      <c r="C84" s="90"/>
      <c r="D84" s="90"/>
      <c r="E84" s="90"/>
      <c r="F84" s="90"/>
      <c r="G84" s="90"/>
      <c r="H84" s="90"/>
      <c r="I84" s="87"/>
      <c r="J84" s="88"/>
      <c r="K84" s="304">
        <v>0.05</v>
      </c>
      <c r="L84" s="861">
        <f>N78*K84</f>
        <v>51.639852262918559</v>
      </c>
      <c r="M84" s="862"/>
      <c r="N84" s="51"/>
    </row>
    <row r="85" spans="1:14" ht="15.75" thickBot="1">
      <c r="B85" s="91" t="s">
        <v>974</v>
      </c>
      <c r="C85" s="92"/>
      <c r="D85" s="92"/>
      <c r="E85" s="92"/>
      <c r="F85" s="92"/>
      <c r="G85" s="92"/>
      <c r="H85" s="92"/>
      <c r="I85" s="93"/>
      <c r="J85" s="94"/>
      <c r="K85" s="305">
        <v>0.05</v>
      </c>
      <c r="L85" s="863">
        <f>N78*K85</f>
        <v>51.639852262918559</v>
      </c>
      <c r="M85" s="864"/>
      <c r="N85" s="51"/>
    </row>
    <row r="86" spans="1:14" ht="15.75" thickBot="1">
      <c r="B86" s="827" t="s">
        <v>953</v>
      </c>
      <c r="C86" s="828"/>
      <c r="D86" s="828"/>
      <c r="E86" s="828"/>
      <c r="F86" s="828"/>
      <c r="G86" s="828"/>
      <c r="H86" s="828"/>
      <c r="I86" s="828"/>
      <c r="J86" s="828"/>
      <c r="K86" s="828"/>
      <c r="L86" s="828"/>
      <c r="M86" s="829"/>
      <c r="N86" s="52">
        <f>L83+L84+L85</f>
        <v>309.83911357751134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1342.6361588358825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600</v>
      </c>
      <c r="N36" s="272">
        <f>K36/M36</f>
        <v>137.12448967591121</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600</v>
      </c>
      <c r="N37" s="272">
        <f>K37/M37</f>
        <v>275.09555401821638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600</v>
      </c>
      <c r="N38" s="272">
        <f>K38/M38</f>
        <v>154.5470993416987</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0.44780884086334993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567.21495187668961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3</v>
      </c>
      <c r="L48" s="267"/>
      <c r="M48" s="402">
        <f>VLOOKUP(A48,MATERIALES!A5:D389,4,FALSE)</f>
        <v>63.884353314950786</v>
      </c>
      <c r="N48" s="272">
        <f>K48*M48</f>
        <v>191.65305994485237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191.65305994485237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44.780884086334993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803.64889590787698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160.7297791815754</v>
      </c>
      <c r="M82" s="862"/>
      <c r="N82" s="51"/>
    </row>
    <row r="83" spans="1:14">
      <c r="B83" s="89" t="s">
        <v>973</v>
      </c>
      <c r="C83" s="90"/>
      <c r="D83" s="90"/>
      <c r="E83" s="90"/>
      <c r="F83" s="90"/>
      <c r="G83" s="90"/>
      <c r="H83" s="90"/>
      <c r="I83" s="87"/>
      <c r="J83" s="88"/>
      <c r="K83" s="304">
        <v>0.05</v>
      </c>
      <c r="L83" s="861">
        <f>N77*K83</f>
        <v>40.182444795393849</v>
      </c>
      <c r="M83" s="862"/>
      <c r="N83" s="51"/>
    </row>
    <row r="84" spans="1:14" ht="15.75" thickBot="1">
      <c r="B84" s="91" t="s">
        <v>974</v>
      </c>
      <c r="C84" s="92"/>
      <c r="D84" s="92"/>
      <c r="E84" s="92"/>
      <c r="F84" s="92"/>
      <c r="G84" s="92"/>
      <c r="H84" s="92"/>
      <c r="I84" s="93"/>
      <c r="J84" s="94"/>
      <c r="K84" s="305">
        <v>0.05</v>
      </c>
      <c r="L84" s="863">
        <f>N77*K84</f>
        <v>40.182444795393849</v>
      </c>
      <c r="M84" s="864"/>
      <c r="N84" s="51"/>
    </row>
    <row r="85" spans="1:14" ht="15.75" thickBot="1">
      <c r="B85" s="827" t="s">
        <v>953</v>
      </c>
      <c r="C85" s="828"/>
      <c r="D85" s="828"/>
      <c r="E85" s="828"/>
      <c r="F85" s="828"/>
      <c r="G85" s="828"/>
      <c r="H85" s="828"/>
      <c r="I85" s="828"/>
      <c r="J85" s="828"/>
      <c r="K85" s="828"/>
      <c r="L85" s="828"/>
      <c r="M85" s="829"/>
      <c r="N85" s="52">
        <f>L82+L83+L84</f>
        <v>241.09466877236309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1044.7435646802401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45</v>
      </c>
      <c r="N37" s="272">
        <f>K37/M37</f>
        <v>3667.9407202428852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11.941569089689333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7568.8368095673741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VLOOKUP(A48,MATERIALES!A5:D389,4,FALSE)</f>
        <v>63.884353314950786</v>
      </c>
      <c r="N48" s="272">
        <f>K48*M48</f>
        <v>1597.1088328737696</v>
      </c>
    </row>
    <row r="49" spans="1:14">
      <c r="A49" s="108" t="s">
        <v>519</v>
      </c>
      <c r="B49" s="43" t="str">
        <f>VLOOKUP(A49,MATERIALES!A6:D372,3,FALSE)</f>
        <v xml:space="preserve">Material  de afirmado de la Zona </v>
      </c>
      <c r="C49" s="281"/>
      <c r="D49" s="281"/>
      <c r="E49" s="281"/>
      <c r="F49" s="281"/>
      <c r="G49" s="281"/>
      <c r="H49" s="281"/>
      <c r="I49" s="268"/>
      <c r="J49" s="224" t="str">
        <f>VLOOKUP(A49,MATERIALES!A5:D372,2,FALSE)</f>
        <v>m3</v>
      </c>
      <c r="K49" s="282">
        <v>1.25</v>
      </c>
      <c r="L49" s="267"/>
      <c r="M49" s="402">
        <f>VLOOKUP(A49,MATERIALES!A6:D390,4,FALSE)</f>
        <v>23151.689641338166</v>
      </c>
      <c r="N49" s="272">
        <f>K49*M49</f>
        <v>28939.612051672706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30536.720884546477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31">
        <f>VLOOKUP(A58,TRANSPORTE!A5:D117,4,FALSE)</f>
        <v>1034.151278986966</v>
      </c>
      <c r="M58" s="832"/>
      <c r="N58" s="287">
        <f>K58*L58</f>
        <v>1292.6890987337074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1292.6890987337074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597.07845448446665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39995.325247332024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7999.0650494664051</v>
      </c>
      <c r="M82" s="862"/>
      <c r="N82" s="51"/>
    </row>
    <row r="83" spans="1:14">
      <c r="B83" s="89" t="s">
        <v>973</v>
      </c>
      <c r="C83" s="90"/>
      <c r="D83" s="90"/>
      <c r="E83" s="90"/>
      <c r="F83" s="90"/>
      <c r="G83" s="90"/>
      <c r="H83" s="90"/>
      <c r="I83" s="87"/>
      <c r="J83" s="88"/>
      <c r="K83" s="304">
        <v>0.05</v>
      </c>
      <c r="L83" s="861">
        <f>N77*K83</f>
        <v>1999.7662623666013</v>
      </c>
      <c r="M83" s="862"/>
      <c r="N83" s="51"/>
    </row>
    <row r="84" spans="1:14" ht="15.75" thickBot="1">
      <c r="B84" s="91" t="s">
        <v>974</v>
      </c>
      <c r="C84" s="92"/>
      <c r="D84" s="92"/>
      <c r="E84" s="92"/>
      <c r="F84" s="92"/>
      <c r="G84" s="92"/>
      <c r="H84" s="92"/>
      <c r="I84" s="93"/>
      <c r="J84" s="94"/>
      <c r="K84" s="305">
        <v>0.05</v>
      </c>
      <c r="L84" s="863">
        <f>N77*K84</f>
        <v>1999.7662623666013</v>
      </c>
      <c r="M84" s="864"/>
      <c r="N84" s="51"/>
    </row>
    <row r="85" spans="1:14" ht="15.75" thickBot="1">
      <c r="B85" s="827" t="s">
        <v>953</v>
      </c>
      <c r="C85" s="828"/>
      <c r="D85" s="828"/>
      <c r="E85" s="828"/>
      <c r="F85" s="828"/>
      <c r="G85" s="828"/>
      <c r="H85" s="828"/>
      <c r="I85" s="828"/>
      <c r="J85" s="828"/>
      <c r="K85" s="828"/>
      <c r="L85" s="828"/>
      <c r="M85" s="829"/>
      <c r="N85" s="52">
        <f>L82+L83+L84</f>
        <v>11998.597574199608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51993.922821531633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29.25"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434</v>
      </c>
      <c r="B48" s="43" t="str">
        <f>VLOOKUP(A48,MATERIALES!A4:D372,3,FALSE)</f>
        <v>Cloruro De Calcio En Hojuelas (Flakes)</v>
      </c>
      <c r="C48" s="281"/>
      <c r="D48" s="281"/>
      <c r="E48" s="281"/>
      <c r="F48" s="281"/>
      <c r="G48" s="281"/>
      <c r="H48" s="281"/>
      <c r="I48" s="268"/>
      <c r="J48" s="224" t="str">
        <f>VLOOKUP(A48,MATERIALES!A4:D372,2,FALSE)</f>
        <v>kg</v>
      </c>
      <c r="K48" s="282">
        <v>1</v>
      </c>
      <c r="L48" s="267"/>
      <c r="M48" s="402">
        <f>VLOOKUP(A48,MATERIALES!A4:D388,4,FALSE)</f>
        <v>5277.9123230368505</v>
      </c>
      <c r="N48" s="272">
        <f>K48*M48</f>
        <v>5277.9123230368505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5277.9123230368505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5277.9123230368505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1055.5824646073702</v>
      </c>
      <c r="M83" s="862"/>
      <c r="N83" s="51"/>
    </row>
    <row r="84" spans="1:14">
      <c r="B84" s="89" t="s">
        <v>973</v>
      </c>
      <c r="C84" s="90"/>
      <c r="D84" s="90"/>
      <c r="E84" s="90"/>
      <c r="F84" s="90"/>
      <c r="G84" s="90"/>
      <c r="H84" s="90"/>
      <c r="I84" s="87"/>
      <c r="J84" s="88"/>
      <c r="K84" s="304">
        <v>0.05</v>
      </c>
      <c r="L84" s="861">
        <f>N78*K84</f>
        <v>263.89561615184255</v>
      </c>
      <c r="M84" s="862"/>
      <c r="N84" s="51"/>
    </row>
    <row r="85" spans="1:14" ht="15.75" thickBot="1">
      <c r="B85" s="91" t="s">
        <v>974</v>
      </c>
      <c r="C85" s="92"/>
      <c r="D85" s="92"/>
      <c r="E85" s="92"/>
      <c r="F85" s="92"/>
      <c r="G85" s="92"/>
      <c r="H85" s="92"/>
      <c r="I85" s="93"/>
      <c r="J85" s="94"/>
      <c r="K85" s="305">
        <v>0.05</v>
      </c>
      <c r="L85" s="863">
        <f>N78*K85</f>
        <v>263.89561615184255</v>
      </c>
      <c r="M85" s="864"/>
      <c r="N85" s="51"/>
    </row>
    <row r="86" spans="1:14" ht="15.75" thickBot="1">
      <c r="B86" s="827" t="s">
        <v>953</v>
      </c>
      <c r="C86" s="828"/>
      <c r="D86" s="828"/>
      <c r="E86" s="828"/>
      <c r="F86" s="828"/>
      <c r="G86" s="828"/>
      <c r="H86" s="828"/>
      <c r="I86" s="828"/>
      <c r="J86" s="828"/>
      <c r="K86" s="828"/>
      <c r="L86" s="828"/>
      <c r="M86" s="829"/>
      <c r="N86" s="52">
        <f>L83+L84+L85</f>
        <v>1583.3736969110555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6861.2860199479055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436</v>
      </c>
      <c r="B48" s="43" t="str">
        <f>VLOOKUP(A48,MATERIALES!A4:D372,3,FALSE)</f>
        <v>Cloruro De Calcio En Esferas (Pellets)</v>
      </c>
      <c r="C48" s="281"/>
      <c r="D48" s="281"/>
      <c r="E48" s="281"/>
      <c r="F48" s="281"/>
      <c r="G48" s="281"/>
      <c r="H48" s="281"/>
      <c r="I48" s="268"/>
      <c r="J48" s="224" t="str">
        <f>VLOOKUP(A48,MATERIALES!A4:D372,2,FALSE)</f>
        <v>kg</v>
      </c>
      <c r="K48" s="282">
        <v>1</v>
      </c>
      <c r="L48" s="267"/>
      <c r="M48" s="402">
        <f>VLOOKUP(A48,MATERIALES!A4:D388,4,FALSE)</f>
        <v>5124.5898750809693</v>
      </c>
      <c r="N48" s="272">
        <f>K48*M48</f>
        <v>5124.5898750809693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5124.5898750809693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5124.5898750809693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1024.9179750161939</v>
      </c>
      <c r="M83" s="862"/>
      <c r="N83" s="51"/>
    </row>
    <row r="84" spans="1:14">
      <c r="B84" s="89" t="s">
        <v>973</v>
      </c>
      <c r="C84" s="90"/>
      <c r="D84" s="90"/>
      <c r="E84" s="90"/>
      <c r="F84" s="90"/>
      <c r="G84" s="90"/>
      <c r="H84" s="90"/>
      <c r="I84" s="87"/>
      <c r="J84" s="88"/>
      <c r="K84" s="304">
        <v>0.05</v>
      </c>
      <c r="L84" s="861">
        <f>N78*K84</f>
        <v>256.22949375404846</v>
      </c>
      <c r="M84" s="862"/>
      <c r="N84" s="51"/>
    </row>
    <row r="85" spans="1:14" ht="15.75" thickBot="1">
      <c r="B85" s="91" t="s">
        <v>974</v>
      </c>
      <c r="C85" s="92"/>
      <c r="D85" s="92"/>
      <c r="E85" s="92"/>
      <c r="F85" s="92"/>
      <c r="G85" s="92"/>
      <c r="H85" s="92"/>
      <c r="I85" s="93"/>
      <c r="J85" s="94"/>
      <c r="K85" s="305">
        <v>0.05</v>
      </c>
      <c r="L85" s="863">
        <f>N78*K85</f>
        <v>256.22949375404846</v>
      </c>
      <c r="M85" s="864"/>
      <c r="N85" s="51"/>
    </row>
    <row r="86" spans="1:14" ht="15.75" thickBot="1">
      <c r="B86" s="827" t="s">
        <v>953</v>
      </c>
      <c r="C86" s="828"/>
      <c r="D86" s="828"/>
      <c r="E86" s="828"/>
      <c r="F86" s="828"/>
      <c r="G86" s="828"/>
      <c r="H86" s="828"/>
      <c r="I86" s="828"/>
      <c r="J86" s="828"/>
      <c r="K86" s="828"/>
      <c r="L86" s="828"/>
      <c r="M86" s="829"/>
      <c r="N86" s="52">
        <f>L83+L84+L85</f>
        <v>1537.3769625242908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6661.9668376052596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1</v>
      </c>
      <c r="L48" s="267"/>
      <c r="M48" s="402">
        <f>VLOOKUP(A48,MATERIALES!A5:D389,4,FALSE)</f>
        <v>63.884353314950786</v>
      </c>
      <c r="N48" s="272">
        <f>K48*M48</f>
        <v>63.884353314950786</v>
      </c>
    </row>
    <row r="49" spans="1:14">
      <c r="A49" s="108" t="s">
        <v>436</v>
      </c>
      <c r="B49" s="43" t="str">
        <f>VLOOKUP(A49,MATERIALES!A6:D372,3,FALSE)</f>
        <v>Cloruro De Calcio En Esferas (Pellets)</v>
      </c>
      <c r="C49" s="281"/>
      <c r="D49" s="281"/>
      <c r="E49" s="281"/>
      <c r="F49" s="281"/>
      <c r="G49" s="281"/>
      <c r="H49" s="281"/>
      <c r="I49" s="268"/>
      <c r="J49" s="224" t="str">
        <f>VLOOKUP(A49,MATERIALES!A5:D372,2,FALSE)</f>
        <v>kg</v>
      </c>
      <c r="K49" s="282">
        <v>0.36</v>
      </c>
      <c r="L49" s="267"/>
      <c r="M49" s="402">
        <f>VLOOKUP(A49,MATERIALES!A6:D390,4,FALSE)</f>
        <v>5124.5898750809693</v>
      </c>
      <c r="N49" s="272">
        <f>K49*M49</f>
        <v>1844.8523550291488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1908.7367083440997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3" t="s">
        <v>963</v>
      </c>
      <c r="C68" s="854"/>
      <c r="D68" s="854"/>
      <c r="E68" s="854"/>
      <c r="F68" s="854"/>
      <c r="G68" s="854"/>
      <c r="H68" s="854"/>
      <c r="I68" s="73" t="s">
        <v>964</v>
      </c>
      <c r="J68" s="75" t="s">
        <v>1410</v>
      </c>
      <c r="K68" s="74" t="s">
        <v>966</v>
      </c>
      <c r="L68" s="855" t="s">
        <v>950</v>
      </c>
      <c r="M68" s="856"/>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4"/>
      <c r="C74" s="815"/>
      <c r="D74" s="815"/>
      <c r="E74" s="815"/>
      <c r="F74" s="815"/>
      <c r="G74" s="815"/>
      <c r="H74" s="815"/>
      <c r="I74" s="126"/>
      <c r="J74" s="126"/>
      <c r="K74" s="126"/>
      <c r="L74" s="915"/>
      <c r="M74" s="915"/>
      <c r="N74" s="45"/>
    </row>
    <row r="75" spans="2:15" ht="15.75" thickBot="1">
      <c r="B75" s="827" t="s">
        <v>953</v>
      </c>
      <c r="C75" s="828"/>
      <c r="D75" s="828"/>
      <c r="E75" s="828"/>
      <c r="F75" s="828"/>
      <c r="G75" s="828"/>
      <c r="H75" s="828"/>
      <c r="I75" s="834"/>
      <c r="J75" s="834"/>
      <c r="K75" s="834"/>
      <c r="L75" s="834"/>
      <c r="M75" s="835"/>
      <c r="N75" s="301"/>
    </row>
    <row r="76" spans="2:15" ht="15.75" thickBot="1">
      <c r="B76" s="33"/>
      <c r="C76" s="34"/>
      <c r="D76" s="34"/>
      <c r="E76" s="34"/>
      <c r="F76" s="34"/>
      <c r="G76" s="34"/>
      <c r="H76" s="34"/>
      <c r="I76" s="34"/>
      <c r="J76" s="34"/>
      <c r="K76" s="34"/>
      <c r="L76" s="34"/>
      <c r="M76" s="34"/>
      <c r="N76" s="35"/>
    </row>
    <row r="77" spans="2:15" ht="15.75" thickBot="1">
      <c r="B77" s="827" t="s">
        <v>967</v>
      </c>
      <c r="C77" s="828"/>
      <c r="D77" s="828"/>
      <c r="E77" s="828"/>
      <c r="F77" s="828"/>
      <c r="G77" s="828"/>
      <c r="H77" s="828"/>
      <c r="I77" s="828"/>
      <c r="J77" s="828"/>
      <c r="K77" s="828"/>
      <c r="L77" s="828"/>
      <c r="M77" s="829"/>
      <c r="N77" s="99">
        <f>N43+N53+N64+N75</f>
        <v>1908.7367083440997</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381.74734166881996</v>
      </c>
      <c r="M82" s="862"/>
      <c r="N82" s="51"/>
    </row>
    <row r="83" spans="1:14">
      <c r="B83" s="89" t="s">
        <v>973</v>
      </c>
      <c r="C83" s="90"/>
      <c r="D83" s="90"/>
      <c r="E83" s="90"/>
      <c r="F83" s="90"/>
      <c r="G83" s="90"/>
      <c r="H83" s="90"/>
      <c r="I83" s="87"/>
      <c r="J83" s="88"/>
      <c r="K83" s="304">
        <v>0.05</v>
      </c>
      <c r="L83" s="861">
        <f>N77*K83</f>
        <v>95.436835417204989</v>
      </c>
      <c r="M83" s="862"/>
      <c r="N83" s="51"/>
    </row>
    <row r="84" spans="1:14" ht="15.75" thickBot="1">
      <c r="B84" s="91" t="s">
        <v>974</v>
      </c>
      <c r="C84" s="92"/>
      <c r="D84" s="92"/>
      <c r="E84" s="92"/>
      <c r="F84" s="92"/>
      <c r="G84" s="92"/>
      <c r="H84" s="92"/>
      <c r="I84" s="93"/>
      <c r="J84" s="94"/>
      <c r="K84" s="305">
        <v>0.05</v>
      </c>
      <c r="L84" s="863">
        <f>N77*K84</f>
        <v>95.436835417204989</v>
      </c>
      <c r="M84" s="864"/>
      <c r="N84" s="51"/>
    </row>
    <row r="85" spans="1:14" ht="15.75" thickBot="1">
      <c r="B85" s="827" t="s">
        <v>953</v>
      </c>
      <c r="C85" s="828"/>
      <c r="D85" s="828"/>
      <c r="E85" s="828"/>
      <c r="F85" s="828"/>
      <c r="G85" s="828"/>
      <c r="H85" s="828"/>
      <c r="I85" s="828"/>
      <c r="J85" s="828"/>
      <c r="K85" s="828"/>
      <c r="L85" s="828"/>
      <c r="M85" s="829"/>
      <c r="N85" s="52">
        <f>L82+L83+L84</f>
        <v>572.62101250322996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2481.3577208473298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45</v>
      </c>
      <c r="N37" s="272">
        <f>K37/M37</f>
        <v>3667.9407202428852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7562.8660250225294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519</v>
      </c>
      <c r="B48" s="43" t="str">
        <f>VLOOKUP(A48,MATERIALES!A4:D372,3,FALSE)</f>
        <v xml:space="preserve">Material  de afirmado de la Zona </v>
      </c>
      <c r="C48" s="281"/>
      <c r="D48" s="281"/>
      <c r="E48" s="281"/>
      <c r="F48" s="281"/>
      <c r="G48" s="281"/>
      <c r="H48" s="281"/>
      <c r="I48" s="268"/>
      <c r="J48" s="224" t="str">
        <f>VLOOKUP(A48,MATERIALES!A4:D372,2,FALSE)</f>
        <v>m3</v>
      </c>
      <c r="K48" s="282">
        <v>1.25</v>
      </c>
      <c r="L48" s="267"/>
      <c r="M48" s="402">
        <f>VLOOKUP(A48,MATERIALES!A4:D388,4,FALSE)</f>
        <v>23151.689641338166</v>
      </c>
      <c r="N48" s="272">
        <f>K48*M48</f>
        <v>28939.612051672706</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VLOOKUP(A49,MATERIALES!A5:D389,4,FALSE)</f>
        <v>63.884353314950786</v>
      </c>
      <c r="N49" s="272">
        <f>K49*M49</f>
        <v>1597.1088328737696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30536.720884546477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31">
        <f>VLOOKUP(A59,TRANSPORTE!A5:D122,4,FALSE)</f>
        <v>1034.151278986966</v>
      </c>
      <c r="M59" s="832"/>
      <c r="N59" s="287">
        <f>K59*L59</f>
        <v>1292.6890987337074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1292.6890987337074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39989.354462787182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7997.8708925574365</v>
      </c>
      <c r="M83" s="862"/>
      <c r="N83" s="51"/>
    </row>
    <row r="84" spans="1:14">
      <c r="B84" s="89" t="s">
        <v>973</v>
      </c>
      <c r="C84" s="90"/>
      <c r="D84" s="90"/>
      <c r="E84" s="90"/>
      <c r="F84" s="90"/>
      <c r="G84" s="90"/>
      <c r="H84" s="90"/>
      <c r="I84" s="87"/>
      <c r="J84" s="88"/>
      <c r="K84" s="304">
        <v>0.05</v>
      </c>
      <c r="L84" s="861">
        <f>N78*K84</f>
        <v>1999.4677231393591</v>
      </c>
      <c r="M84" s="862"/>
      <c r="N84" s="51"/>
    </row>
    <row r="85" spans="1:14" ht="15.75" thickBot="1">
      <c r="B85" s="91" t="s">
        <v>974</v>
      </c>
      <c r="C85" s="92"/>
      <c r="D85" s="92"/>
      <c r="E85" s="92"/>
      <c r="F85" s="92"/>
      <c r="G85" s="92"/>
      <c r="H85" s="92"/>
      <c r="I85" s="93"/>
      <c r="J85" s="94"/>
      <c r="K85" s="305">
        <v>0.05</v>
      </c>
      <c r="L85" s="863">
        <f>N78*K85</f>
        <v>1999.4677231393591</v>
      </c>
      <c r="M85" s="864"/>
      <c r="N85" s="51"/>
    </row>
    <row r="86" spans="1:14" ht="15.75" thickBot="1">
      <c r="B86" s="827" t="s">
        <v>953</v>
      </c>
      <c r="C86" s="828"/>
      <c r="D86" s="828"/>
      <c r="E86" s="828"/>
      <c r="F86" s="828"/>
      <c r="G86" s="828"/>
      <c r="H86" s="828"/>
      <c r="I86" s="828"/>
      <c r="J86" s="828"/>
      <c r="K86" s="828"/>
      <c r="L86" s="828"/>
      <c r="M86" s="829"/>
      <c r="N86" s="52">
        <f>L83+L84+L85</f>
        <v>11996.806338836155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51986.160801623337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45</v>
      </c>
      <c r="N37" s="272">
        <f>K37/M37</f>
        <v>3667.9407202428852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7562.8660250225294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VLOOKUP(A48,MATERIALES!A4:D388,4,FALSE)</f>
        <v>27616.141198831308</v>
      </c>
      <c r="N48" s="272">
        <f>K48*M48</f>
        <v>35900.983558480701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37434.20803803952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46938.549180229573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9387.7098360459149</v>
      </c>
      <c r="M83" s="862"/>
      <c r="N83" s="51"/>
    </row>
    <row r="84" spans="1:14">
      <c r="B84" s="89" t="s">
        <v>973</v>
      </c>
      <c r="C84" s="90"/>
      <c r="D84" s="90"/>
      <c r="E84" s="90"/>
      <c r="F84" s="90"/>
      <c r="G84" s="90"/>
      <c r="H84" s="90"/>
      <c r="I84" s="87"/>
      <c r="J84" s="88"/>
      <c r="K84" s="304">
        <v>0.05</v>
      </c>
      <c r="L84" s="861">
        <f>N78*K84</f>
        <v>2346.9274590114787</v>
      </c>
      <c r="M84" s="862"/>
      <c r="N84" s="51"/>
    </row>
    <row r="85" spans="1:14" ht="15.75" thickBot="1">
      <c r="B85" s="91" t="s">
        <v>974</v>
      </c>
      <c r="C85" s="92"/>
      <c r="D85" s="92"/>
      <c r="E85" s="92"/>
      <c r="F85" s="92"/>
      <c r="G85" s="92"/>
      <c r="H85" s="92"/>
      <c r="I85" s="93"/>
      <c r="J85" s="94"/>
      <c r="K85" s="305">
        <v>0.05</v>
      </c>
      <c r="L85" s="863">
        <f>N78*K85</f>
        <v>2346.9274590114787</v>
      </c>
      <c r="M85" s="864"/>
      <c r="N85" s="51"/>
    </row>
    <row r="86" spans="1:14" ht="15.75" thickBot="1">
      <c r="B86" s="827" t="s">
        <v>953</v>
      </c>
      <c r="C86" s="828"/>
      <c r="D86" s="828"/>
      <c r="E86" s="828"/>
      <c r="F86" s="828"/>
      <c r="G86" s="828"/>
      <c r="H86" s="828"/>
      <c r="I86" s="828"/>
      <c r="J86" s="828"/>
      <c r="K86" s="828"/>
      <c r="L86" s="828"/>
      <c r="M86" s="829"/>
      <c r="N86" s="52">
        <f>L83+L84+L85</f>
        <v>14081.564754068871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61020.113934298446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45</v>
      </c>
      <c r="N37" s="272">
        <f>K37/M37</f>
        <v>3667.9407202428852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7562.8660250225294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VLOOKUP(A48,MATERIALES!A4:D388,4,FALSE)</f>
        <v>27616.141198831308</v>
      </c>
      <c r="N48" s="272">
        <f>K48*M48</f>
        <v>35900.983558480701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37434.20803803952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46938.549180229573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9387.7098360459149</v>
      </c>
      <c r="M83" s="862"/>
      <c r="N83" s="51"/>
    </row>
    <row r="84" spans="1:14">
      <c r="B84" s="89" t="s">
        <v>973</v>
      </c>
      <c r="C84" s="90"/>
      <c r="D84" s="90"/>
      <c r="E84" s="90"/>
      <c r="F84" s="90"/>
      <c r="G84" s="90"/>
      <c r="H84" s="90"/>
      <c r="I84" s="87"/>
      <c r="J84" s="88"/>
      <c r="K84" s="304">
        <v>0.05</v>
      </c>
      <c r="L84" s="861">
        <f>N78*K84</f>
        <v>2346.9274590114787</v>
      </c>
      <c r="M84" s="862"/>
      <c r="N84" s="51"/>
    </row>
    <row r="85" spans="1:14" ht="15.75" thickBot="1">
      <c r="B85" s="91" t="s">
        <v>974</v>
      </c>
      <c r="C85" s="92"/>
      <c r="D85" s="92"/>
      <c r="E85" s="92"/>
      <c r="F85" s="92"/>
      <c r="G85" s="92"/>
      <c r="H85" s="92"/>
      <c r="I85" s="93"/>
      <c r="J85" s="94"/>
      <c r="K85" s="305">
        <v>0.05</v>
      </c>
      <c r="L85" s="863">
        <f>N78*K85</f>
        <v>2346.9274590114787</v>
      </c>
      <c r="M85" s="864"/>
      <c r="N85" s="51"/>
    </row>
    <row r="86" spans="1:14" ht="15.75" thickBot="1">
      <c r="B86" s="827" t="s">
        <v>953</v>
      </c>
      <c r="C86" s="828"/>
      <c r="D86" s="828"/>
      <c r="E86" s="828"/>
      <c r="F86" s="828"/>
      <c r="G86" s="828"/>
      <c r="H86" s="828"/>
      <c r="I86" s="828"/>
      <c r="J86" s="828"/>
      <c r="K86" s="828"/>
      <c r="L86" s="828"/>
      <c r="M86" s="829"/>
      <c r="N86" s="52">
        <f>L83+L84+L85</f>
        <v>14081.564754068871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61020.113934298446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45</v>
      </c>
      <c r="N37" s="272">
        <f>K37/M37</f>
        <v>3667.9407202428852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7562.8660250225294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VLOOKUP(A48,MATERIALES!A4:D388,4,FALSE)</f>
        <v>27616.141198831308</v>
      </c>
      <c r="N48" s="272">
        <f>K48*M48</f>
        <v>35900.983558480701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37434.20803803952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46938.549180229573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9387.7098360459149</v>
      </c>
      <c r="M83" s="862"/>
      <c r="N83" s="51"/>
    </row>
    <row r="84" spans="1:14">
      <c r="B84" s="89" t="s">
        <v>973</v>
      </c>
      <c r="C84" s="90"/>
      <c r="D84" s="90"/>
      <c r="E84" s="90"/>
      <c r="F84" s="90"/>
      <c r="G84" s="90"/>
      <c r="H84" s="90"/>
      <c r="I84" s="87"/>
      <c r="J84" s="88"/>
      <c r="K84" s="304">
        <v>0.05</v>
      </c>
      <c r="L84" s="861">
        <f>N78*K84</f>
        <v>2346.9274590114787</v>
      </c>
      <c r="M84" s="862"/>
      <c r="N84" s="51"/>
    </row>
    <row r="85" spans="1:14" ht="15.75" thickBot="1">
      <c r="B85" s="91" t="s">
        <v>974</v>
      </c>
      <c r="C85" s="92"/>
      <c r="D85" s="92"/>
      <c r="E85" s="92"/>
      <c r="F85" s="92"/>
      <c r="G85" s="92"/>
      <c r="H85" s="92"/>
      <c r="I85" s="93"/>
      <c r="J85" s="94"/>
      <c r="K85" s="305">
        <v>0.05</v>
      </c>
      <c r="L85" s="863">
        <f>N78*K85</f>
        <v>2346.9274590114787</v>
      </c>
      <c r="M85" s="864"/>
      <c r="N85" s="51"/>
    </row>
    <row r="86" spans="1:14" ht="15.75" thickBot="1">
      <c r="B86" s="827" t="s">
        <v>953</v>
      </c>
      <c r="C86" s="828"/>
      <c r="D86" s="828"/>
      <c r="E86" s="828"/>
      <c r="F86" s="828"/>
      <c r="G86" s="828"/>
      <c r="H86" s="828"/>
      <c r="I86" s="828"/>
      <c r="J86" s="828"/>
      <c r="K86" s="828"/>
      <c r="L86" s="828"/>
      <c r="M86" s="829"/>
      <c r="N86" s="52">
        <f>L83+L84+L85</f>
        <v>14081.564754068871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61020.113934298446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271">
        <v>2.5</v>
      </c>
      <c r="N36" s="272">
        <f>K36/M36</f>
        <v>4213.9842420503182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403"/>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5022.0098510863381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VLOOKUP(A48,MATERIALES!A4:D388,4,FALSE)</f>
        <v>27616.141198831308</v>
      </c>
      <c r="N48" s="272">
        <f>K48*M48</f>
        <v>35900.983558480701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37434.20803803952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59961.126732529316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11992.225346505864</v>
      </c>
      <c r="M83" s="862"/>
      <c r="N83" s="51"/>
    </row>
    <row r="84" spans="1:14">
      <c r="B84" s="89" t="s">
        <v>973</v>
      </c>
      <c r="C84" s="90"/>
      <c r="D84" s="90"/>
      <c r="E84" s="90"/>
      <c r="F84" s="90"/>
      <c r="G84" s="90"/>
      <c r="H84" s="90"/>
      <c r="I84" s="87"/>
      <c r="J84" s="88"/>
      <c r="K84" s="304">
        <v>0.05</v>
      </c>
      <c r="L84" s="861">
        <f>N78*K84</f>
        <v>2998.056336626466</v>
      </c>
      <c r="M84" s="862"/>
      <c r="N84" s="51"/>
    </row>
    <row r="85" spans="1:14" ht="15.75" thickBot="1">
      <c r="B85" s="91" t="s">
        <v>974</v>
      </c>
      <c r="C85" s="92"/>
      <c r="D85" s="92"/>
      <c r="E85" s="92"/>
      <c r="F85" s="92"/>
      <c r="G85" s="92"/>
      <c r="H85" s="92"/>
      <c r="I85" s="93"/>
      <c r="J85" s="94"/>
      <c r="K85" s="305">
        <v>0.05</v>
      </c>
      <c r="L85" s="863">
        <f>N78*K85</f>
        <v>2998.056336626466</v>
      </c>
      <c r="M85" s="864"/>
      <c r="N85" s="51"/>
    </row>
    <row r="86" spans="1:14" ht="15.75" thickBot="1">
      <c r="B86" s="827" t="s">
        <v>953</v>
      </c>
      <c r="C86" s="828"/>
      <c r="D86" s="828"/>
      <c r="E86" s="828"/>
      <c r="F86" s="828"/>
      <c r="G86" s="828"/>
      <c r="H86" s="828"/>
      <c r="I86" s="828"/>
      <c r="J86" s="828"/>
      <c r="K86" s="828"/>
      <c r="L86" s="828"/>
      <c r="M86" s="829"/>
      <c r="N86" s="52">
        <f>L83+L84+L85</f>
        <v>17988.338019758794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77949.464752288113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271">
        <v>2.5</v>
      </c>
      <c r="N36" s="272">
        <f>K36/M36</f>
        <v>4213.9842420503182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5022.0098510863381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VLOOKUP(A48,MATERIALES!A4:D388,4,FALSE)</f>
        <v>27616.141198831308</v>
      </c>
      <c r="N48" s="272">
        <f>K48*M48</f>
        <v>35900.983558480701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37434.20803803952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59961.126732529316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11992.225346505864</v>
      </c>
      <c r="M83" s="862"/>
      <c r="N83" s="51"/>
    </row>
    <row r="84" spans="1:14">
      <c r="B84" s="89" t="s">
        <v>973</v>
      </c>
      <c r="C84" s="90"/>
      <c r="D84" s="90"/>
      <c r="E84" s="90"/>
      <c r="F84" s="90"/>
      <c r="G84" s="90"/>
      <c r="H84" s="90"/>
      <c r="I84" s="87"/>
      <c r="J84" s="88"/>
      <c r="K84" s="304">
        <v>0.05</v>
      </c>
      <c r="L84" s="861">
        <f>N78*K84</f>
        <v>2998.056336626466</v>
      </c>
      <c r="M84" s="862"/>
      <c r="N84" s="51"/>
    </row>
    <row r="85" spans="1:14" ht="15.75" thickBot="1">
      <c r="B85" s="91" t="s">
        <v>974</v>
      </c>
      <c r="C85" s="92"/>
      <c r="D85" s="92"/>
      <c r="E85" s="92"/>
      <c r="F85" s="92"/>
      <c r="G85" s="92"/>
      <c r="H85" s="92"/>
      <c r="I85" s="93"/>
      <c r="J85" s="94"/>
      <c r="K85" s="305">
        <v>0.05</v>
      </c>
      <c r="L85" s="863">
        <f>N78*K85</f>
        <v>2998.056336626466</v>
      </c>
      <c r="M85" s="864"/>
      <c r="N85" s="51"/>
    </row>
    <row r="86" spans="1:14" ht="15.75" thickBot="1">
      <c r="B86" s="827" t="s">
        <v>953</v>
      </c>
      <c r="C86" s="828"/>
      <c r="D86" s="828"/>
      <c r="E86" s="828"/>
      <c r="F86" s="828"/>
      <c r="G86" s="828"/>
      <c r="H86" s="828"/>
      <c r="I86" s="828"/>
      <c r="J86" s="828"/>
      <c r="K86" s="828"/>
      <c r="L86" s="828"/>
      <c r="M86" s="829"/>
      <c r="N86" s="52">
        <f>L83+L84+L85</f>
        <v>17988.338019758794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77949.464752288113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271">
        <v>2.5</v>
      </c>
      <c r="N36" s="272">
        <f>K36/M36</f>
        <v>4213.9842420503182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5022.0098510863381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VLOOKUP(A48,MATERIALES!A4:D388,4,FALSE)</f>
        <v>27616.141198831308</v>
      </c>
      <c r="N48" s="272">
        <f>K48*M48</f>
        <v>35900.983558480701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37434.20803803952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59961.126732529316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11992.225346505864</v>
      </c>
      <c r="M83" s="862"/>
      <c r="N83" s="51"/>
    </row>
    <row r="84" spans="1:14">
      <c r="B84" s="89" t="s">
        <v>973</v>
      </c>
      <c r="C84" s="90"/>
      <c r="D84" s="90"/>
      <c r="E84" s="90"/>
      <c r="F84" s="90"/>
      <c r="G84" s="90"/>
      <c r="H84" s="90"/>
      <c r="I84" s="87"/>
      <c r="J84" s="88"/>
      <c r="K84" s="304">
        <v>0.05</v>
      </c>
      <c r="L84" s="861">
        <f>N78*K84</f>
        <v>2998.056336626466</v>
      </c>
      <c r="M84" s="862"/>
      <c r="N84" s="51"/>
    </row>
    <row r="85" spans="1:14" ht="15.75" thickBot="1">
      <c r="B85" s="91" t="s">
        <v>974</v>
      </c>
      <c r="C85" s="92"/>
      <c r="D85" s="92"/>
      <c r="E85" s="92"/>
      <c r="F85" s="92"/>
      <c r="G85" s="92"/>
      <c r="H85" s="92"/>
      <c r="I85" s="93"/>
      <c r="J85" s="94"/>
      <c r="K85" s="305">
        <v>0.05</v>
      </c>
      <c r="L85" s="863">
        <f>N78*K85</f>
        <v>2998.056336626466</v>
      </c>
      <c r="M85" s="864"/>
      <c r="N85" s="51"/>
    </row>
    <row r="86" spans="1:14" ht="15.75" thickBot="1">
      <c r="B86" s="827" t="s">
        <v>953</v>
      </c>
      <c r="C86" s="828"/>
      <c r="D86" s="828"/>
      <c r="E86" s="828"/>
      <c r="F86" s="828"/>
      <c r="G86" s="828"/>
      <c r="H86" s="828"/>
      <c r="I86" s="828"/>
      <c r="J86" s="828"/>
      <c r="K86" s="828"/>
      <c r="L86" s="828"/>
      <c r="M86" s="829"/>
      <c r="N86" s="52">
        <f>L83+L84+L85</f>
        <v>17988.338019758794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77949.464752288113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P119"/>
  <sheetViews>
    <sheetView topLeftCell="A28" zoomScale="78" zoomScaleNormal="78" workbookViewId="0">
      <selection activeCell="P50" sqref="P5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6">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45</v>
      </c>
      <c r="N37" s="272">
        <f>K37/M37</f>
        <v>3667.9407202428852</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5.9707845448446664</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7562.8660250225294</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c r="O48">
        <v>63517.22</v>
      </c>
      <c r="P48">
        <f>+M48/O48</f>
        <v>0.64830906339407435</v>
      </c>
    </row>
    <row r="49" spans="1:16">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c r="O49">
        <v>55</v>
      </c>
      <c r="P49">
        <f>+M49/O49</f>
        <v>1.1615336966354688</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55065.650709432797</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64569.99185162285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12913.998370324571</v>
      </c>
      <c r="M83" s="862"/>
      <c r="N83" s="51"/>
    </row>
    <row r="84" spans="1:14">
      <c r="B84" s="89" t="s">
        <v>973</v>
      </c>
      <c r="C84" s="90"/>
      <c r="D84" s="90"/>
      <c r="E84" s="90"/>
      <c r="F84" s="90"/>
      <c r="G84" s="90"/>
      <c r="H84" s="90"/>
      <c r="I84" s="87"/>
      <c r="J84" s="88"/>
      <c r="K84" s="304">
        <v>0.05</v>
      </c>
      <c r="L84" s="861">
        <f>N78*K84</f>
        <v>3228.4995925811427</v>
      </c>
      <c r="M84" s="862"/>
      <c r="N84" s="51"/>
    </row>
    <row r="85" spans="1:14" ht="15.75" thickBot="1">
      <c r="B85" s="91" t="s">
        <v>974</v>
      </c>
      <c r="C85" s="92"/>
      <c r="D85" s="92"/>
      <c r="E85" s="92"/>
      <c r="F85" s="92"/>
      <c r="G85" s="92"/>
      <c r="H85" s="92"/>
      <c r="I85" s="93"/>
      <c r="J85" s="94"/>
      <c r="K85" s="305">
        <v>0.05</v>
      </c>
      <c r="L85" s="863">
        <f>N78*K85</f>
        <v>3228.4995925811427</v>
      </c>
      <c r="M85" s="864"/>
      <c r="N85" s="51"/>
    </row>
    <row r="86" spans="1:14" ht="15.75" thickBot="1">
      <c r="B86" s="827" t="s">
        <v>953</v>
      </c>
      <c r="C86" s="828"/>
      <c r="D86" s="828"/>
      <c r="E86" s="828"/>
      <c r="F86" s="828"/>
      <c r="G86" s="828"/>
      <c r="H86" s="828"/>
      <c r="I86" s="828"/>
      <c r="J86" s="828"/>
      <c r="K86" s="828"/>
      <c r="L86" s="828"/>
      <c r="M86" s="829"/>
      <c r="N86" s="52">
        <f>L83+L84+L85</f>
        <v>19370.997555486854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83940.989407109708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45</v>
      </c>
      <c r="N37" s="272">
        <f>K37/M37</f>
        <v>3667.9407202428852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7562.8660250225294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55065.650709432797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64569.99185162285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12913.998370324571</v>
      </c>
      <c r="M83" s="862"/>
      <c r="N83" s="51"/>
    </row>
    <row r="84" spans="1:14">
      <c r="B84" s="89" t="s">
        <v>973</v>
      </c>
      <c r="C84" s="90"/>
      <c r="D84" s="90"/>
      <c r="E84" s="90"/>
      <c r="F84" s="90"/>
      <c r="G84" s="90"/>
      <c r="H84" s="90"/>
      <c r="I84" s="87"/>
      <c r="J84" s="88"/>
      <c r="K84" s="304">
        <v>0.05</v>
      </c>
      <c r="L84" s="861">
        <f>N78*K84</f>
        <v>3228.4995925811427</v>
      </c>
      <c r="M84" s="862"/>
      <c r="N84" s="51"/>
    </row>
    <row r="85" spans="1:14" ht="15.75" thickBot="1">
      <c r="B85" s="91" t="s">
        <v>974</v>
      </c>
      <c r="C85" s="92"/>
      <c r="D85" s="92"/>
      <c r="E85" s="92"/>
      <c r="F85" s="92"/>
      <c r="G85" s="92"/>
      <c r="H85" s="92"/>
      <c r="I85" s="93"/>
      <c r="J85" s="94"/>
      <c r="K85" s="305">
        <v>0.05</v>
      </c>
      <c r="L85" s="863">
        <f>N78*K85</f>
        <v>3228.4995925811427</v>
      </c>
      <c r="M85" s="864"/>
      <c r="N85" s="51"/>
    </row>
    <row r="86" spans="1:14" ht="15.75" thickBot="1">
      <c r="B86" s="827" t="s">
        <v>953</v>
      </c>
      <c r="C86" s="828"/>
      <c r="D86" s="828"/>
      <c r="E86" s="828"/>
      <c r="F86" s="828"/>
      <c r="G86" s="828"/>
      <c r="H86" s="828"/>
      <c r="I86" s="828"/>
      <c r="J86" s="828"/>
      <c r="K86" s="828"/>
      <c r="L86" s="828"/>
      <c r="M86" s="829"/>
      <c r="N86" s="52">
        <f>L83+L84+L85</f>
        <v>19370.997555486854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83940.989407109708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165057.33241092984</v>
      </c>
      <c r="L37" s="270"/>
      <c r="M37" s="271">
        <v>45</v>
      </c>
      <c r="N37" s="272">
        <f>K37/M37</f>
        <v>3667.9407202428852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7562.8660250225294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55065.650709432797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64569.99185162285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12913.998370324571</v>
      </c>
      <c r="M83" s="862"/>
      <c r="N83" s="51"/>
    </row>
    <row r="84" spans="1:14">
      <c r="B84" s="89" t="s">
        <v>973</v>
      </c>
      <c r="C84" s="90"/>
      <c r="D84" s="90"/>
      <c r="E84" s="90"/>
      <c r="F84" s="90"/>
      <c r="G84" s="90"/>
      <c r="H84" s="90"/>
      <c r="I84" s="87"/>
      <c r="J84" s="88"/>
      <c r="K84" s="304">
        <v>0.05</v>
      </c>
      <c r="L84" s="861">
        <f>N78*K84</f>
        <v>3228.4995925811427</v>
      </c>
      <c r="M84" s="862"/>
      <c r="N84" s="51"/>
    </row>
    <row r="85" spans="1:14" ht="15.75" thickBot="1">
      <c r="B85" s="91" t="s">
        <v>974</v>
      </c>
      <c r="C85" s="92"/>
      <c r="D85" s="92"/>
      <c r="E85" s="92"/>
      <c r="F85" s="92"/>
      <c r="G85" s="92"/>
      <c r="H85" s="92"/>
      <c r="I85" s="93"/>
      <c r="J85" s="94"/>
      <c r="K85" s="305">
        <v>0.05</v>
      </c>
      <c r="L85" s="863">
        <f>N78*K85</f>
        <v>3228.4995925811427</v>
      </c>
      <c r="M85" s="864"/>
      <c r="N85" s="51"/>
    </row>
    <row r="86" spans="1:14" ht="15.75" thickBot="1">
      <c r="B86" s="827" t="s">
        <v>953</v>
      </c>
      <c r="C86" s="828"/>
      <c r="D86" s="828"/>
      <c r="E86" s="828"/>
      <c r="F86" s="828"/>
      <c r="G86" s="828"/>
      <c r="H86" s="828"/>
      <c r="I86" s="828"/>
      <c r="J86" s="828"/>
      <c r="K86" s="828"/>
      <c r="L86" s="828"/>
      <c r="M86" s="829"/>
      <c r="N86" s="52">
        <f>L83+L84+L85</f>
        <v>19370.997555486854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83940.989407109708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271">
        <v>2.5</v>
      </c>
      <c r="N36" s="272">
        <f>K36/M36</f>
        <v>4213.9842420503182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5022.0098510863381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55065.650709432797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77592.569403922593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15518.51388078452</v>
      </c>
      <c r="M83" s="862"/>
      <c r="N83" s="51"/>
    </row>
    <row r="84" spans="1:14">
      <c r="B84" s="89" t="s">
        <v>973</v>
      </c>
      <c r="C84" s="90"/>
      <c r="D84" s="90"/>
      <c r="E84" s="90"/>
      <c r="F84" s="90"/>
      <c r="G84" s="90"/>
      <c r="H84" s="90"/>
      <c r="I84" s="87"/>
      <c r="J84" s="88"/>
      <c r="K84" s="304">
        <v>0.05</v>
      </c>
      <c r="L84" s="861">
        <f>N78*K84</f>
        <v>3879.6284701961299</v>
      </c>
      <c r="M84" s="862"/>
      <c r="N84" s="51"/>
    </row>
    <row r="85" spans="1:14" ht="15.75" thickBot="1">
      <c r="B85" s="91" t="s">
        <v>974</v>
      </c>
      <c r="C85" s="92"/>
      <c r="D85" s="92"/>
      <c r="E85" s="92"/>
      <c r="F85" s="92"/>
      <c r="G85" s="92"/>
      <c r="H85" s="92"/>
      <c r="I85" s="93"/>
      <c r="J85" s="94"/>
      <c r="K85" s="305">
        <v>0.05</v>
      </c>
      <c r="L85" s="863">
        <f>N78*K85</f>
        <v>3879.6284701961299</v>
      </c>
      <c r="M85" s="864"/>
      <c r="N85" s="51"/>
    </row>
    <row r="86" spans="1:14" ht="15.75" thickBot="1">
      <c r="B86" s="827" t="s">
        <v>953</v>
      </c>
      <c r="C86" s="828"/>
      <c r="D86" s="828"/>
      <c r="E86" s="828"/>
      <c r="F86" s="828"/>
      <c r="G86" s="828"/>
      <c r="H86" s="828"/>
      <c r="I86" s="828"/>
      <c r="J86" s="828"/>
      <c r="K86" s="828"/>
      <c r="L86" s="828"/>
      <c r="M86" s="829"/>
      <c r="N86" s="52">
        <f>L83+L84+L85</f>
        <v>23277.770821176779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100870.34022509937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271">
        <v>2.5</v>
      </c>
      <c r="N36" s="272">
        <f>K36/M36</f>
        <v>4213.9842420503182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5022.0098510863381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55065.650709432797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77592.569403922593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15518.51388078452</v>
      </c>
      <c r="M83" s="862"/>
      <c r="N83" s="51"/>
    </row>
    <row r="84" spans="1:14">
      <c r="B84" s="89" t="s">
        <v>973</v>
      </c>
      <c r="C84" s="90"/>
      <c r="D84" s="90"/>
      <c r="E84" s="90"/>
      <c r="F84" s="90"/>
      <c r="G84" s="90"/>
      <c r="H84" s="90"/>
      <c r="I84" s="87"/>
      <c r="J84" s="88"/>
      <c r="K84" s="304">
        <v>0.05</v>
      </c>
      <c r="L84" s="861">
        <f>N78*K84</f>
        <v>3879.6284701961299</v>
      </c>
      <c r="M84" s="862"/>
      <c r="N84" s="51"/>
    </row>
    <row r="85" spans="1:14" ht="15.75" thickBot="1">
      <c r="B85" s="91" t="s">
        <v>974</v>
      </c>
      <c r="C85" s="92"/>
      <c r="D85" s="92"/>
      <c r="E85" s="92"/>
      <c r="F85" s="92"/>
      <c r="G85" s="92"/>
      <c r="H85" s="92"/>
      <c r="I85" s="93"/>
      <c r="J85" s="94"/>
      <c r="K85" s="305">
        <v>0.05</v>
      </c>
      <c r="L85" s="863">
        <f>N78*K85</f>
        <v>3879.6284701961299</v>
      </c>
      <c r="M85" s="864"/>
      <c r="N85" s="51"/>
    </row>
    <row r="86" spans="1:14" ht="15.75" thickBot="1">
      <c r="B86" s="827" t="s">
        <v>953</v>
      </c>
      <c r="C86" s="828"/>
      <c r="D86" s="828"/>
      <c r="E86" s="828"/>
      <c r="F86" s="828"/>
      <c r="G86" s="828"/>
      <c r="H86" s="828"/>
      <c r="I86" s="828"/>
      <c r="J86" s="828"/>
      <c r="K86" s="828"/>
      <c r="L86" s="828"/>
      <c r="M86" s="829"/>
      <c r="N86" s="52">
        <f>L83+L84+L85</f>
        <v>23277.770821176779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100870.34022509937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271">
        <v>2.5</v>
      </c>
      <c r="N36" s="272">
        <f>K36/M36</f>
        <v>4213.9842420503182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5022.0098510863381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63.884353314950786</v>
      </c>
      <c r="N49" s="272">
        <f>K49*M49</f>
        <v>1533.224479558819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55065.650709432797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77592.569403922593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15518.51388078452</v>
      </c>
      <c r="M83" s="862"/>
      <c r="N83" s="51"/>
    </row>
    <row r="84" spans="1:14">
      <c r="B84" s="89" t="s">
        <v>973</v>
      </c>
      <c r="C84" s="90"/>
      <c r="D84" s="90"/>
      <c r="E84" s="90"/>
      <c r="F84" s="90"/>
      <c r="G84" s="90"/>
      <c r="H84" s="90"/>
      <c r="I84" s="87"/>
      <c r="J84" s="88"/>
      <c r="K84" s="304">
        <v>0.05</v>
      </c>
      <c r="L84" s="861">
        <f>N78*K84</f>
        <v>3879.6284701961299</v>
      </c>
      <c r="M84" s="862"/>
      <c r="N84" s="51"/>
    </row>
    <row r="85" spans="1:14" ht="15.75" thickBot="1">
      <c r="B85" s="91" t="s">
        <v>974</v>
      </c>
      <c r="C85" s="92"/>
      <c r="D85" s="92"/>
      <c r="E85" s="92"/>
      <c r="F85" s="92"/>
      <c r="G85" s="92"/>
      <c r="H85" s="92"/>
      <c r="I85" s="93"/>
      <c r="J85" s="94"/>
      <c r="K85" s="305">
        <v>0.05</v>
      </c>
      <c r="L85" s="863">
        <f>N78*K85</f>
        <v>3879.6284701961299</v>
      </c>
      <c r="M85" s="864"/>
      <c r="N85" s="51"/>
    </row>
    <row r="86" spans="1:14" ht="15.75" thickBot="1">
      <c r="B86" s="827" t="s">
        <v>953</v>
      </c>
      <c r="C86" s="828"/>
      <c r="D86" s="828"/>
      <c r="E86" s="828"/>
      <c r="F86" s="828"/>
      <c r="G86" s="828"/>
      <c r="H86" s="828"/>
      <c r="I86" s="828"/>
      <c r="J86" s="828"/>
      <c r="K86" s="828"/>
      <c r="L86" s="828"/>
      <c r="M86" s="829"/>
      <c r="N86" s="52">
        <f>L83+L84+L85</f>
        <v>23277.770821176779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100870.34022509937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P119"/>
  <sheetViews>
    <sheetView topLeftCell="B52"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30</v>
      </c>
      <c r="N36" s="272">
        <f>K36/M36</f>
        <v>3236.9718238119526</v>
      </c>
      <c r="O36">
        <v>93266.072730971413</v>
      </c>
      <c r="P36">
        <f>+K36/O36</f>
        <v>1.0412055731613428</v>
      </c>
    </row>
    <row r="37" spans="1:16">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30</v>
      </c>
      <c r="N37" s="272">
        <f>K37/M37</f>
        <v>4808.131979519515</v>
      </c>
      <c r="O37">
        <v>159811.23368164909</v>
      </c>
      <c r="P37">
        <f>+K37/O37</f>
        <v>0.90258961189753206</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30</v>
      </c>
      <c r="N38" s="272">
        <f>K38/M38</f>
        <v>3090.9419868339742</v>
      </c>
      <c r="O38">
        <v>153645.83873246241</v>
      </c>
      <c r="P38">
        <f>+K38/O38</f>
        <v>0.60351949893340995</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8.9561768172669982</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11145.001966982707</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1.25</v>
      </c>
      <c r="L48" s="267"/>
      <c r="M48" s="402">
        <f>VLOOKUP(A48,MATERIALES!A4:D388,4,FALSE)</f>
        <v>41178.789407595366</v>
      </c>
      <c r="N48" s="272">
        <f>K48*M48</f>
        <v>51473.486759494204</v>
      </c>
      <c r="O48">
        <v>63517.22</v>
      </c>
    </row>
    <row r="49" spans="1:16">
      <c r="B49" s="43"/>
      <c r="C49" s="281"/>
      <c r="D49" s="281"/>
      <c r="E49" s="281"/>
      <c r="F49" s="281"/>
      <c r="G49" s="281"/>
      <c r="H49" s="281"/>
      <c r="I49" s="268"/>
      <c r="J49" s="224"/>
      <c r="K49" s="282"/>
      <c r="L49" s="267"/>
      <c r="M49" s="402"/>
      <c r="N49" s="272"/>
      <c r="O49">
        <f>+M48/O48</f>
        <v>0.64830906339407435</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51473.486759494204</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VLOOKUP(A59,TRANSPORTE!A5:D122,4,FALSE)</f>
        <v>1034.151278986966</v>
      </c>
      <c r="M59" s="832"/>
      <c r="N59" s="287">
        <f>K59*L59</f>
        <v>1292.6890987337074</v>
      </c>
      <c r="O59">
        <v>1109.909090909091</v>
      </c>
      <c r="P59">
        <f>+L59/O59</f>
        <v>0.93174412882763735</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1292.6890987337074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64806.79550693732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12961.359101387465</v>
      </c>
      <c r="M83" s="862"/>
      <c r="N83" s="51"/>
    </row>
    <row r="84" spans="1:14">
      <c r="B84" s="89" t="s">
        <v>973</v>
      </c>
      <c r="C84" s="90"/>
      <c r="D84" s="90"/>
      <c r="E84" s="90"/>
      <c r="F84" s="90"/>
      <c r="G84" s="90"/>
      <c r="H84" s="90"/>
      <c r="I84" s="87"/>
      <c r="J84" s="88"/>
      <c r="K84" s="304">
        <v>0.05</v>
      </c>
      <c r="L84" s="861">
        <f>N78*K84</f>
        <v>3240.3397753468662</v>
      </c>
      <c r="M84" s="862"/>
      <c r="N84" s="51"/>
    </row>
    <row r="85" spans="1:14" ht="15.75" thickBot="1">
      <c r="B85" s="91" t="s">
        <v>974</v>
      </c>
      <c r="C85" s="92"/>
      <c r="D85" s="92"/>
      <c r="E85" s="92"/>
      <c r="F85" s="92"/>
      <c r="G85" s="92"/>
      <c r="H85" s="92"/>
      <c r="I85" s="93"/>
      <c r="J85" s="94"/>
      <c r="K85" s="305">
        <v>0.05</v>
      </c>
      <c r="L85" s="863">
        <f>N78*K85</f>
        <v>3240.3397753468662</v>
      </c>
      <c r="M85" s="864"/>
      <c r="N85" s="51"/>
    </row>
    <row r="86" spans="1:14" ht="15.75" thickBot="1">
      <c r="B86" s="827" t="s">
        <v>953</v>
      </c>
      <c r="C86" s="828"/>
      <c r="D86" s="828"/>
      <c r="E86" s="828"/>
      <c r="F86" s="828"/>
      <c r="G86" s="828"/>
      <c r="H86" s="828"/>
      <c r="I86" s="828"/>
      <c r="J86" s="828"/>
      <c r="K86" s="828"/>
      <c r="L86" s="828"/>
      <c r="M86" s="829"/>
      <c r="N86" s="52">
        <f>L83+L84+L85</f>
        <v>19442.038652081199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84248.834159018515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30</v>
      </c>
      <c r="N36" s="272">
        <f>K36/M36</f>
        <v>3236.9718238119526</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30</v>
      </c>
      <c r="N37" s="272">
        <f>K37/M37</f>
        <v>4808.131979519515</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30</v>
      </c>
      <c r="N38" s="272">
        <f>K38/M38</f>
        <v>3090.9419868339742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11145.001966982707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VLOOKUP(A48,MATERIALES!A4:D388,4,FALSE)</f>
        <v>41178.789407595366</v>
      </c>
      <c r="N48" s="272">
        <f>K48*M48</f>
        <v>51473.486759494204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51473.486759494204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VLOOKUP(A59,TRANSPORTE!A5:D122,4,FALSE)</f>
        <v>1034.151278986966</v>
      </c>
      <c r="M59" s="832"/>
      <c r="N59" s="287">
        <f>K59*L59</f>
        <v>1292.6890987337074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1292.6890987337074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64806.79550693732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12961.359101387465</v>
      </c>
      <c r="M83" s="862"/>
      <c r="N83" s="51"/>
    </row>
    <row r="84" spans="1:14">
      <c r="B84" s="89" t="s">
        <v>973</v>
      </c>
      <c r="C84" s="90"/>
      <c r="D84" s="90"/>
      <c r="E84" s="90"/>
      <c r="F84" s="90"/>
      <c r="G84" s="90"/>
      <c r="H84" s="90"/>
      <c r="I84" s="87"/>
      <c r="J84" s="88"/>
      <c r="K84" s="304">
        <v>0.05</v>
      </c>
      <c r="L84" s="861">
        <f>N78*K84</f>
        <v>3240.3397753468662</v>
      </c>
      <c r="M84" s="862"/>
      <c r="N84" s="51"/>
    </row>
    <row r="85" spans="1:14" ht="15.75" thickBot="1">
      <c r="B85" s="91" t="s">
        <v>974</v>
      </c>
      <c r="C85" s="92"/>
      <c r="D85" s="92"/>
      <c r="E85" s="92"/>
      <c r="F85" s="92"/>
      <c r="G85" s="92"/>
      <c r="H85" s="92"/>
      <c r="I85" s="93"/>
      <c r="J85" s="94"/>
      <c r="K85" s="305">
        <v>0.05</v>
      </c>
      <c r="L85" s="863">
        <f>N78*K85</f>
        <v>3240.3397753468662</v>
      </c>
      <c r="M85" s="864"/>
      <c r="N85" s="51"/>
    </row>
    <row r="86" spans="1:14" ht="15.75" thickBot="1">
      <c r="B86" s="827" t="s">
        <v>953</v>
      </c>
      <c r="C86" s="828"/>
      <c r="D86" s="828"/>
      <c r="E86" s="828"/>
      <c r="F86" s="828"/>
      <c r="G86" s="828"/>
      <c r="H86" s="828"/>
      <c r="I86" s="828"/>
      <c r="J86" s="828"/>
      <c r="K86" s="828"/>
      <c r="L86" s="828"/>
      <c r="M86" s="829"/>
      <c r="N86" s="52">
        <f>L83+L84+L85</f>
        <v>19442.038652081199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84248.834159018515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30</v>
      </c>
      <c r="N36" s="272">
        <f>K36/M36</f>
        <v>3236.9718238119526</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30</v>
      </c>
      <c r="N37" s="272">
        <f>K37/M37</f>
        <v>4808.131979519515</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30</v>
      </c>
      <c r="N38" s="272">
        <f>K38/M38</f>
        <v>3090.9419868339742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11145.001966982707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VLOOKUP(A48,MATERIALES!A4:D388,4,FALSE)</f>
        <v>41178.789407595366</v>
      </c>
      <c r="N48" s="272">
        <f>K48*M48</f>
        <v>51473.486759494204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51473.486759494204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VLOOKUP(A59,TRANSPORTE!A5:D122,4,FALSE)</f>
        <v>1034.151278986966</v>
      </c>
      <c r="M59" s="832"/>
      <c r="N59" s="287">
        <f>K59*L59</f>
        <v>1292.6890987337074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1292.6890987337074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64806.79550693732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12961.359101387465</v>
      </c>
      <c r="M83" s="862"/>
      <c r="N83" s="51"/>
    </row>
    <row r="84" spans="1:14">
      <c r="B84" s="89" t="s">
        <v>973</v>
      </c>
      <c r="C84" s="90"/>
      <c r="D84" s="90"/>
      <c r="E84" s="90"/>
      <c r="F84" s="90"/>
      <c r="G84" s="90"/>
      <c r="H84" s="90"/>
      <c r="I84" s="87"/>
      <c r="J84" s="88"/>
      <c r="K84" s="304">
        <v>0.05</v>
      </c>
      <c r="L84" s="861">
        <f>N78*K84</f>
        <v>3240.3397753468662</v>
      </c>
      <c r="M84" s="862"/>
      <c r="N84" s="51"/>
    </row>
    <row r="85" spans="1:14" ht="15.75" thickBot="1">
      <c r="B85" s="91" t="s">
        <v>974</v>
      </c>
      <c r="C85" s="92"/>
      <c r="D85" s="92"/>
      <c r="E85" s="92"/>
      <c r="F85" s="92"/>
      <c r="G85" s="92"/>
      <c r="H85" s="92"/>
      <c r="I85" s="93"/>
      <c r="J85" s="94"/>
      <c r="K85" s="305">
        <v>0.05</v>
      </c>
      <c r="L85" s="863">
        <f>N78*K85</f>
        <v>3240.3397753468662</v>
      </c>
      <c r="M85" s="864"/>
      <c r="N85" s="51"/>
    </row>
    <row r="86" spans="1:14" ht="15.75" thickBot="1">
      <c r="B86" s="827" t="s">
        <v>953</v>
      </c>
      <c r="C86" s="828"/>
      <c r="D86" s="828"/>
      <c r="E86" s="828"/>
      <c r="F86" s="828"/>
      <c r="G86" s="828"/>
      <c r="H86" s="828"/>
      <c r="I86" s="828"/>
      <c r="J86" s="828"/>
      <c r="K86" s="828"/>
      <c r="L86" s="828"/>
      <c r="M86" s="829"/>
      <c r="N86" s="52">
        <f>L83+L84+L85</f>
        <v>19442.038652081199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84248.834159018515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P119"/>
  <sheetViews>
    <sheetView topLeftCell="A43"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6">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5.9707845448446664</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7100.3466244593201</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c r="O48">
        <v>63517.22</v>
      </c>
      <c r="P48">
        <f>+M48/O48</f>
        <v>0.64830906339407435</v>
      </c>
    </row>
    <row r="49" spans="1:16">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473.09912760460776</v>
      </c>
      <c r="N49" s="272">
        <f>K49*M49</f>
        <v>42578.921484414699</v>
      </c>
      <c r="O49">
        <v>483.13514531176202</v>
      </c>
      <c r="P49">
        <f>+O49/M49</f>
        <v>1.0212133506945331</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96111.347714288684</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c r="O59">
        <v>1109.909090909091</v>
      </c>
      <c r="P59">
        <f>+L59/O59</f>
        <v>0.93174412882763735</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105153.16945591551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21030.633891183104</v>
      </c>
      <c r="M83" s="862"/>
      <c r="N83" s="51"/>
    </row>
    <row r="84" spans="1:14">
      <c r="B84" s="89" t="s">
        <v>973</v>
      </c>
      <c r="C84" s="90"/>
      <c r="D84" s="90"/>
      <c r="E84" s="90"/>
      <c r="F84" s="90"/>
      <c r="G84" s="90"/>
      <c r="H84" s="90"/>
      <c r="I84" s="87"/>
      <c r="J84" s="88"/>
      <c r="K84" s="304">
        <v>0.05</v>
      </c>
      <c r="L84" s="861">
        <f>N78*K84</f>
        <v>5257.6584727957761</v>
      </c>
      <c r="M84" s="862"/>
      <c r="N84" s="51"/>
    </row>
    <row r="85" spans="1:14" ht="15.75" thickBot="1">
      <c r="B85" s="91" t="s">
        <v>974</v>
      </c>
      <c r="C85" s="92"/>
      <c r="D85" s="92"/>
      <c r="E85" s="92"/>
      <c r="F85" s="92"/>
      <c r="G85" s="92"/>
      <c r="H85" s="92"/>
      <c r="I85" s="93"/>
      <c r="J85" s="94"/>
      <c r="K85" s="305">
        <v>0.05</v>
      </c>
      <c r="L85" s="863">
        <f>N78*K85</f>
        <v>5257.6584727957761</v>
      </c>
      <c r="M85" s="864"/>
      <c r="N85" s="51"/>
    </row>
    <row r="86" spans="1:14" ht="15.75" thickBot="1">
      <c r="B86" s="827" t="s">
        <v>953</v>
      </c>
      <c r="C86" s="828"/>
      <c r="D86" s="828"/>
      <c r="E86" s="828"/>
      <c r="F86" s="828"/>
      <c r="G86" s="828"/>
      <c r="H86" s="828"/>
      <c r="I86" s="828"/>
      <c r="J86" s="828"/>
      <c r="K86" s="828"/>
      <c r="L86" s="828"/>
      <c r="M86" s="829"/>
      <c r="N86" s="52">
        <f>L83+L84+L85</f>
        <v>31545.950836774653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136699.12029269018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7100.3466244593201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473.09912760460776</v>
      </c>
      <c r="N49" s="272">
        <f>K49*M49</f>
        <v>42578.921484414699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96111.347714288684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105153.16945591551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21030.633891183104</v>
      </c>
      <c r="M83" s="862"/>
      <c r="N83" s="51"/>
    </row>
    <row r="84" spans="1:14">
      <c r="B84" s="89" t="s">
        <v>973</v>
      </c>
      <c r="C84" s="90"/>
      <c r="D84" s="90"/>
      <c r="E84" s="90"/>
      <c r="F84" s="90"/>
      <c r="G84" s="90"/>
      <c r="H84" s="90"/>
      <c r="I84" s="87"/>
      <c r="J84" s="88"/>
      <c r="K84" s="304">
        <v>0.05</v>
      </c>
      <c r="L84" s="861">
        <f>N78*K84</f>
        <v>5257.6584727957761</v>
      </c>
      <c r="M84" s="862"/>
      <c r="N84" s="51"/>
    </row>
    <row r="85" spans="1:14" ht="15.75" thickBot="1">
      <c r="B85" s="91" t="s">
        <v>974</v>
      </c>
      <c r="C85" s="92"/>
      <c r="D85" s="92"/>
      <c r="E85" s="92"/>
      <c r="F85" s="92"/>
      <c r="G85" s="92"/>
      <c r="H85" s="92"/>
      <c r="I85" s="93"/>
      <c r="J85" s="94"/>
      <c r="K85" s="305">
        <v>0.05</v>
      </c>
      <c r="L85" s="863">
        <f>N78*K85</f>
        <v>5257.6584727957761</v>
      </c>
      <c r="M85" s="864"/>
      <c r="N85" s="51"/>
    </row>
    <row r="86" spans="1:14" ht="15.75" thickBot="1">
      <c r="B86" s="827" t="s">
        <v>953</v>
      </c>
      <c r="C86" s="828"/>
      <c r="D86" s="828"/>
      <c r="E86" s="828"/>
      <c r="F86" s="828"/>
      <c r="G86" s="828"/>
      <c r="H86" s="828"/>
      <c r="I86" s="828"/>
      <c r="J86" s="828"/>
      <c r="K86" s="828"/>
      <c r="L86" s="828"/>
      <c r="M86" s="829"/>
      <c r="N86" s="52">
        <f>L83+L84+L85</f>
        <v>31545.950836774653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136699.12029269018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P119"/>
  <sheetViews>
    <sheetView topLeftCell="A40"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c r="O36">
        <v>66085</v>
      </c>
      <c r="P36">
        <f>+K36/O36</f>
        <v>1.2449828827350642</v>
      </c>
    </row>
    <row r="37" spans="1:16">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c r="O37">
        <v>159811.23368164909</v>
      </c>
      <c r="P37">
        <f t="shared" ref="P37:P38" si="0">+K37/O37</f>
        <v>0.90258961189753206</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c r="O38">
        <v>153645.83873246241</v>
      </c>
      <c r="P38">
        <f t="shared" si="0"/>
        <v>0.60351949893340995</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5.9707845448446664</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7100.3466244593201</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c r="O48">
        <v>63517.22</v>
      </c>
      <c r="P48">
        <f>+M48/O48</f>
        <v>0.64830906339407435</v>
      </c>
    </row>
    <row r="49" spans="1:16">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473.09912760460776</v>
      </c>
      <c r="N49" s="272">
        <f>K49*M49</f>
        <v>42578.921484414699</v>
      </c>
      <c r="O49">
        <v>483.13514531176202</v>
      </c>
      <c r="P49">
        <f>+M49/O49</f>
        <v>0.97922730771184507</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96111.347714288684</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c r="O59">
        <v>1109.909090909091</v>
      </c>
      <c r="P59">
        <f>+L59/O59</f>
        <v>0.93174412882763735</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105153.16945591551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21030.633891183104</v>
      </c>
      <c r="M83" s="862"/>
      <c r="N83" s="51"/>
    </row>
    <row r="84" spans="1:14">
      <c r="B84" s="89" t="s">
        <v>973</v>
      </c>
      <c r="C84" s="90"/>
      <c r="D84" s="90"/>
      <c r="E84" s="90"/>
      <c r="F84" s="90"/>
      <c r="G84" s="90"/>
      <c r="H84" s="90"/>
      <c r="I84" s="87"/>
      <c r="J84" s="88"/>
      <c r="K84" s="304">
        <v>0.05</v>
      </c>
      <c r="L84" s="861">
        <f>N78*K84</f>
        <v>5257.6584727957761</v>
      </c>
      <c r="M84" s="862"/>
      <c r="N84" s="51"/>
    </row>
    <row r="85" spans="1:14" ht="15.75" thickBot="1">
      <c r="B85" s="91" t="s">
        <v>974</v>
      </c>
      <c r="C85" s="92"/>
      <c r="D85" s="92"/>
      <c r="E85" s="92"/>
      <c r="F85" s="92"/>
      <c r="G85" s="92"/>
      <c r="H85" s="92"/>
      <c r="I85" s="93"/>
      <c r="J85" s="94"/>
      <c r="K85" s="305">
        <v>0.05</v>
      </c>
      <c r="L85" s="863">
        <f>N78*K85</f>
        <v>5257.6584727957761</v>
      </c>
      <c r="M85" s="864"/>
      <c r="N85" s="51"/>
    </row>
    <row r="86" spans="1:14" ht="15.75" thickBot="1">
      <c r="B86" s="827" t="s">
        <v>953</v>
      </c>
      <c r="C86" s="828"/>
      <c r="D86" s="828"/>
      <c r="E86" s="828"/>
      <c r="F86" s="828"/>
      <c r="G86" s="828"/>
      <c r="H86" s="828"/>
      <c r="I86" s="828"/>
      <c r="J86" s="828"/>
      <c r="K86" s="828"/>
      <c r="L86" s="828"/>
      <c r="M86" s="829"/>
      <c r="N86" s="52">
        <f>L83+L84+L85</f>
        <v>31545.950836774653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136699.12029269018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7100.3466244593201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473.09912760460776</v>
      </c>
      <c r="N49" s="272">
        <f>K49*M49</f>
        <v>42578.921484414699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96111.347714288684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105153.16945591551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21030.633891183104</v>
      </c>
      <c r="M83" s="862"/>
      <c r="N83" s="51"/>
    </row>
    <row r="84" spans="1:14">
      <c r="B84" s="89" t="s">
        <v>973</v>
      </c>
      <c r="C84" s="90"/>
      <c r="D84" s="90"/>
      <c r="E84" s="90"/>
      <c r="F84" s="90"/>
      <c r="G84" s="90"/>
      <c r="H84" s="90"/>
      <c r="I84" s="87"/>
      <c r="J84" s="88"/>
      <c r="K84" s="304">
        <v>0.05</v>
      </c>
      <c r="L84" s="861">
        <f>N78*K84</f>
        <v>5257.6584727957761</v>
      </c>
      <c r="M84" s="862"/>
      <c r="N84" s="51"/>
    </row>
    <row r="85" spans="1:14" ht="15.75" thickBot="1">
      <c r="B85" s="91" t="s">
        <v>974</v>
      </c>
      <c r="C85" s="92"/>
      <c r="D85" s="92"/>
      <c r="E85" s="92"/>
      <c r="F85" s="92"/>
      <c r="G85" s="92"/>
      <c r="H85" s="92"/>
      <c r="I85" s="93"/>
      <c r="J85" s="94"/>
      <c r="K85" s="305">
        <v>0.05</v>
      </c>
      <c r="L85" s="863">
        <f>N78*K85</f>
        <v>5257.6584727957761</v>
      </c>
      <c r="M85" s="864"/>
      <c r="N85" s="51"/>
    </row>
    <row r="86" spans="1:14" ht="15.75" thickBot="1">
      <c r="B86" s="827" t="s">
        <v>953</v>
      </c>
      <c r="C86" s="828"/>
      <c r="D86" s="828"/>
      <c r="E86" s="828"/>
      <c r="F86" s="828"/>
      <c r="G86" s="828"/>
      <c r="H86" s="828"/>
      <c r="I86" s="828"/>
      <c r="J86" s="828"/>
      <c r="K86" s="828"/>
      <c r="L86" s="828"/>
      <c r="M86" s="829"/>
      <c r="N86" s="52">
        <f>L83+L84+L85</f>
        <v>31545.950836774653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136699.12029269018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P119"/>
  <sheetViews>
    <sheetView topLeftCell="A43"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6">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5.9707845448446664</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7100.3466244593201</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c r="O48">
        <v>63517.22</v>
      </c>
      <c r="P48">
        <f>+M48/O48</f>
        <v>0.64830906339407435</v>
      </c>
    </row>
    <row r="49" spans="1:16">
      <c r="B49" s="43"/>
      <c r="C49" s="281"/>
      <c r="D49" s="281"/>
      <c r="E49" s="281"/>
      <c r="F49" s="281"/>
      <c r="G49" s="281"/>
      <c r="H49" s="281"/>
      <c r="I49" s="268"/>
      <c r="J49" s="224"/>
      <c r="K49" s="282"/>
      <c r="L49" s="267"/>
      <c r="M49" s="402"/>
      <c r="N49" s="272"/>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53532.426229873978</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c r="O59">
        <v>1109.909090909091</v>
      </c>
      <c r="P59">
        <f>+L59/O59</f>
        <v>0.93174412882763735</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62574.247971500823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12514.849594300165</v>
      </c>
      <c r="M83" s="862"/>
      <c r="N83" s="51"/>
    </row>
    <row r="84" spans="1:14">
      <c r="B84" s="89" t="s">
        <v>973</v>
      </c>
      <c r="C84" s="90"/>
      <c r="D84" s="90"/>
      <c r="E84" s="90"/>
      <c r="F84" s="90"/>
      <c r="G84" s="90"/>
      <c r="H84" s="90"/>
      <c r="I84" s="87"/>
      <c r="J84" s="88"/>
      <c r="K84" s="304">
        <v>0.05</v>
      </c>
      <c r="L84" s="861">
        <f>N78*K84</f>
        <v>3128.7123985750413</v>
      </c>
      <c r="M84" s="862"/>
      <c r="N84" s="51"/>
    </row>
    <row r="85" spans="1:14" ht="15.75" thickBot="1">
      <c r="B85" s="91" t="s">
        <v>974</v>
      </c>
      <c r="C85" s="92"/>
      <c r="D85" s="92"/>
      <c r="E85" s="92"/>
      <c r="F85" s="92"/>
      <c r="G85" s="92"/>
      <c r="H85" s="92"/>
      <c r="I85" s="93"/>
      <c r="J85" s="94"/>
      <c r="K85" s="305">
        <v>0.05</v>
      </c>
      <c r="L85" s="863">
        <f>N78*K85</f>
        <v>3128.7123985750413</v>
      </c>
      <c r="M85" s="864"/>
      <c r="N85" s="51"/>
    </row>
    <row r="86" spans="1:14" ht="15.75" thickBot="1">
      <c r="B86" s="827" t="s">
        <v>953</v>
      </c>
      <c r="C86" s="828"/>
      <c r="D86" s="828"/>
      <c r="E86" s="828"/>
      <c r="F86" s="828"/>
      <c r="G86" s="828"/>
      <c r="H86" s="828"/>
      <c r="I86" s="828"/>
      <c r="J86" s="828"/>
      <c r="K86" s="828"/>
      <c r="L86" s="828"/>
      <c r="M86" s="829"/>
      <c r="N86" s="52">
        <f>L83+L84+L85</f>
        <v>18772.274391450246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81346.522362951073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7100.3466244593201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53532.426229873978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62574.247971500823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12514.849594300165</v>
      </c>
      <c r="M83" s="862"/>
      <c r="N83" s="51"/>
    </row>
    <row r="84" spans="1:14">
      <c r="B84" s="89" t="s">
        <v>973</v>
      </c>
      <c r="C84" s="90"/>
      <c r="D84" s="90"/>
      <c r="E84" s="90"/>
      <c r="F84" s="90"/>
      <c r="G84" s="90"/>
      <c r="H84" s="90"/>
      <c r="I84" s="87"/>
      <c r="J84" s="88"/>
      <c r="K84" s="304">
        <v>0.05</v>
      </c>
      <c r="L84" s="861">
        <f>N78*K84</f>
        <v>3128.7123985750413</v>
      </c>
      <c r="M84" s="862"/>
      <c r="N84" s="51"/>
    </row>
    <row r="85" spans="1:14" ht="15.75" thickBot="1">
      <c r="B85" s="91" t="s">
        <v>974</v>
      </c>
      <c r="C85" s="92"/>
      <c r="D85" s="92"/>
      <c r="E85" s="92"/>
      <c r="F85" s="92"/>
      <c r="G85" s="92"/>
      <c r="H85" s="92"/>
      <c r="I85" s="93"/>
      <c r="J85" s="94"/>
      <c r="K85" s="305">
        <v>0.05</v>
      </c>
      <c r="L85" s="863">
        <f>N78*K85</f>
        <v>3128.7123985750413</v>
      </c>
      <c r="M85" s="864"/>
      <c r="N85" s="51"/>
    </row>
    <row r="86" spans="1:14" ht="15.75" thickBot="1">
      <c r="B86" s="827" t="s">
        <v>953</v>
      </c>
      <c r="C86" s="828"/>
      <c r="D86" s="828"/>
      <c r="E86" s="828"/>
      <c r="F86" s="828"/>
      <c r="G86" s="828"/>
      <c r="H86" s="828"/>
      <c r="I86" s="828"/>
      <c r="J86" s="828"/>
      <c r="K86" s="828"/>
      <c r="L86" s="828"/>
      <c r="M86" s="829"/>
      <c r="N86" s="52">
        <f>L83+L84+L85</f>
        <v>18772.274391450246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81346.522362951073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7100.3466244593201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53532.426229873978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62574.247971500823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12514.849594300165</v>
      </c>
      <c r="M83" s="862"/>
      <c r="N83" s="51"/>
    </row>
    <row r="84" spans="1:14">
      <c r="B84" s="89" t="s">
        <v>973</v>
      </c>
      <c r="C84" s="90"/>
      <c r="D84" s="90"/>
      <c r="E84" s="90"/>
      <c r="F84" s="90"/>
      <c r="G84" s="90"/>
      <c r="H84" s="90"/>
      <c r="I84" s="87"/>
      <c r="J84" s="88"/>
      <c r="K84" s="304">
        <v>0.05</v>
      </c>
      <c r="L84" s="861">
        <f>N78*K84</f>
        <v>3128.7123985750413</v>
      </c>
      <c r="M84" s="862"/>
      <c r="N84" s="51"/>
    </row>
    <row r="85" spans="1:14" ht="15.75" thickBot="1">
      <c r="B85" s="91" t="s">
        <v>974</v>
      </c>
      <c r="C85" s="92"/>
      <c r="D85" s="92"/>
      <c r="E85" s="92"/>
      <c r="F85" s="92"/>
      <c r="G85" s="92"/>
      <c r="H85" s="92"/>
      <c r="I85" s="93"/>
      <c r="J85" s="94"/>
      <c r="K85" s="305">
        <v>0.05</v>
      </c>
      <c r="L85" s="863">
        <f>N78*K85</f>
        <v>3128.7123985750413</v>
      </c>
      <c r="M85" s="864"/>
      <c r="N85" s="51"/>
    </row>
    <row r="86" spans="1:14" ht="15.75" thickBot="1">
      <c r="B86" s="827" t="s">
        <v>953</v>
      </c>
      <c r="C86" s="828"/>
      <c r="D86" s="828"/>
      <c r="E86" s="828"/>
      <c r="F86" s="828"/>
      <c r="G86" s="828"/>
      <c r="H86" s="828"/>
      <c r="I86" s="828"/>
      <c r="J86" s="828"/>
      <c r="K86" s="828"/>
      <c r="L86" s="828"/>
      <c r="M86" s="829"/>
      <c r="N86" s="52">
        <f>L83+L84+L85</f>
        <v>18772.274391450246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81346.522362951073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7100.3466244593201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53532.426229873978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62574.247971500823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12514.849594300165</v>
      </c>
      <c r="M83" s="862"/>
      <c r="N83" s="51"/>
    </row>
    <row r="84" spans="1:14">
      <c r="B84" s="89" t="s">
        <v>973</v>
      </c>
      <c r="C84" s="90"/>
      <c r="D84" s="90"/>
      <c r="E84" s="90"/>
      <c r="F84" s="90"/>
      <c r="G84" s="90"/>
      <c r="H84" s="90"/>
      <c r="I84" s="87"/>
      <c r="J84" s="88"/>
      <c r="K84" s="304">
        <v>0.05</v>
      </c>
      <c r="L84" s="861">
        <f>N78*K84</f>
        <v>3128.7123985750413</v>
      </c>
      <c r="M84" s="862"/>
      <c r="N84" s="51"/>
    </row>
    <row r="85" spans="1:14" ht="15.75" thickBot="1">
      <c r="B85" s="91" t="s">
        <v>974</v>
      </c>
      <c r="C85" s="92"/>
      <c r="D85" s="92"/>
      <c r="E85" s="92"/>
      <c r="F85" s="92"/>
      <c r="G85" s="92"/>
      <c r="H85" s="92"/>
      <c r="I85" s="93"/>
      <c r="J85" s="94"/>
      <c r="K85" s="305">
        <v>0.05</v>
      </c>
      <c r="L85" s="863">
        <f>N78*K85</f>
        <v>3128.7123985750413</v>
      </c>
      <c r="M85" s="864"/>
      <c r="N85" s="51"/>
    </row>
    <row r="86" spans="1:14" ht="15.75" thickBot="1">
      <c r="B86" s="827" t="s">
        <v>953</v>
      </c>
      <c r="C86" s="828"/>
      <c r="D86" s="828"/>
      <c r="E86" s="828"/>
      <c r="F86" s="828"/>
      <c r="G86" s="828"/>
      <c r="H86" s="828"/>
      <c r="I86" s="828"/>
      <c r="J86" s="828"/>
      <c r="K86" s="828"/>
      <c r="L86" s="828"/>
      <c r="M86" s="829"/>
      <c r="N86" s="52">
        <f>L83+L84+L85</f>
        <v>18772.274391450246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81346.522362951073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VLOOKUP(A48,MATERIALES!A4:D388,4,FALSE)</f>
        <v>473.09912760460776</v>
      </c>
      <c r="N48" s="272">
        <f>K48*M48</f>
        <v>473.09912760460776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473.09912760460776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473.09912760460776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94.619825520921552</v>
      </c>
      <c r="M83" s="862"/>
      <c r="N83" s="51"/>
    </row>
    <row r="84" spans="1:14">
      <c r="B84" s="89" t="s">
        <v>973</v>
      </c>
      <c r="C84" s="90"/>
      <c r="D84" s="90"/>
      <c r="E84" s="90"/>
      <c r="F84" s="90"/>
      <c r="G84" s="90"/>
      <c r="H84" s="90"/>
      <c r="I84" s="87"/>
      <c r="J84" s="88"/>
      <c r="K84" s="304">
        <v>0.05</v>
      </c>
      <c r="L84" s="861">
        <f>N78*K84</f>
        <v>23.654956380230388</v>
      </c>
      <c r="M84" s="862"/>
      <c r="N84" s="51"/>
    </row>
    <row r="85" spans="1:14" ht="15.75" thickBot="1">
      <c r="B85" s="91" t="s">
        <v>974</v>
      </c>
      <c r="C85" s="92"/>
      <c r="D85" s="92"/>
      <c r="E85" s="92"/>
      <c r="F85" s="92"/>
      <c r="G85" s="92"/>
      <c r="H85" s="92"/>
      <c r="I85" s="93"/>
      <c r="J85" s="94"/>
      <c r="K85" s="305">
        <v>0.05</v>
      </c>
      <c r="L85" s="863">
        <f>N78*K85</f>
        <v>23.654956380230388</v>
      </c>
      <c r="M85" s="864"/>
      <c r="N85" s="51"/>
    </row>
    <row r="86" spans="1:14" ht="15.75" thickBot="1">
      <c r="B86" s="827" t="s">
        <v>953</v>
      </c>
      <c r="C86" s="828"/>
      <c r="D86" s="828"/>
      <c r="E86" s="828"/>
      <c r="F86" s="828"/>
      <c r="G86" s="828"/>
      <c r="H86" s="828"/>
      <c r="I86" s="828"/>
      <c r="J86" s="828"/>
      <c r="K86" s="828"/>
      <c r="L86" s="828"/>
      <c r="M86" s="829"/>
      <c r="N86" s="52">
        <f>L83+L84+L85</f>
        <v>141.92973828138233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615.02886588599006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7100.3466244593201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473.09912760460776</v>
      </c>
      <c r="N49" s="272">
        <f>K49*M49</f>
        <v>42578.921484414699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96111.347714288684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105153.16945591551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21030.633891183104</v>
      </c>
      <c r="M83" s="862"/>
      <c r="N83" s="51"/>
    </row>
    <row r="84" spans="1:14">
      <c r="B84" s="89" t="s">
        <v>973</v>
      </c>
      <c r="C84" s="90"/>
      <c r="D84" s="90"/>
      <c r="E84" s="90"/>
      <c r="F84" s="90"/>
      <c r="G84" s="90"/>
      <c r="H84" s="90"/>
      <c r="I84" s="87"/>
      <c r="J84" s="88"/>
      <c r="K84" s="304">
        <v>0.05</v>
      </c>
      <c r="L84" s="861">
        <f>N78*K84</f>
        <v>5257.6584727957761</v>
      </c>
      <c r="M84" s="862"/>
      <c r="N84" s="51"/>
    </row>
    <row r="85" spans="1:14" ht="15.75" thickBot="1">
      <c r="B85" s="91" t="s">
        <v>974</v>
      </c>
      <c r="C85" s="92"/>
      <c r="D85" s="92"/>
      <c r="E85" s="92"/>
      <c r="F85" s="92"/>
      <c r="G85" s="92"/>
      <c r="H85" s="92"/>
      <c r="I85" s="93"/>
      <c r="J85" s="94"/>
      <c r="K85" s="305">
        <v>0.05</v>
      </c>
      <c r="L85" s="863">
        <f>N78*K85</f>
        <v>5257.6584727957761</v>
      </c>
      <c r="M85" s="864"/>
      <c r="N85" s="51"/>
    </row>
    <row r="86" spans="1:14" ht="15.75" thickBot="1">
      <c r="B86" s="827" t="s">
        <v>953</v>
      </c>
      <c r="C86" s="828"/>
      <c r="D86" s="828"/>
      <c r="E86" s="828"/>
      <c r="F86" s="828"/>
      <c r="G86" s="828"/>
      <c r="H86" s="828"/>
      <c r="I86" s="828"/>
      <c r="J86" s="828"/>
      <c r="K86" s="828"/>
      <c r="L86" s="828"/>
      <c r="M86" s="829"/>
      <c r="N86" s="52">
        <f>L83+L84+L85</f>
        <v>31545.950836774653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136699.12029269018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7100.3466244593201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473.09912760460776</v>
      </c>
      <c r="N49" s="272">
        <f>K49*M49</f>
        <v>42578.921484414699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96111.347714288684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105153.16945591551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21030.633891183104</v>
      </c>
      <c r="M83" s="862"/>
      <c r="N83" s="51"/>
    </row>
    <row r="84" spans="1:14">
      <c r="B84" s="89" t="s">
        <v>973</v>
      </c>
      <c r="C84" s="90"/>
      <c r="D84" s="90"/>
      <c r="E84" s="90"/>
      <c r="F84" s="90"/>
      <c r="G84" s="90"/>
      <c r="H84" s="90"/>
      <c r="I84" s="87"/>
      <c r="J84" s="88"/>
      <c r="K84" s="304">
        <v>0.05</v>
      </c>
      <c r="L84" s="861">
        <f>N78*K84</f>
        <v>5257.6584727957761</v>
      </c>
      <c r="M84" s="862"/>
      <c r="N84" s="51"/>
    </row>
    <row r="85" spans="1:14" ht="15.75" thickBot="1">
      <c r="B85" s="91" t="s">
        <v>974</v>
      </c>
      <c r="C85" s="92"/>
      <c r="D85" s="92"/>
      <c r="E85" s="92"/>
      <c r="F85" s="92"/>
      <c r="G85" s="92"/>
      <c r="H85" s="92"/>
      <c r="I85" s="93"/>
      <c r="J85" s="94"/>
      <c r="K85" s="305">
        <v>0.05</v>
      </c>
      <c r="L85" s="863">
        <f>N78*K85</f>
        <v>5257.6584727957761</v>
      </c>
      <c r="M85" s="864"/>
      <c r="N85" s="51"/>
    </row>
    <row r="86" spans="1:14" ht="15.75" thickBot="1">
      <c r="B86" s="827" t="s">
        <v>953</v>
      </c>
      <c r="C86" s="828"/>
      <c r="D86" s="828"/>
      <c r="E86" s="828"/>
      <c r="F86" s="828"/>
      <c r="G86" s="828"/>
      <c r="H86" s="828"/>
      <c r="I86" s="828"/>
      <c r="J86" s="828"/>
      <c r="K86" s="828"/>
      <c r="L86" s="828"/>
      <c r="M86" s="829"/>
      <c r="N86" s="52">
        <f>L83+L84+L85</f>
        <v>31545.950836774653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136699.12029269018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7100.3466244593201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53532.426229873978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62574.247971500823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12514.849594300165</v>
      </c>
      <c r="M83" s="862"/>
      <c r="N83" s="51"/>
    </row>
    <row r="84" spans="1:14">
      <c r="B84" s="89" t="s">
        <v>973</v>
      </c>
      <c r="C84" s="90"/>
      <c r="D84" s="90"/>
      <c r="E84" s="90"/>
      <c r="F84" s="90"/>
      <c r="G84" s="90"/>
      <c r="H84" s="90"/>
      <c r="I84" s="87"/>
      <c r="J84" s="88"/>
      <c r="K84" s="304">
        <v>0.05</v>
      </c>
      <c r="L84" s="861">
        <f>N78*K84</f>
        <v>3128.7123985750413</v>
      </c>
      <c r="M84" s="862"/>
      <c r="N84" s="51"/>
    </row>
    <row r="85" spans="1:14" ht="15.75" thickBot="1">
      <c r="B85" s="91" t="s">
        <v>974</v>
      </c>
      <c r="C85" s="92"/>
      <c r="D85" s="92"/>
      <c r="E85" s="92"/>
      <c r="F85" s="92"/>
      <c r="G85" s="92"/>
      <c r="H85" s="92"/>
      <c r="I85" s="93"/>
      <c r="J85" s="94"/>
      <c r="K85" s="305">
        <v>0.05</v>
      </c>
      <c r="L85" s="863">
        <f>N78*K85</f>
        <v>3128.7123985750413</v>
      </c>
      <c r="M85" s="864"/>
      <c r="N85" s="51"/>
    </row>
    <row r="86" spans="1:14" ht="15.75" thickBot="1">
      <c r="B86" s="827" t="s">
        <v>953</v>
      </c>
      <c r="C86" s="828"/>
      <c r="D86" s="828"/>
      <c r="E86" s="828"/>
      <c r="F86" s="828"/>
      <c r="G86" s="828"/>
      <c r="H86" s="828"/>
      <c r="I86" s="828"/>
      <c r="J86" s="828"/>
      <c r="K86" s="828"/>
      <c r="L86" s="828"/>
      <c r="M86" s="829"/>
      <c r="N86" s="52">
        <f>L83+L84+L85</f>
        <v>18772.274391450246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81346.522362951073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45</v>
      </c>
      <c r="N36" s="272">
        <f>K36/M36</f>
        <v>1828.3265290121492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144243.95938558545</v>
      </c>
      <c r="L37" s="270"/>
      <c r="M37" s="271">
        <v>45</v>
      </c>
      <c r="N37" s="272">
        <f>K37/M37</f>
        <v>3205.4213196796768</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92728.259605019222</v>
      </c>
      <c r="L38" s="270"/>
      <c r="M38" s="271">
        <v>45</v>
      </c>
      <c r="N38" s="272">
        <f>K38/M38</f>
        <v>2060.6279912226496</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7100.3466244593201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41178.789407595366</v>
      </c>
      <c r="N48" s="272">
        <f>K48*M48</f>
        <v>53532.426229873978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53532.426229873978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1034.151278986966</v>
      </c>
      <c r="M59" s="832"/>
      <c r="N59" s="287">
        <f>K59*L59</f>
        <v>1344.3966626830559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62574.247971500823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12514.849594300165</v>
      </c>
      <c r="M83" s="862"/>
      <c r="N83" s="51"/>
    </row>
    <row r="84" spans="1:14">
      <c r="B84" s="89" t="s">
        <v>973</v>
      </c>
      <c r="C84" s="90"/>
      <c r="D84" s="90"/>
      <c r="E84" s="90"/>
      <c r="F84" s="90"/>
      <c r="G84" s="90"/>
      <c r="H84" s="90"/>
      <c r="I84" s="87"/>
      <c r="J84" s="88"/>
      <c r="K84" s="304">
        <v>0.05</v>
      </c>
      <c r="L84" s="861">
        <f>N78*K84</f>
        <v>3128.7123985750413</v>
      </c>
      <c r="M84" s="862"/>
      <c r="N84" s="51"/>
    </row>
    <row r="85" spans="1:14" ht="15.75" thickBot="1">
      <c r="B85" s="91" t="s">
        <v>974</v>
      </c>
      <c r="C85" s="92"/>
      <c r="D85" s="92"/>
      <c r="E85" s="92"/>
      <c r="F85" s="92"/>
      <c r="G85" s="92"/>
      <c r="H85" s="92"/>
      <c r="I85" s="93"/>
      <c r="J85" s="94"/>
      <c r="K85" s="305">
        <v>0.05</v>
      </c>
      <c r="L85" s="863">
        <f>N78*K85</f>
        <v>3128.7123985750413</v>
      </c>
      <c r="M85" s="864"/>
      <c r="N85" s="51"/>
    </row>
    <row r="86" spans="1:14" ht="15.75" thickBot="1">
      <c r="B86" s="827" t="s">
        <v>953</v>
      </c>
      <c r="C86" s="828"/>
      <c r="D86" s="828"/>
      <c r="E86" s="828"/>
      <c r="F86" s="828"/>
      <c r="G86" s="828"/>
      <c r="H86" s="828"/>
      <c r="I86" s="828"/>
      <c r="J86" s="828"/>
      <c r="K86" s="828"/>
      <c r="L86" s="828"/>
      <c r="M86" s="829"/>
      <c r="N86" s="52">
        <f>L83+L84+L85</f>
        <v>18772.274391450246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81346.522362951073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VLOOKUP(A48,MATERIALES!A4:D388,4,FALSE)</f>
        <v>473.09912760460776</v>
      </c>
      <c r="N48" s="272">
        <f>K48*M48</f>
        <v>473.09912760460776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473.09912760460776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473.09912760460776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94.619825520921552</v>
      </c>
      <c r="M83" s="862"/>
      <c r="N83" s="51"/>
    </row>
    <row r="84" spans="1:14">
      <c r="B84" s="89" t="s">
        <v>973</v>
      </c>
      <c r="C84" s="90"/>
      <c r="D84" s="90"/>
      <c r="E84" s="90"/>
      <c r="F84" s="90"/>
      <c r="G84" s="90"/>
      <c r="H84" s="90"/>
      <c r="I84" s="87"/>
      <c r="J84" s="88"/>
      <c r="K84" s="304">
        <v>0.05</v>
      </c>
      <c r="L84" s="861">
        <f>N78*K84</f>
        <v>23.654956380230388</v>
      </c>
      <c r="M84" s="862"/>
      <c r="N84" s="51"/>
    </row>
    <row r="85" spans="1:14" ht="15.75" thickBot="1">
      <c r="B85" s="91" t="s">
        <v>974</v>
      </c>
      <c r="C85" s="92"/>
      <c r="D85" s="92"/>
      <c r="E85" s="92"/>
      <c r="F85" s="92"/>
      <c r="G85" s="92"/>
      <c r="H85" s="92"/>
      <c r="I85" s="93"/>
      <c r="J85" s="94"/>
      <c r="K85" s="305">
        <v>0.05</v>
      </c>
      <c r="L85" s="863">
        <f>N78*K85</f>
        <v>23.654956380230388</v>
      </c>
      <c r="M85" s="864"/>
      <c r="N85" s="51"/>
    </row>
    <row r="86" spans="1:14" ht="15.75" thickBot="1">
      <c r="B86" s="827" t="s">
        <v>953</v>
      </c>
      <c r="C86" s="828"/>
      <c r="D86" s="828"/>
      <c r="E86" s="828"/>
      <c r="F86" s="828"/>
      <c r="G86" s="828"/>
      <c r="H86" s="828"/>
      <c r="I86" s="828"/>
      <c r="J86" s="828"/>
      <c r="K86" s="828"/>
      <c r="L86" s="828"/>
      <c r="M86" s="829"/>
      <c r="N86" s="52">
        <f>L83+L84+L85</f>
        <v>141.92973828138233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615.02886588599006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452"/>
      <c r="L30" s="838" t="s">
        <v>945</v>
      </c>
      <c r="M30" s="83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810</v>
      </c>
      <c r="B48" s="43" t="str">
        <f>VLOOKUP(A48,MATERIALES!A4:D372,3,FALSE)</f>
        <v>Cemento Asfaltico 40-50</v>
      </c>
      <c r="C48" s="281"/>
      <c r="D48" s="281"/>
      <c r="E48" s="281"/>
      <c r="F48" s="281"/>
      <c r="G48" s="281"/>
      <c r="H48" s="281"/>
      <c r="I48" s="268"/>
      <c r="J48" s="224" t="str">
        <f>VLOOKUP(A48,MATERIALES!A4:D372,2,FALSE)</f>
        <v>kg</v>
      </c>
      <c r="K48" s="282">
        <v>1</v>
      </c>
      <c r="L48" s="267"/>
      <c r="M48" s="402">
        <f>VLOOKUP(A48,MATERIALES!A4:D388,4,FALSE)</f>
        <v>2165.6795773768317</v>
      </c>
      <c r="N48" s="272">
        <f>K48*M48</f>
        <v>2165.6795773768317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2165.6795773768317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2165.6795773768317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433.13591547536635</v>
      </c>
      <c r="M83" s="862"/>
      <c r="N83" s="51"/>
    </row>
    <row r="84" spans="1:14">
      <c r="B84" s="89" t="s">
        <v>973</v>
      </c>
      <c r="C84" s="90"/>
      <c r="D84" s="90"/>
      <c r="E84" s="90"/>
      <c r="F84" s="90"/>
      <c r="G84" s="90"/>
      <c r="H84" s="90"/>
      <c r="I84" s="87"/>
      <c r="J84" s="88"/>
      <c r="K84" s="304">
        <v>0.05</v>
      </c>
      <c r="L84" s="861">
        <f>N78*K84</f>
        <v>108.28397886884159</v>
      </c>
      <c r="M84" s="862"/>
      <c r="N84" s="51"/>
    </row>
    <row r="85" spans="1:14" ht="15.75" thickBot="1">
      <c r="B85" s="91" t="s">
        <v>974</v>
      </c>
      <c r="C85" s="92"/>
      <c r="D85" s="92"/>
      <c r="E85" s="92"/>
      <c r="F85" s="92"/>
      <c r="G85" s="92"/>
      <c r="H85" s="92"/>
      <c r="I85" s="93"/>
      <c r="J85" s="94"/>
      <c r="K85" s="305">
        <v>0.05</v>
      </c>
      <c r="L85" s="863">
        <f>N78*K85</f>
        <v>108.28397886884159</v>
      </c>
      <c r="M85" s="864"/>
      <c r="N85" s="51"/>
    </row>
    <row r="86" spans="1:14" ht="15.75" thickBot="1">
      <c r="B86" s="827" t="s">
        <v>953</v>
      </c>
      <c r="C86" s="828"/>
      <c r="D86" s="828"/>
      <c r="E86" s="828"/>
      <c r="F86" s="828"/>
      <c r="G86" s="828"/>
      <c r="H86" s="828"/>
      <c r="I86" s="828"/>
      <c r="J86" s="828"/>
      <c r="K86" s="828"/>
      <c r="L86" s="828"/>
      <c r="M86" s="829"/>
      <c r="N86" s="52">
        <f>L83+L84+L85</f>
        <v>649.70387321304952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2815.3834505898812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805</v>
      </c>
      <c r="B48" s="43" t="str">
        <f>VLOOKUP(A48,MATERIALES!A4:D372,3,FALSE)</f>
        <v>Cemento Asfaltico 60-70</v>
      </c>
      <c r="C48" s="281"/>
      <c r="D48" s="281"/>
      <c r="E48" s="281"/>
      <c r="F48" s="281"/>
      <c r="G48" s="281"/>
      <c r="H48" s="281"/>
      <c r="I48" s="268"/>
      <c r="J48" s="224" t="str">
        <f>VLOOKUP(A48,MATERIALES!A4:D372,2,FALSE)</f>
        <v>kg</v>
      </c>
      <c r="K48" s="282">
        <v>1</v>
      </c>
      <c r="L48" s="267"/>
      <c r="M48" s="402">
        <f>VLOOKUP(A48,MATERIALES!A4:D388,4,FALSE)</f>
        <v>2065.5940905167422</v>
      </c>
      <c r="N48" s="272">
        <f>K48*M48</f>
        <v>2065.5940905167422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2065.5940905167422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2065.5940905167422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413.11881810334847</v>
      </c>
      <c r="M83" s="862"/>
      <c r="N83" s="51"/>
    </row>
    <row r="84" spans="1:14">
      <c r="B84" s="89" t="s">
        <v>973</v>
      </c>
      <c r="C84" s="90"/>
      <c r="D84" s="90"/>
      <c r="E84" s="90"/>
      <c r="F84" s="90"/>
      <c r="G84" s="90"/>
      <c r="H84" s="90"/>
      <c r="I84" s="87"/>
      <c r="J84" s="88"/>
      <c r="K84" s="304">
        <v>0.05</v>
      </c>
      <c r="L84" s="861">
        <f>N78*K84</f>
        <v>103.27970452583712</v>
      </c>
      <c r="M84" s="862"/>
      <c r="N84" s="51"/>
    </row>
    <row r="85" spans="1:14" ht="15.75" thickBot="1">
      <c r="B85" s="91" t="s">
        <v>974</v>
      </c>
      <c r="C85" s="92"/>
      <c r="D85" s="92"/>
      <c r="E85" s="92"/>
      <c r="F85" s="92"/>
      <c r="G85" s="92"/>
      <c r="H85" s="92"/>
      <c r="I85" s="93"/>
      <c r="J85" s="94"/>
      <c r="K85" s="305">
        <v>0.05</v>
      </c>
      <c r="L85" s="863">
        <f>N78*K85</f>
        <v>103.27970452583712</v>
      </c>
      <c r="M85" s="864"/>
      <c r="N85" s="51"/>
    </row>
    <row r="86" spans="1:14" ht="15.75" thickBot="1">
      <c r="B86" s="827" t="s">
        <v>953</v>
      </c>
      <c r="C86" s="828"/>
      <c r="D86" s="828"/>
      <c r="E86" s="828"/>
      <c r="F86" s="828"/>
      <c r="G86" s="828"/>
      <c r="H86" s="828"/>
      <c r="I86" s="828"/>
      <c r="J86" s="828"/>
      <c r="K86" s="828"/>
      <c r="L86" s="828"/>
      <c r="M86" s="829"/>
      <c r="N86" s="52">
        <f>L83+L84+L85</f>
        <v>619.67822715502268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2685.272317671765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808</v>
      </c>
      <c r="B48" s="43" t="str">
        <f>VLOOKUP(A48,MATERIALES!A4:D372,3,FALSE)</f>
        <v>Cemento Asfaltico 80-100</v>
      </c>
      <c r="C48" s="281"/>
      <c r="D48" s="281"/>
      <c r="E48" s="281"/>
      <c r="F48" s="281"/>
      <c r="G48" s="281"/>
      <c r="H48" s="281"/>
      <c r="I48" s="268"/>
      <c r="J48" s="224" t="str">
        <f>VLOOKUP(A48,MATERIALES!A4:D372,2,FALSE)</f>
        <v>kg</v>
      </c>
      <c r="K48" s="282">
        <v>1</v>
      </c>
      <c r="L48" s="267"/>
      <c r="M48" s="402">
        <f>VLOOKUP(A48,MATERIALES!A4:D388,4,FALSE)</f>
        <v>1741.9133670543249</v>
      </c>
      <c r="N48" s="272">
        <f>K48*M48</f>
        <v>1741.9133670543249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1741.9133670543249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1741.9133670543249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348.38267341086498</v>
      </c>
      <c r="M83" s="862"/>
      <c r="N83" s="51"/>
    </row>
    <row r="84" spans="1:14">
      <c r="B84" s="89" t="s">
        <v>973</v>
      </c>
      <c r="C84" s="90"/>
      <c r="D84" s="90"/>
      <c r="E84" s="90"/>
      <c r="F84" s="90"/>
      <c r="G84" s="90"/>
      <c r="H84" s="90"/>
      <c r="I84" s="87"/>
      <c r="J84" s="88"/>
      <c r="K84" s="304">
        <v>0.05</v>
      </c>
      <c r="L84" s="861">
        <f>N78*K84</f>
        <v>87.095668352716245</v>
      </c>
      <c r="M84" s="862"/>
      <c r="N84" s="51"/>
    </row>
    <row r="85" spans="1:14" ht="15.75" thickBot="1">
      <c r="B85" s="91" t="s">
        <v>974</v>
      </c>
      <c r="C85" s="92"/>
      <c r="D85" s="92"/>
      <c r="E85" s="92"/>
      <c r="F85" s="92"/>
      <c r="G85" s="92"/>
      <c r="H85" s="92"/>
      <c r="I85" s="93"/>
      <c r="J85" s="94"/>
      <c r="K85" s="305">
        <v>0.05</v>
      </c>
      <c r="L85" s="863">
        <f>N78*K85</f>
        <v>87.095668352716245</v>
      </c>
      <c r="M85" s="864"/>
      <c r="N85" s="51"/>
    </row>
    <row r="86" spans="1:14" ht="15.75" thickBot="1">
      <c r="B86" s="827" t="s">
        <v>953</v>
      </c>
      <c r="C86" s="828"/>
      <c r="D86" s="828"/>
      <c r="E86" s="828"/>
      <c r="F86" s="828"/>
      <c r="G86" s="828"/>
      <c r="H86" s="828"/>
      <c r="I86" s="828"/>
      <c r="J86" s="828"/>
      <c r="K86" s="828"/>
      <c r="L86" s="828"/>
      <c r="M86" s="829"/>
      <c r="N86" s="52">
        <f>L83+L84+L85</f>
        <v>522.57401011629747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2264.4873771706225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854</v>
      </c>
      <c r="B48" s="43" t="str">
        <f>VLOOKUP(A48,MATERIALES!A4:D372,3,FALSE)</f>
        <v>Emulsión CRM</v>
      </c>
      <c r="C48" s="281"/>
      <c r="D48" s="281"/>
      <c r="E48" s="281"/>
      <c r="F48" s="281"/>
      <c r="G48" s="281"/>
      <c r="H48" s="281"/>
      <c r="I48" s="268"/>
      <c r="J48" s="224" t="str">
        <f>VLOOKUP(A48,MATERIALES!A4:D372,2,FALSE)</f>
        <v>lt</v>
      </c>
      <c r="K48" s="282">
        <v>1</v>
      </c>
      <c r="L48" s="267"/>
      <c r="M48" s="402">
        <f>VLOOKUP(A48,MATERIALES!A4:D388,4,FALSE)</f>
        <v>2307.2898938916396</v>
      </c>
      <c r="N48" s="272">
        <f>K48*M48</f>
        <v>2307.2898938916396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2307.2898938916396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2307.2898938916396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461.45797877832797</v>
      </c>
      <c r="M83" s="862"/>
      <c r="N83" s="51"/>
    </row>
    <row r="84" spans="1:14">
      <c r="B84" s="89" t="s">
        <v>973</v>
      </c>
      <c r="C84" s="90"/>
      <c r="D84" s="90"/>
      <c r="E84" s="90"/>
      <c r="F84" s="90"/>
      <c r="G84" s="90"/>
      <c r="H84" s="90"/>
      <c r="I84" s="87"/>
      <c r="J84" s="88"/>
      <c r="K84" s="304">
        <v>0.05</v>
      </c>
      <c r="L84" s="861">
        <f>N78*K84</f>
        <v>115.36449469458199</v>
      </c>
      <c r="M84" s="862"/>
      <c r="N84" s="51"/>
    </row>
    <row r="85" spans="1:14" ht="15.75" thickBot="1">
      <c r="B85" s="91" t="s">
        <v>974</v>
      </c>
      <c r="C85" s="92"/>
      <c r="D85" s="92"/>
      <c r="E85" s="92"/>
      <c r="F85" s="92"/>
      <c r="G85" s="92"/>
      <c r="H85" s="92"/>
      <c r="I85" s="93"/>
      <c r="J85" s="94"/>
      <c r="K85" s="305">
        <v>0.05</v>
      </c>
      <c r="L85" s="863">
        <f>N78*K85</f>
        <v>115.36449469458199</v>
      </c>
      <c r="M85" s="864"/>
      <c r="N85" s="51"/>
    </row>
    <row r="86" spans="1:14" ht="15.75" thickBot="1">
      <c r="B86" s="827" t="s">
        <v>953</v>
      </c>
      <c r="C86" s="828"/>
      <c r="D86" s="828"/>
      <c r="E86" s="828"/>
      <c r="F86" s="828"/>
      <c r="G86" s="828"/>
      <c r="H86" s="828"/>
      <c r="I86" s="828"/>
      <c r="J86" s="828"/>
      <c r="K86" s="828"/>
      <c r="L86" s="828"/>
      <c r="M86" s="829"/>
      <c r="N86" s="52">
        <f>L83+L84+L85</f>
        <v>692.18696816749184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2999.4768620591312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865</v>
      </c>
      <c r="B48" s="43" t="str">
        <f>VLOOKUP(A48,MATERIALES!A4:D372,3,FALSE)</f>
        <v>Emulsión Asfáltica de Rotura Lenta CRL</v>
      </c>
      <c r="C48" s="281"/>
      <c r="D48" s="281"/>
      <c r="E48" s="281"/>
      <c r="F48" s="281"/>
      <c r="G48" s="281"/>
      <c r="H48" s="281"/>
      <c r="I48" s="268"/>
      <c r="J48" s="224" t="str">
        <f>VLOOKUP(A48,MATERIALES!A4:D372,2,FALSE)</f>
        <v>lt</v>
      </c>
      <c r="K48" s="282">
        <v>1</v>
      </c>
      <c r="L48" s="267"/>
      <c r="M48" s="402">
        <f>VLOOKUP(A48,MATERIALES!A4:D388,4,FALSE)</f>
        <v>4934.001554358033</v>
      </c>
      <c r="N48" s="272">
        <f>K48*M48</f>
        <v>4934.001554358033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4934.001554358033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4934.001554358033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986.8003108716066</v>
      </c>
      <c r="M83" s="862"/>
      <c r="N83" s="51"/>
    </row>
    <row r="84" spans="1:14">
      <c r="B84" s="89" t="s">
        <v>973</v>
      </c>
      <c r="C84" s="90"/>
      <c r="D84" s="90"/>
      <c r="E84" s="90"/>
      <c r="F84" s="90"/>
      <c r="G84" s="90"/>
      <c r="H84" s="90"/>
      <c r="I84" s="87"/>
      <c r="J84" s="88"/>
      <c r="K84" s="304">
        <v>0.05</v>
      </c>
      <c r="L84" s="861">
        <f>N78*K84</f>
        <v>246.70007771790165</v>
      </c>
      <c r="M84" s="862"/>
      <c r="N84" s="51"/>
    </row>
    <row r="85" spans="1:14" ht="15.75" thickBot="1">
      <c r="B85" s="91" t="s">
        <v>974</v>
      </c>
      <c r="C85" s="92"/>
      <c r="D85" s="92"/>
      <c r="E85" s="92"/>
      <c r="F85" s="92"/>
      <c r="G85" s="92"/>
      <c r="H85" s="92"/>
      <c r="I85" s="93"/>
      <c r="J85" s="94"/>
      <c r="K85" s="305">
        <v>0.05</v>
      </c>
      <c r="L85" s="863">
        <f>N78*K85</f>
        <v>246.70007771790165</v>
      </c>
      <c r="M85" s="864"/>
      <c r="N85" s="51"/>
    </row>
    <row r="86" spans="1:14" ht="15.75" thickBot="1">
      <c r="B86" s="827" t="s">
        <v>953</v>
      </c>
      <c r="C86" s="828"/>
      <c r="D86" s="828"/>
      <c r="E86" s="828"/>
      <c r="F86" s="828"/>
      <c r="G86" s="828"/>
      <c r="H86" s="828"/>
      <c r="I86" s="828"/>
      <c r="J86" s="828"/>
      <c r="K86" s="828"/>
      <c r="L86" s="828"/>
      <c r="M86" s="829"/>
      <c r="N86" s="52">
        <f>L83+L84+L85</f>
        <v>1480.2004663074099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6414.2020206654433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852</v>
      </c>
      <c r="B48" s="43" t="str">
        <f>VLOOKUP(A48,MATERIALES!A4:D372,3,FALSE)</f>
        <v>Emulsión CRL-1hm</v>
      </c>
      <c r="C48" s="281"/>
      <c r="D48" s="281"/>
      <c r="E48" s="281"/>
      <c r="F48" s="281"/>
      <c r="G48" s="281"/>
      <c r="H48" s="281"/>
      <c r="I48" s="268"/>
      <c r="J48" s="224" t="str">
        <f>VLOOKUP(A48,MATERIALES!A4:D372,2,FALSE)</f>
        <v>lt</v>
      </c>
      <c r="K48" s="282">
        <v>1</v>
      </c>
      <c r="L48" s="267"/>
      <c r="M48" s="402">
        <f>VLOOKUP(A48,MATERIALES!A4:D388,4,FALSE)</f>
        <v>1947.4080368840832</v>
      </c>
      <c r="N48" s="272">
        <f>K48*M48</f>
        <v>1947.4080368840832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1947.4080368840832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1947.4080368840832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389.48160737681667</v>
      </c>
      <c r="M83" s="862"/>
      <c r="N83" s="51"/>
    </row>
    <row r="84" spans="1:14">
      <c r="B84" s="89" t="s">
        <v>973</v>
      </c>
      <c r="C84" s="90"/>
      <c r="D84" s="90"/>
      <c r="E84" s="90"/>
      <c r="F84" s="90"/>
      <c r="G84" s="90"/>
      <c r="H84" s="90"/>
      <c r="I84" s="87"/>
      <c r="J84" s="88"/>
      <c r="K84" s="304">
        <v>0.05</v>
      </c>
      <c r="L84" s="861">
        <f>N78*K84</f>
        <v>97.370401844204167</v>
      </c>
      <c r="M84" s="862"/>
      <c r="N84" s="51"/>
    </row>
    <row r="85" spans="1:14" ht="15.75" thickBot="1">
      <c r="B85" s="91" t="s">
        <v>974</v>
      </c>
      <c r="C85" s="92"/>
      <c r="D85" s="92"/>
      <c r="E85" s="92"/>
      <c r="F85" s="92"/>
      <c r="G85" s="92"/>
      <c r="H85" s="92"/>
      <c r="I85" s="93"/>
      <c r="J85" s="94"/>
      <c r="K85" s="305">
        <v>0.05</v>
      </c>
      <c r="L85" s="863">
        <f>N78*K85</f>
        <v>97.370401844204167</v>
      </c>
      <c r="M85" s="864"/>
      <c r="N85" s="51"/>
    </row>
    <row r="86" spans="1:14" ht="15.75" thickBot="1">
      <c r="B86" s="827" t="s">
        <v>953</v>
      </c>
      <c r="C86" s="828"/>
      <c r="D86" s="828"/>
      <c r="E86" s="828"/>
      <c r="F86" s="828"/>
      <c r="G86" s="828"/>
      <c r="H86" s="828"/>
      <c r="I86" s="828"/>
      <c r="J86" s="828"/>
      <c r="K86" s="828"/>
      <c r="L86" s="828"/>
      <c r="M86" s="829"/>
      <c r="N86" s="52">
        <f>L83+L84+L85</f>
        <v>584.22241106522495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2531.6304479493083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850</v>
      </c>
      <c r="B48" s="43" t="str">
        <f>VLOOKUP(A48,MATERIALES!A4:D372,3,FALSE)</f>
        <v>Emulsión CRL-1h</v>
      </c>
      <c r="C48" s="281"/>
      <c r="D48" s="281"/>
      <c r="E48" s="281"/>
      <c r="F48" s="281"/>
      <c r="G48" s="281"/>
      <c r="H48" s="281"/>
      <c r="I48" s="268"/>
      <c r="J48" s="224" t="str">
        <f>VLOOKUP(A48,MATERIALES!A4:D372,2,FALSE)</f>
        <v>lt</v>
      </c>
      <c r="K48" s="282">
        <v>1</v>
      </c>
      <c r="L48" s="267"/>
      <c r="M48" s="402">
        <f>VLOOKUP(A48,MATERIALES!A4:D388,4,FALSE)</f>
        <v>1308.5645037345753</v>
      </c>
      <c r="N48" s="272">
        <f>K48*M48</f>
        <v>1308.5645037345753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1308.5645037345753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1308.5645037345753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261.71290074691507</v>
      </c>
      <c r="M83" s="862"/>
      <c r="N83" s="51"/>
    </row>
    <row r="84" spans="1:14">
      <c r="B84" s="89" t="s">
        <v>973</v>
      </c>
      <c r="C84" s="90"/>
      <c r="D84" s="90"/>
      <c r="E84" s="90"/>
      <c r="F84" s="90"/>
      <c r="G84" s="90"/>
      <c r="H84" s="90"/>
      <c r="I84" s="87"/>
      <c r="J84" s="88"/>
      <c r="K84" s="304">
        <v>0.05</v>
      </c>
      <c r="L84" s="861">
        <f>N78*K84</f>
        <v>65.428225186728767</v>
      </c>
      <c r="M84" s="862"/>
      <c r="N84" s="51"/>
    </row>
    <row r="85" spans="1:14" ht="15.75" thickBot="1">
      <c r="B85" s="91" t="s">
        <v>974</v>
      </c>
      <c r="C85" s="92"/>
      <c r="D85" s="92"/>
      <c r="E85" s="92"/>
      <c r="F85" s="92"/>
      <c r="G85" s="92"/>
      <c r="H85" s="92"/>
      <c r="I85" s="93"/>
      <c r="J85" s="94"/>
      <c r="K85" s="305">
        <v>0.05</v>
      </c>
      <c r="L85" s="863">
        <f>N78*K85</f>
        <v>65.428225186728767</v>
      </c>
      <c r="M85" s="864"/>
      <c r="N85" s="51"/>
    </row>
    <row r="86" spans="1:14" ht="15.75" thickBot="1">
      <c r="B86" s="827" t="s">
        <v>953</v>
      </c>
      <c r="C86" s="828"/>
      <c r="D86" s="828"/>
      <c r="E86" s="828"/>
      <c r="F86" s="828"/>
      <c r="G86" s="828"/>
      <c r="H86" s="828"/>
      <c r="I86" s="828"/>
      <c r="J86" s="828"/>
      <c r="K86" s="828"/>
      <c r="L86" s="828"/>
      <c r="M86" s="829"/>
      <c r="N86" s="52">
        <f>L83+L84+L85</f>
        <v>392.56935112037257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1701.1338548549479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817</v>
      </c>
      <c r="B48" s="43" t="str">
        <f>VLOOKUP(A48,MATERIALES!A4:D372,3,FALSE)</f>
        <v>Cemento Asfáltico Modificado Con Grano De Caucho Reciclado Tipo I</v>
      </c>
      <c r="C48" s="281"/>
      <c r="D48" s="281"/>
      <c r="E48" s="281"/>
      <c r="F48" s="281"/>
      <c r="G48" s="281"/>
      <c r="H48" s="281"/>
      <c r="I48" s="268"/>
      <c r="J48" s="224" t="str">
        <f>VLOOKUP(A48,MATERIALES!A4:D372,2,FALSE)</f>
        <v>kg</v>
      </c>
      <c r="K48" s="282">
        <v>1</v>
      </c>
      <c r="L48" s="267"/>
      <c r="M48" s="402">
        <f>VLOOKUP(A48,MATERIALES!A4:D388,4,FALSE)</f>
        <v>1998.5155195360437</v>
      </c>
      <c r="N48" s="272">
        <f>K48*M48</f>
        <v>1998.5155195360437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1998.5155195360437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1998.5155195360437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399.70310390720874</v>
      </c>
      <c r="M83" s="862"/>
      <c r="N83" s="51"/>
    </row>
    <row r="84" spans="1:14">
      <c r="B84" s="89" t="s">
        <v>973</v>
      </c>
      <c r="C84" s="90"/>
      <c r="D84" s="90"/>
      <c r="E84" s="90"/>
      <c r="F84" s="90"/>
      <c r="G84" s="90"/>
      <c r="H84" s="90"/>
      <c r="I84" s="87"/>
      <c r="J84" s="88"/>
      <c r="K84" s="304">
        <v>0.05</v>
      </c>
      <c r="L84" s="861">
        <f>N78*K84</f>
        <v>99.925775976802186</v>
      </c>
      <c r="M84" s="862"/>
      <c r="N84" s="51"/>
    </row>
    <row r="85" spans="1:14" ht="15.75" thickBot="1">
      <c r="B85" s="91" t="s">
        <v>974</v>
      </c>
      <c r="C85" s="92"/>
      <c r="D85" s="92"/>
      <c r="E85" s="92"/>
      <c r="F85" s="92"/>
      <c r="G85" s="92"/>
      <c r="H85" s="92"/>
      <c r="I85" s="93"/>
      <c r="J85" s="94"/>
      <c r="K85" s="305">
        <v>0.05</v>
      </c>
      <c r="L85" s="863">
        <f>N78*K85</f>
        <v>99.925775976802186</v>
      </c>
      <c r="M85" s="864"/>
      <c r="N85" s="51"/>
    </row>
    <row r="86" spans="1:14" ht="15.75" thickBot="1">
      <c r="B86" s="827" t="s">
        <v>953</v>
      </c>
      <c r="C86" s="828"/>
      <c r="D86" s="828"/>
      <c r="E86" s="828"/>
      <c r="F86" s="828"/>
      <c r="G86" s="828"/>
      <c r="H86" s="828"/>
      <c r="I86" s="828"/>
      <c r="J86" s="828"/>
      <c r="K86" s="828"/>
      <c r="L86" s="828"/>
      <c r="M86" s="829"/>
      <c r="N86" s="52">
        <f>L83+L84+L85</f>
        <v>599.55465586081311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2598.0701753968569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819</v>
      </c>
      <c r="B48" s="43" t="str">
        <f>VLOOKUP(A48,MATERIALES!A4:D372,3,FALSE)</f>
        <v>Cemento Asfáltico Modificado Con Grano De Caucho Reciclado Tipo Il</v>
      </c>
      <c r="C48" s="281"/>
      <c r="D48" s="281"/>
      <c r="E48" s="281"/>
      <c r="F48" s="281"/>
      <c r="G48" s="281"/>
      <c r="H48" s="281"/>
      <c r="I48" s="268"/>
      <c r="J48" s="224" t="str">
        <f>VLOOKUP(A48,MATERIALES!A4:D372,2,FALSE)</f>
        <v>kg</v>
      </c>
      <c r="K48" s="282">
        <v>1</v>
      </c>
      <c r="L48" s="267"/>
      <c r="M48" s="402">
        <f>VLOOKUP(A48,MATERIALES!A4:D388,4,FALSE)</f>
        <v>2057.0761767414156</v>
      </c>
      <c r="N48" s="272">
        <f>K48*M48</f>
        <v>2057.0761767414156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2057.0761767414156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2057.0761767414156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411.41523534828315</v>
      </c>
      <c r="M83" s="862"/>
      <c r="N83" s="51"/>
    </row>
    <row r="84" spans="1:14">
      <c r="B84" s="89" t="s">
        <v>973</v>
      </c>
      <c r="C84" s="90"/>
      <c r="D84" s="90"/>
      <c r="E84" s="90"/>
      <c r="F84" s="90"/>
      <c r="G84" s="90"/>
      <c r="H84" s="90"/>
      <c r="I84" s="87"/>
      <c r="J84" s="88"/>
      <c r="K84" s="304">
        <v>0.05</v>
      </c>
      <c r="L84" s="861">
        <f>N78*K84</f>
        <v>102.85380883707079</v>
      </c>
      <c r="M84" s="862"/>
      <c r="N84" s="51"/>
    </row>
    <row r="85" spans="1:14" ht="15.75" thickBot="1">
      <c r="B85" s="91" t="s">
        <v>974</v>
      </c>
      <c r="C85" s="92"/>
      <c r="D85" s="92"/>
      <c r="E85" s="92"/>
      <c r="F85" s="92"/>
      <c r="G85" s="92"/>
      <c r="H85" s="92"/>
      <c r="I85" s="93"/>
      <c r="J85" s="94"/>
      <c r="K85" s="305">
        <v>0.05</v>
      </c>
      <c r="L85" s="863">
        <f>N78*K85</f>
        <v>102.85380883707079</v>
      </c>
      <c r="M85" s="864"/>
      <c r="N85" s="51"/>
    </row>
    <row r="86" spans="1:14" ht="15.75" thickBot="1">
      <c r="B86" s="827" t="s">
        <v>953</v>
      </c>
      <c r="C86" s="828"/>
      <c r="D86" s="828"/>
      <c r="E86" s="828"/>
      <c r="F86" s="828"/>
      <c r="G86" s="828"/>
      <c r="H86" s="828"/>
      <c r="I86" s="828"/>
      <c r="J86" s="828"/>
      <c r="K86" s="828"/>
      <c r="L86" s="828"/>
      <c r="M86" s="829"/>
      <c r="N86" s="52">
        <f>L83+L84+L85</f>
        <v>617.12285302242469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2674.1990297638404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820</v>
      </c>
      <c r="B48" s="43" t="str">
        <f>VLOOKUP(A48,MATERIALES!A4:D372,3,FALSE)</f>
        <v>Cemento Asfáltico Modificado Con Grano De Caucho Reciclado Tipo lll</v>
      </c>
      <c r="C48" s="281"/>
      <c r="D48" s="281"/>
      <c r="E48" s="281"/>
      <c r="F48" s="281"/>
      <c r="G48" s="281"/>
      <c r="H48" s="281"/>
      <c r="I48" s="268"/>
      <c r="J48" s="224" t="str">
        <f>VLOOKUP(A48,MATERIALES!A4:D372,2,FALSE)</f>
        <v>kg</v>
      </c>
      <c r="K48" s="282">
        <v>1</v>
      </c>
      <c r="L48" s="267"/>
      <c r="M48" s="402">
        <f>VLOOKUP(A48,MATERIALES!A4:D388,4,FALSE)</f>
        <v>2118.8310516125343</v>
      </c>
      <c r="N48" s="272">
        <f>K48*M48</f>
        <v>2118.8310516125343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2118.8310516125343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2118.8310516125343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423.76621032250688</v>
      </c>
      <c r="M83" s="862"/>
      <c r="N83" s="51"/>
    </row>
    <row r="84" spans="1:14">
      <c r="B84" s="89" t="s">
        <v>973</v>
      </c>
      <c r="C84" s="90"/>
      <c r="D84" s="90"/>
      <c r="E84" s="90"/>
      <c r="F84" s="90"/>
      <c r="G84" s="90"/>
      <c r="H84" s="90"/>
      <c r="I84" s="87"/>
      <c r="J84" s="88"/>
      <c r="K84" s="304">
        <v>0.05</v>
      </c>
      <c r="L84" s="861">
        <f>N78*K84</f>
        <v>105.94155258062672</v>
      </c>
      <c r="M84" s="862"/>
      <c r="N84" s="51"/>
    </row>
    <row r="85" spans="1:14" ht="15.75" thickBot="1">
      <c r="B85" s="91" t="s">
        <v>974</v>
      </c>
      <c r="C85" s="92"/>
      <c r="D85" s="92"/>
      <c r="E85" s="92"/>
      <c r="F85" s="92"/>
      <c r="G85" s="92"/>
      <c r="H85" s="92"/>
      <c r="I85" s="93"/>
      <c r="J85" s="94"/>
      <c r="K85" s="305">
        <v>0.05</v>
      </c>
      <c r="L85" s="863">
        <f>N78*K85</f>
        <v>105.94155258062672</v>
      </c>
      <c r="M85" s="864"/>
      <c r="N85" s="51"/>
    </row>
    <row r="86" spans="1:14" ht="15.75" thickBot="1">
      <c r="B86" s="827" t="s">
        <v>953</v>
      </c>
      <c r="C86" s="828"/>
      <c r="D86" s="828"/>
      <c r="E86" s="828"/>
      <c r="F86" s="828"/>
      <c r="G86" s="828"/>
      <c r="H86" s="828"/>
      <c r="I86" s="828"/>
      <c r="J86" s="828"/>
      <c r="K86" s="828"/>
      <c r="L86" s="828"/>
      <c r="M86" s="829"/>
      <c r="N86" s="52">
        <f>L83+L84+L85</f>
        <v>635.64931548376035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2754.4803670962947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812</v>
      </c>
      <c r="B48" s="43" t="str">
        <f>VLOOKUP(A48,MATERIALES!A4:D372,3,FALSE)</f>
        <v>Cemento asfaltico modificado con polímeros tipo I</v>
      </c>
      <c r="C48" s="281"/>
      <c r="D48" s="281"/>
      <c r="E48" s="281"/>
      <c r="F48" s="281"/>
      <c r="G48" s="281"/>
      <c r="H48" s="281"/>
      <c r="I48" s="268"/>
      <c r="J48" s="224" t="str">
        <f>VLOOKUP(A48,MATERIALES!A4:D372,2,FALSE)</f>
        <v>kg</v>
      </c>
      <c r="K48" s="282">
        <v>1</v>
      </c>
      <c r="L48" s="267"/>
      <c r="M48" s="402">
        <f>VLOOKUP(A48,MATERIALES!A4:D388,4,FALSE)</f>
        <v>3451.8845574511743</v>
      </c>
      <c r="N48" s="272">
        <f>K48*M48</f>
        <v>3451.8845574511743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3451.8845574511743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3451.8845574511743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690.37691149023487</v>
      </c>
      <c r="M83" s="862"/>
      <c r="N83" s="51"/>
    </row>
    <row r="84" spans="1:14">
      <c r="B84" s="89" t="s">
        <v>973</v>
      </c>
      <c r="C84" s="90"/>
      <c r="D84" s="90"/>
      <c r="E84" s="90"/>
      <c r="F84" s="90"/>
      <c r="G84" s="90"/>
      <c r="H84" s="90"/>
      <c r="I84" s="87"/>
      <c r="J84" s="88"/>
      <c r="K84" s="304">
        <v>0.05</v>
      </c>
      <c r="L84" s="861">
        <f>N78*K84</f>
        <v>172.59422787255872</v>
      </c>
      <c r="M84" s="862"/>
      <c r="N84" s="51"/>
    </row>
    <row r="85" spans="1:14" ht="15.75" thickBot="1">
      <c r="B85" s="91" t="s">
        <v>974</v>
      </c>
      <c r="C85" s="92"/>
      <c r="D85" s="92"/>
      <c r="E85" s="92"/>
      <c r="F85" s="92"/>
      <c r="G85" s="92"/>
      <c r="H85" s="92"/>
      <c r="I85" s="93"/>
      <c r="J85" s="94"/>
      <c r="K85" s="305">
        <v>0.05</v>
      </c>
      <c r="L85" s="863">
        <f>N78*K85</f>
        <v>172.59422787255872</v>
      </c>
      <c r="M85" s="864"/>
      <c r="N85" s="51"/>
    </row>
    <row r="86" spans="1:14" ht="15.75" thickBot="1">
      <c r="B86" s="827" t="s">
        <v>953</v>
      </c>
      <c r="C86" s="828"/>
      <c r="D86" s="828"/>
      <c r="E86" s="828"/>
      <c r="F86" s="828"/>
      <c r="G86" s="828"/>
      <c r="H86" s="828"/>
      <c r="I86" s="828"/>
      <c r="J86" s="828"/>
      <c r="K86" s="828"/>
      <c r="L86" s="828"/>
      <c r="M86" s="829"/>
      <c r="N86" s="52">
        <f>L83+L84+L85</f>
        <v>1035.5653672353524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4487.4499246865271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VLOOKUP(A48,MATERIALES!A4:D388,4,FALSE)</f>
        <v>2337.1025921052833</v>
      </c>
      <c r="N48" s="272">
        <f>K48*M48</f>
        <v>2337.1025921052833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2337.1025921052833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2337.1025921052833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467.42051842105667</v>
      </c>
      <c r="M83" s="862"/>
      <c r="N83" s="51"/>
    </row>
    <row r="84" spans="1:14">
      <c r="B84" s="89" t="s">
        <v>973</v>
      </c>
      <c r="C84" s="90"/>
      <c r="D84" s="90"/>
      <c r="E84" s="90"/>
      <c r="F84" s="90"/>
      <c r="G84" s="90"/>
      <c r="H84" s="90"/>
      <c r="I84" s="87"/>
      <c r="J84" s="88"/>
      <c r="K84" s="304">
        <v>0.05</v>
      </c>
      <c r="L84" s="861">
        <f>N78*K84</f>
        <v>116.85512960526417</v>
      </c>
      <c r="M84" s="862"/>
      <c r="N84" s="51"/>
    </row>
    <row r="85" spans="1:14" ht="15.75" thickBot="1">
      <c r="B85" s="91" t="s">
        <v>974</v>
      </c>
      <c r="C85" s="92"/>
      <c r="D85" s="92"/>
      <c r="E85" s="92"/>
      <c r="F85" s="92"/>
      <c r="G85" s="92"/>
      <c r="H85" s="92"/>
      <c r="I85" s="93"/>
      <c r="J85" s="94"/>
      <c r="K85" s="305">
        <v>0.05</v>
      </c>
      <c r="L85" s="863">
        <f>N78*K85</f>
        <v>116.85512960526417</v>
      </c>
      <c r="M85" s="864"/>
      <c r="N85" s="51"/>
    </row>
    <row r="86" spans="1:14" ht="15.75" thickBot="1">
      <c r="B86" s="827" t="s">
        <v>953</v>
      </c>
      <c r="C86" s="828"/>
      <c r="D86" s="828"/>
      <c r="E86" s="828"/>
      <c r="F86" s="828"/>
      <c r="G86" s="828"/>
      <c r="H86" s="828"/>
      <c r="I86" s="828"/>
      <c r="J86" s="828"/>
      <c r="K86" s="828"/>
      <c r="L86" s="828"/>
      <c r="M86" s="829"/>
      <c r="N86" s="52">
        <f>L83+L84+L85</f>
        <v>701.13077763158503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3038.2333697368686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VLOOKUP(A48,MATERIALES!A4:D388,4,FALSE)</f>
        <v>2337.1025921052833</v>
      </c>
      <c r="N48" s="272">
        <f>K48*M48</f>
        <v>2337.1025921052833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2337.1025921052833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2337.1025921052833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467.42051842105667</v>
      </c>
      <c r="M83" s="862"/>
      <c r="N83" s="51"/>
    </row>
    <row r="84" spans="1:14">
      <c r="B84" s="89" t="s">
        <v>973</v>
      </c>
      <c r="C84" s="90"/>
      <c r="D84" s="90"/>
      <c r="E84" s="90"/>
      <c r="F84" s="90"/>
      <c r="G84" s="90"/>
      <c r="H84" s="90"/>
      <c r="I84" s="87"/>
      <c r="J84" s="88"/>
      <c r="K84" s="304">
        <v>0.05</v>
      </c>
      <c r="L84" s="861">
        <f>N78*K84</f>
        <v>116.85512960526417</v>
      </c>
      <c r="M84" s="862"/>
      <c r="N84" s="51"/>
    </row>
    <row r="85" spans="1:14" ht="15.75" thickBot="1">
      <c r="B85" s="91" t="s">
        <v>974</v>
      </c>
      <c r="C85" s="92"/>
      <c r="D85" s="92"/>
      <c r="E85" s="92"/>
      <c r="F85" s="92"/>
      <c r="G85" s="92"/>
      <c r="H85" s="92"/>
      <c r="I85" s="93"/>
      <c r="J85" s="94"/>
      <c r="K85" s="305">
        <v>0.05</v>
      </c>
      <c r="L85" s="863">
        <f>N78*K85</f>
        <v>116.85512960526417</v>
      </c>
      <c r="M85" s="864"/>
      <c r="N85" s="51"/>
    </row>
    <row r="86" spans="1:14" ht="15.75" thickBot="1">
      <c r="B86" s="827" t="s">
        <v>953</v>
      </c>
      <c r="C86" s="828"/>
      <c r="D86" s="828"/>
      <c r="E86" s="828"/>
      <c r="F86" s="828"/>
      <c r="G86" s="828"/>
      <c r="H86" s="828"/>
      <c r="I86" s="828"/>
      <c r="J86" s="828"/>
      <c r="K86" s="828"/>
      <c r="L86" s="828"/>
      <c r="M86" s="829"/>
      <c r="N86" s="52">
        <f>L83+L84+L85</f>
        <v>701.13077763158503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3038.2333697368686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814</v>
      </c>
      <c r="B48" s="43" t="str">
        <f>VLOOKUP(A48,MATERIALES!A4:D372,3,FALSE)</f>
        <v>Cemento asfaltico modificado con polímeros tipo III</v>
      </c>
      <c r="C48" s="281"/>
      <c r="D48" s="281"/>
      <c r="E48" s="281"/>
      <c r="F48" s="281"/>
      <c r="G48" s="281"/>
      <c r="H48" s="281"/>
      <c r="I48" s="268"/>
      <c r="J48" s="224" t="str">
        <f>VLOOKUP(A48,MATERIALES!A4:D372,2,FALSE)</f>
        <v>kg</v>
      </c>
      <c r="K48" s="282">
        <v>1</v>
      </c>
      <c r="L48" s="267"/>
      <c r="M48" s="402">
        <f>VLOOKUP(A48,MATERIALES!A4:D388,4,FALSE)</f>
        <v>3602.0127877413083</v>
      </c>
      <c r="N48" s="272">
        <f>K48*M48</f>
        <v>3602.0127877413083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3602.0127877413083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3602.0127877413083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720.40255754826171</v>
      </c>
      <c r="M83" s="862"/>
      <c r="N83" s="51"/>
    </row>
    <row r="84" spans="1:14">
      <c r="B84" s="89" t="s">
        <v>973</v>
      </c>
      <c r="C84" s="90"/>
      <c r="D84" s="90"/>
      <c r="E84" s="90"/>
      <c r="F84" s="90"/>
      <c r="G84" s="90"/>
      <c r="H84" s="90"/>
      <c r="I84" s="87"/>
      <c r="J84" s="88"/>
      <c r="K84" s="304">
        <v>0.05</v>
      </c>
      <c r="L84" s="861">
        <f>N78*K84</f>
        <v>180.10063938706543</v>
      </c>
      <c r="M84" s="862"/>
      <c r="N84" s="51"/>
    </row>
    <row r="85" spans="1:14" ht="15.75" thickBot="1">
      <c r="B85" s="91" t="s">
        <v>974</v>
      </c>
      <c r="C85" s="92"/>
      <c r="D85" s="92"/>
      <c r="E85" s="92"/>
      <c r="F85" s="92"/>
      <c r="G85" s="92"/>
      <c r="H85" s="92"/>
      <c r="I85" s="93"/>
      <c r="J85" s="94"/>
      <c r="K85" s="305">
        <v>0.05</v>
      </c>
      <c r="L85" s="863">
        <f>N78*K85</f>
        <v>180.10063938706543</v>
      </c>
      <c r="M85" s="864"/>
      <c r="N85" s="51"/>
    </row>
    <row r="86" spans="1:14" ht="15.75" thickBot="1">
      <c r="B86" s="827" t="s">
        <v>953</v>
      </c>
      <c r="C86" s="828"/>
      <c r="D86" s="828"/>
      <c r="E86" s="828"/>
      <c r="F86" s="828"/>
      <c r="G86" s="828"/>
      <c r="H86" s="828"/>
      <c r="I86" s="828"/>
      <c r="J86" s="828"/>
      <c r="K86" s="828"/>
      <c r="L86" s="828"/>
      <c r="M86" s="829"/>
      <c r="N86" s="52">
        <f>L83+L84+L85</f>
        <v>1080.6038363223927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4682.6166240637012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815</v>
      </c>
      <c r="B48" s="43" t="str">
        <f>VLOOKUP(A48,MATERIALES!A4:D372,3,FALSE)</f>
        <v>Cemento asfaltico modificado con polímeros tipo IV</v>
      </c>
      <c r="C48" s="281"/>
      <c r="D48" s="281"/>
      <c r="E48" s="281"/>
      <c r="F48" s="281"/>
      <c r="G48" s="281"/>
      <c r="H48" s="281"/>
      <c r="I48" s="268"/>
      <c r="J48" s="224" t="str">
        <f>VLOOKUP(A48,MATERIALES!A4:D372,2,FALSE)</f>
        <v>kg</v>
      </c>
      <c r="K48" s="282">
        <v>1</v>
      </c>
      <c r="L48" s="267"/>
      <c r="M48" s="402">
        <f>VLOOKUP(A48,MATERIALES!A4:D388,4,FALSE)</f>
        <v>3773.4358024697599</v>
      </c>
      <c r="N48" s="272">
        <f>K48*M48</f>
        <v>3773.4358024697599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3773.4358024697599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3773.4358024697599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754.68716049395198</v>
      </c>
      <c r="M83" s="862"/>
      <c r="N83" s="51"/>
    </row>
    <row r="84" spans="1:14">
      <c r="B84" s="89" t="s">
        <v>973</v>
      </c>
      <c r="C84" s="90"/>
      <c r="D84" s="90"/>
      <c r="E84" s="90"/>
      <c r="F84" s="90"/>
      <c r="G84" s="90"/>
      <c r="H84" s="90"/>
      <c r="I84" s="87"/>
      <c r="J84" s="88"/>
      <c r="K84" s="304">
        <v>0.05</v>
      </c>
      <c r="L84" s="861">
        <f>N78*K84</f>
        <v>188.67179012348799</v>
      </c>
      <c r="M84" s="862"/>
      <c r="N84" s="51"/>
    </row>
    <row r="85" spans="1:14" ht="15.75" thickBot="1">
      <c r="B85" s="91" t="s">
        <v>974</v>
      </c>
      <c r="C85" s="92"/>
      <c r="D85" s="92"/>
      <c r="E85" s="92"/>
      <c r="F85" s="92"/>
      <c r="G85" s="92"/>
      <c r="H85" s="92"/>
      <c r="I85" s="93"/>
      <c r="J85" s="94"/>
      <c r="K85" s="305">
        <v>0.05</v>
      </c>
      <c r="L85" s="863">
        <f>N78*K85</f>
        <v>188.67179012348799</v>
      </c>
      <c r="M85" s="864"/>
      <c r="N85" s="51"/>
    </row>
    <row r="86" spans="1:14" ht="15.75" thickBot="1">
      <c r="B86" s="827" t="s">
        <v>953</v>
      </c>
      <c r="C86" s="828"/>
      <c r="D86" s="828"/>
      <c r="E86" s="828"/>
      <c r="F86" s="828"/>
      <c r="G86" s="828"/>
      <c r="H86" s="828"/>
      <c r="I86" s="828"/>
      <c r="J86" s="828"/>
      <c r="K86" s="828"/>
      <c r="L86" s="828"/>
      <c r="M86" s="829"/>
      <c r="N86" s="52">
        <f>L83+L84+L85</f>
        <v>1132.030740740928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4905.4665432106876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816</v>
      </c>
      <c r="B48" s="43" t="str">
        <f>VLOOKUP(A48,MATERIALES!A4:D372,3,FALSE)</f>
        <v>Cemento asfaltico modificado con polímeros tipo V</v>
      </c>
      <c r="C48" s="281"/>
      <c r="D48" s="281"/>
      <c r="E48" s="281"/>
      <c r="F48" s="281"/>
      <c r="G48" s="281"/>
      <c r="H48" s="281"/>
      <c r="I48" s="268"/>
      <c r="J48" s="224" t="str">
        <f>VLOOKUP(A48,MATERIALES!A4:D372,2,FALSE)</f>
        <v>kg</v>
      </c>
      <c r="K48" s="282">
        <v>1</v>
      </c>
      <c r="L48" s="267"/>
      <c r="M48" s="402">
        <f>VLOOKUP(A48,MATERIALES!A4:D388,4,FALSE)</f>
        <v>2772.5809338688641</v>
      </c>
      <c r="N48" s="272">
        <f>K48*M48</f>
        <v>2772.5809338688641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2772.5809338688641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2772.5809338688641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554.5161867737728</v>
      </c>
      <c r="M83" s="862"/>
      <c r="N83" s="51"/>
    </row>
    <row r="84" spans="1:14">
      <c r="B84" s="89" t="s">
        <v>973</v>
      </c>
      <c r="C84" s="90"/>
      <c r="D84" s="90"/>
      <c r="E84" s="90"/>
      <c r="F84" s="90"/>
      <c r="G84" s="90"/>
      <c r="H84" s="90"/>
      <c r="I84" s="87"/>
      <c r="J84" s="88"/>
      <c r="K84" s="304">
        <v>0.05</v>
      </c>
      <c r="L84" s="861">
        <f>N78*K84</f>
        <v>138.6290466934432</v>
      </c>
      <c r="M84" s="862"/>
      <c r="N84" s="51"/>
    </row>
    <row r="85" spans="1:14" ht="15.75" thickBot="1">
      <c r="B85" s="91" t="s">
        <v>974</v>
      </c>
      <c r="C85" s="92"/>
      <c r="D85" s="92"/>
      <c r="E85" s="92"/>
      <c r="F85" s="92"/>
      <c r="G85" s="92"/>
      <c r="H85" s="92"/>
      <c r="I85" s="93"/>
      <c r="J85" s="94"/>
      <c r="K85" s="305">
        <v>0.05</v>
      </c>
      <c r="L85" s="863">
        <f>N78*K85</f>
        <v>138.6290466934432</v>
      </c>
      <c r="M85" s="864"/>
      <c r="N85" s="51"/>
    </row>
    <row r="86" spans="1:14" ht="15.75" thickBot="1">
      <c r="B86" s="827" t="s">
        <v>953</v>
      </c>
      <c r="C86" s="828"/>
      <c r="D86" s="828"/>
      <c r="E86" s="828"/>
      <c r="F86" s="828"/>
      <c r="G86" s="828"/>
      <c r="H86" s="828"/>
      <c r="I86" s="828"/>
      <c r="J86" s="828"/>
      <c r="K86" s="828"/>
      <c r="L86" s="828"/>
      <c r="M86" s="829"/>
      <c r="N86" s="52">
        <f>L83+L84+L85</f>
        <v>831.77428016065926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3604.3552140295233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866</v>
      </c>
      <c r="B48" s="43" t="str">
        <f>VLOOKUP(A48,MATERIALES!A4:D372,3,FALSE)</f>
        <v>Emulsión Asfáltica de Rotura Media Modificada Con Polímeros CRM-m</v>
      </c>
      <c r="C48" s="281"/>
      <c r="D48" s="281"/>
      <c r="E48" s="281"/>
      <c r="F48" s="281"/>
      <c r="G48" s="281"/>
      <c r="H48" s="281"/>
      <c r="I48" s="268"/>
      <c r="J48" s="224" t="str">
        <f>VLOOKUP(A48,MATERIALES!A4:D372,2,FALSE)</f>
        <v>lt</v>
      </c>
      <c r="K48" s="282">
        <v>1</v>
      </c>
      <c r="L48" s="267"/>
      <c r="M48" s="402">
        <f>VLOOKUP(A48,MATERIALES!A4:D388,4,FALSE)</f>
        <v>2686.3370568936807</v>
      </c>
      <c r="N48" s="272">
        <f>K48*M48</f>
        <v>2686.3370568936807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2686.3370568936807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2686.3370568936807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537.26741137873614</v>
      </c>
      <c r="M83" s="862"/>
      <c r="N83" s="51"/>
    </row>
    <row r="84" spans="1:14">
      <c r="B84" s="89" t="s">
        <v>973</v>
      </c>
      <c r="C84" s="90"/>
      <c r="D84" s="90"/>
      <c r="E84" s="90"/>
      <c r="F84" s="90"/>
      <c r="G84" s="90"/>
      <c r="H84" s="90"/>
      <c r="I84" s="87"/>
      <c r="J84" s="88"/>
      <c r="K84" s="304">
        <v>0.05</v>
      </c>
      <c r="L84" s="861">
        <f>N78*K84</f>
        <v>134.31685284468404</v>
      </c>
      <c r="M84" s="862"/>
      <c r="N84" s="51"/>
    </row>
    <row r="85" spans="1:14" ht="15.75" thickBot="1">
      <c r="B85" s="91" t="s">
        <v>974</v>
      </c>
      <c r="C85" s="92"/>
      <c r="D85" s="92"/>
      <c r="E85" s="92"/>
      <c r="F85" s="92"/>
      <c r="G85" s="92"/>
      <c r="H85" s="92"/>
      <c r="I85" s="93"/>
      <c r="J85" s="94"/>
      <c r="K85" s="305">
        <v>0.05</v>
      </c>
      <c r="L85" s="863">
        <f>N78*K85</f>
        <v>134.31685284468404</v>
      </c>
      <c r="M85" s="864"/>
      <c r="N85" s="51"/>
    </row>
    <row r="86" spans="1:14" ht="15.75" thickBot="1">
      <c r="B86" s="827" t="s">
        <v>953</v>
      </c>
      <c r="C86" s="828"/>
      <c r="D86" s="828"/>
      <c r="E86" s="828"/>
      <c r="F86" s="828"/>
      <c r="G86" s="828"/>
      <c r="H86" s="828"/>
      <c r="I86" s="828"/>
      <c r="J86" s="828"/>
      <c r="K86" s="828"/>
      <c r="L86" s="828"/>
      <c r="M86" s="829"/>
      <c r="N86" s="52">
        <f>L83+L84+L85</f>
        <v>805.90111706810421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3492.2381739617849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P118"/>
  <sheetViews>
    <sheetView topLeftCell="A31"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500</v>
      </c>
      <c r="N36" s="272">
        <f>K36/M36</f>
        <v>194.21830942871716</v>
      </c>
      <c r="O36">
        <v>93266.072730971413</v>
      </c>
      <c r="P36">
        <f>+K36/O36</f>
        <v>1.0412055731613428</v>
      </c>
    </row>
    <row r="37" spans="1:16">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500</v>
      </c>
      <c r="N37" s="272">
        <f>K37/M37</f>
        <v>7.804628516755785</v>
      </c>
      <c r="O37">
        <v>71566.356688249143</v>
      </c>
      <c r="P37">
        <f>+K37/O37</f>
        <v>5.4527216962808364E-2</v>
      </c>
    </row>
    <row r="38" spans="1:16">
      <c r="B38" s="840"/>
      <c r="C38" s="841"/>
      <c r="D38" s="841"/>
      <c r="E38" s="841"/>
      <c r="F38" s="841"/>
      <c r="G38" s="841"/>
      <c r="H38" s="842"/>
      <c r="I38" s="267"/>
      <c r="J38" s="268"/>
      <c r="K38" s="269"/>
      <c r="L38" s="270"/>
      <c r="M38" s="271"/>
      <c r="N38" s="272"/>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N75*M41</f>
        <v>0.54131000000000007</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202.56424794547297</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846</v>
      </c>
      <c r="B48" s="43" t="str">
        <f>VLOOKUP(A48,MATERIALES!A4:D372,3,FALSE)</f>
        <v>Emulsión CRL-0</v>
      </c>
      <c r="C48" s="281"/>
      <c r="D48" s="281"/>
      <c r="E48" s="281"/>
      <c r="F48" s="281"/>
      <c r="G48" s="281"/>
      <c r="H48" s="281"/>
      <c r="I48" s="268"/>
      <c r="J48" s="224" t="str">
        <f>VLOOKUP(A48,MATERIALES!A4:D372,2,FALSE)</f>
        <v>lt</v>
      </c>
      <c r="K48" s="282">
        <v>1</v>
      </c>
      <c r="L48" s="267"/>
      <c r="M48" s="402">
        <f>VLOOKUP(A48,MATERIALES!A4:D388,4,FALSE)</f>
        <v>2273.2182387903322</v>
      </c>
      <c r="N48" s="272">
        <f>K48*M48</f>
        <v>2273.2182387903322</v>
      </c>
      <c r="O48">
        <v>1960</v>
      </c>
      <c r="P48">
        <f>+M48/O48</f>
        <v>1.1598052238726184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2273.2182387903322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6" ht="15.75" thickBot="1">
      <c r="B65" s="833" t="s">
        <v>953</v>
      </c>
      <c r="C65" s="834"/>
      <c r="D65" s="834"/>
      <c r="E65" s="834"/>
      <c r="F65" s="834"/>
      <c r="G65" s="834"/>
      <c r="H65" s="834"/>
      <c r="I65" s="834"/>
      <c r="J65" s="834"/>
      <c r="K65" s="834"/>
      <c r="L65" s="834"/>
      <c r="M65" s="835"/>
      <c r="N65" s="104"/>
    </row>
    <row r="66" spans="1:16">
      <c r="B66" s="33"/>
      <c r="C66" s="34"/>
      <c r="D66" s="34"/>
      <c r="E66" s="34"/>
      <c r="F66" s="34"/>
      <c r="G66" s="34"/>
      <c r="H66" s="34"/>
      <c r="I66" s="34"/>
      <c r="J66" s="34"/>
      <c r="K66" s="34"/>
      <c r="L66" s="34"/>
      <c r="M66" s="34"/>
      <c r="N66" s="35"/>
    </row>
    <row r="67" spans="1:16">
      <c r="B67" s="64" t="s">
        <v>962</v>
      </c>
      <c r="C67" s="65"/>
      <c r="D67" s="65"/>
      <c r="E67" s="65"/>
      <c r="F67" s="65"/>
      <c r="G67" s="65"/>
      <c r="H67" s="65"/>
      <c r="I67" s="65"/>
      <c r="J67" s="65"/>
      <c r="K67" s="65"/>
      <c r="L67" s="65"/>
      <c r="M67" s="65"/>
      <c r="N67" s="66"/>
    </row>
    <row r="68" spans="1:16" ht="15.75" thickBot="1">
      <c r="B68" s="68"/>
      <c r="C68" s="61"/>
      <c r="D68" s="61"/>
      <c r="E68" s="61"/>
      <c r="F68" s="61"/>
      <c r="G68" s="61"/>
      <c r="H68" s="61"/>
      <c r="I68" s="61"/>
      <c r="J68" s="61"/>
      <c r="K68" s="61"/>
      <c r="L68" s="61"/>
      <c r="M68" s="61"/>
      <c r="N68" s="63"/>
    </row>
    <row r="69" spans="1:16" ht="25.5">
      <c r="B69" s="853" t="s">
        <v>963</v>
      </c>
      <c r="C69" s="854"/>
      <c r="D69" s="854"/>
      <c r="E69" s="854"/>
      <c r="F69" s="854"/>
      <c r="G69" s="854"/>
      <c r="H69" s="854"/>
      <c r="I69" s="73" t="s">
        <v>964</v>
      </c>
      <c r="J69" s="75" t="s">
        <v>1410</v>
      </c>
      <c r="K69" s="74" t="s">
        <v>966</v>
      </c>
      <c r="L69" s="855" t="s">
        <v>950</v>
      </c>
      <c r="M69" s="856"/>
      <c r="N69" s="98" t="s">
        <v>951</v>
      </c>
    </row>
    <row r="70" spans="1:16">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c r="O70">
        <v>98362.266666666663</v>
      </c>
      <c r="P70">
        <f>+I70/O70</f>
        <v>1.1898871789588692</v>
      </c>
    </row>
    <row r="71" spans="1:16">
      <c r="B71" s="49"/>
      <c r="C71" s="47"/>
      <c r="D71" s="47"/>
      <c r="E71" s="47"/>
      <c r="F71" s="47"/>
      <c r="G71" s="47"/>
      <c r="H71" s="47"/>
      <c r="I71" s="279"/>
      <c r="J71" s="297"/>
      <c r="K71" s="298"/>
      <c r="L71" s="50"/>
      <c r="M71" s="300"/>
      <c r="N71" s="296"/>
    </row>
    <row r="72" spans="1:16">
      <c r="B72" s="49"/>
      <c r="C72" s="47"/>
      <c r="D72" s="47"/>
      <c r="E72" s="47"/>
      <c r="F72" s="47"/>
      <c r="G72" s="47"/>
      <c r="H72" s="47"/>
      <c r="I72" s="279"/>
      <c r="J72" s="297"/>
      <c r="K72" s="298"/>
      <c r="L72" s="318"/>
      <c r="M72" s="300"/>
      <c r="N72" s="296"/>
    </row>
    <row r="73" spans="1:16">
      <c r="B73" s="49"/>
      <c r="C73" s="47"/>
      <c r="D73" s="47"/>
      <c r="E73" s="47"/>
      <c r="F73" s="47"/>
      <c r="G73" s="47"/>
      <c r="H73" s="47"/>
      <c r="I73" s="279"/>
      <c r="J73" s="297"/>
      <c r="K73" s="298"/>
      <c r="L73" s="318"/>
      <c r="M73" s="300"/>
      <c r="N73" s="296"/>
    </row>
    <row r="74" spans="1:16" ht="15.75" thickBot="1">
      <c r="B74" s="814"/>
      <c r="C74" s="815"/>
      <c r="D74" s="815"/>
      <c r="E74" s="815"/>
      <c r="F74" s="815"/>
      <c r="G74" s="815"/>
      <c r="H74" s="815"/>
      <c r="I74" s="126"/>
      <c r="J74" s="126"/>
      <c r="K74" s="126"/>
      <c r="L74" s="915"/>
      <c r="M74" s="915"/>
      <c r="N74" s="45"/>
    </row>
    <row r="75" spans="1:16" ht="15.75" thickBot="1">
      <c r="B75" s="833" t="s">
        <v>953</v>
      </c>
      <c r="C75" s="834"/>
      <c r="D75" s="834"/>
      <c r="E75" s="834"/>
      <c r="F75" s="834"/>
      <c r="G75" s="834"/>
      <c r="H75" s="834"/>
      <c r="I75" s="834"/>
      <c r="J75" s="834"/>
      <c r="K75" s="834"/>
      <c r="L75" s="834"/>
      <c r="M75" s="835"/>
      <c r="N75" s="301">
        <f>SUM(N70:N74)</f>
        <v>54.131</v>
      </c>
    </row>
    <row r="76" spans="1:16" ht="15.75" thickBot="1">
      <c r="B76" s="33"/>
      <c r="C76" s="34"/>
      <c r="D76" s="34"/>
      <c r="E76" s="34"/>
      <c r="F76" s="34"/>
      <c r="G76" s="34"/>
      <c r="H76" s="34"/>
      <c r="I76" s="34"/>
      <c r="J76" s="34"/>
      <c r="K76" s="34"/>
      <c r="L76" s="34"/>
      <c r="M76" s="34"/>
      <c r="N76" s="35"/>
    </row>
    <row r="77" spans="1:16" ht="15.75" thickBot="1">
      <c r="B77" s="827" t="s">
        <v>967</v>
      </c>
      <c r="C77" s="828"/>
      <c r="D77" s="828"/>
      <c r="E77" s="828"/>
      <c r="F77" s="828"/>
      <c r="G77" s="828"/>
      <c r="H77" s="828"/>
      <c r="I77" s="828"/>
      <c r="J77" s="828"/>
      <c r="K77" s="828"/>
      <c r="L77" s="828"/>
      <c r="M77" s="829"/>
      <c r="N77" s="99">
        <f>N43+N54+N65+N75</f>
        <v>2529.9134867358048</v>
      </c>
    </row>
    <row r="78" spans="1:16">
      <c r="B78" s="33"/>
      <c r="C78" s="34"/>
      <c r="D78" s="34"/>
      <c r="E78" s="34"/>
      <c r="F78" s="34"/>
      <c r="G78" s="34"/>
      <c r="H78" s="34"/>
      <c r="I78" s="34"/>
      <c r="J78" s="34"/>
      <c r="K78" s="34"/>
      <c r="L78" s="34"/>
      <c r="M78" s="34"/>
      <c r="N78" s="35"/>
    </row>
    <row r="79" spans="1:16">
      <c r="B79" s="64" t="s">
        <v>968</v>
      </c>
      <c r="C79" s="65"/>
      <c r="D79" s="65"/>
      <c r="E79" s="65"/>
      <c r="F79" s="65"/>
      <c r="G79" s="65"/>
      <c r="H79" s="65"/>
      <c r="I79" s="65"/>
      <c r="J79" s="65"/>
      <c r="K79" s="65"/>
      <c r="L79" s="65"/>
      <c r="M79" s="65"/>
      <c r="N79" s="66"/>
    </row>
    <row r="80" spans="1:16"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505.98269734716098</v>
      </c>
      <c r="M82" s="862"/>
      <c r="N82" s="51"/>
    </row>
    <row r="83" spans="1:14">
      <c r="B83" s="89" t="s">
        <v>973</v>
      </c>
      <c r="C83" s="90"/>
      <c r="D83" s="90"/>
      <c r="E83" s="90"/>
      <c r="F83" s="90"/>
      <c r="G83" s="90"/>
      <c r="H83" s="90"/>
      <c r="I83" s="87"/>
      <c r="J83" s="88"/>
      <c r="K83" s="304">
        <v>0.05</v>
      </c>
      <c r="L83" s="861">
        <f>N77*K83</f>
        <v>126.49567433679024</v>
      </c>
      <c r="M83" s="862"/>
      <c r="N83" s="51"/>
    </row>
    <row r="84" spans="1:14" ht="15.75" thickBot="1">
      <c r="B84" s="91" t="s">
        <v>974</v>
      </c>
      <c r="C84" s="92"/>
      <c r="D84" s="92"/>
      <c r="E84" s="92"/>
      <c r="F84" s="92"/>
      <c r="G84" s="92"/>
      <c r="H84" s="92"/>
      <c r="I84" s="93"/>
      <c r="J84" s="94"/>
      <c r="K84" s="305">
        <v>0.05</v>
      </c>
      <c r="L84" s="863">
        <f>N77*K84</f>
        <v>126.49567433679024</v>
      </c>
      <c r="M84" s="864"/>
      <c r="N84" s="51"/>
    </row>
    <row r="85" spans="1:14" ht="15.75" thickBot="1">
      <c r="B85" s="827" t="s">
        <v>953</v>
      </c>
      <c r="C85" s="828"/>
      <c r="D85" s="828"/>
      <c r="E85" s="828"/>
      <c r="F85" s="828"/>
      <c r="G85" s="828"/>
      <c r="H85" s="828"/>
      <c r="I85" s="828"/>
      <c r="J85" s="828"/>
      <c r="K85" s="828"/>
      <c r="L85" s="828"/>
      <c r="M85" s="829"/>
      <c r="N85" s="52">
        <f>L82+L83+L84</f>
        <v>758.97404602074141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3288.8875327565461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500</v>
      </c>
      <c r="N36" s="272">
        <f>K36/M36</f>
        <v>194.21830942871716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500</v>
      </c>
      <c r="N37" s="272">
        <f>K37/M37</f>
        <v>7.804628516755785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202.56424794547297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848</v>
      </c>
      <c r="B48" s="43" t="str">
        <f>VLOOKUP(A48,MATERIALES!A4:D372,3,FALSE)</f>
        <v>Emulsión CRL-1</v>
      </c>
      <c r="C48" s="281"/>
      <c r="D48" s="281"/>
      <c r="E48" s="281"/>
      <c r="F48" s="281"/>
      <c r="G48" s="281"/>
      <c r="H48" s="281"/>
      <c r="I48" s="268"/>
      <c r="J48" s="224" t="str">
        <f>VLOOKUP(A48,MATERIALES!A4:D372,2,FALSE)</f>
        <v>lt</v>
      </c>
      <c r="K48" s="282">
        <v>1</v>
      </c>
      <c r="L48" s="267"/>
      <c r="M48" s="402">
        <f>VLOOKUP(A48,MATERIALES!A4:D388,4,FALSE)</f>
        <v>9268.5549267774422</v>
      </c>
      <c r="N48" s="272">
        <f>K48*M48</f>
        <v>9268.5549267774422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9268.5549267774422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9525.2501747229144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1905.0500349445829</v>
      </c>
      <c r="M83" s="862"/>
      <c r="N83" s="51"/>
    </row>
    <row r="84" spans="1:14">
      <c r="B84" s="89" t="s">
        <v>973</v>
      </c>
      <c r="C84" s="90"/>
      <c r="D84" s="90"/>
      <c r="E84" s="90"/>
      <c r="F84" s="90"/>
      <c r="G84" s="90"/>
      <c r="H84" s="90"/>
      <c r="I84" s="87"/>
      <c r="J84" s="88"/>
      <c r="K84" s="304">
        <v>0.05</v>
      </c>
      <c r="L84" s="861">
        <f>N78*K84</f>
        <v>476.26250873614572</v>
      </c>
      <c r="M84" s="862"/>
      <c r="N84" s="51"/>
    </row>
    <row r="85" spans="1:14" ht="15.75" thickBot="1">
      <c r="B85" s="91" t="s">
        <v>974</v>
      </c>
      <c r="C85" s="92"/>
      <c r="D85" s="92"/>
      <c r="E85" s="92"/>
      <c r="F85" s="92"/>
      <c r="G85" s="92"/>
      <c r="H85" s="92"/>
      <c r="I85" s="93"/>
      <c r="J85" s="94"/>
      <c r="K85" s="305">
        <v>0.05</v>
      </c>
      <c r="L85" s="863">
        <f>N78*K85</f>
        <v>476.26250873614572</v>
      </c>
      <c r="M85" s="864"/>
      <c r="N85" s="51"/>
    </row>
    <row r="86" spans="1:14" ht="15.75" thickBot="1">
      <c r="B86" s="827" t="s">
        <v>953</v>
      </c>
      <c r="C86" s="828"/>
      <c r="D86" s="828"/>
      <c r="E86" s="828"/>
      <c r="F86" s="828"/>
      <c r="G86" s="828"/>
      <c r="H86" s="828"/>
      <c r="I86" s="828"/>
      <c r="J86" s="828"/>
      <c r="K86" s="828"/>
      <c r="L86" s="828"/>
      <c r="M86" s="829"/>
      <c r="N86" s="52">
        <f>L83+L84+L85</f>
        <v>2857.5750524168743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12382.825227139789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500</v>
      </c>
      <c r="N36" s="272">
        <f>K36/M36</f>
        <v>194.21830942871716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500</v>
      </c>
      <c r="N37" s="272">
        <f>K37/M37</f>
        <v>7.804628516755785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202.56424794547297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792</v>
      </c>
      <c r="B48" s="43" t="str">
        <f>VLOOKUP(A48,MATERIALES!A4:D372,3,FALSE)</f>
        <v>Asfalto liquido RC 250</v>
      </c>
      <c r="C48" s="281"/>
      <c r="D48" s="281"/>
      <c r="E48" s="281"/>
      <c r="F48" s="281"/>
      <c r="G48" s="281"/>
      <c r="H48" s="281"/>
      <c r="I48" s="268"/>
      <c r="J48" s="224" t="str">
        <f>VLOOKUP(A48,MATERIALES!A4:D372,2,FALSE)</f>
        <v>gal</v>
      </c>
      <c r="K48" s="282">
        <v>0.3</v>
      </c>
      <c r="L48" s="267"/>
      <c r="M48" s="402">
        <f>VLOOKUP(A48,MATERIALES!A4:D388,4,FALSE)</f>
        <v>6712.1160549574961</v>
      </c>
      <c r="N48" s="272">
        <f>K48*M48</f>
        <v>2013.6348164872488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2013.6348164872488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2270.3300644327214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454.06601288654429</v>
      </c>
      <c r="M83" s="862"/>
      <c r="N83" s="51"/>
    </row>
    <row r="84" spans="1:14">
      <c r="B84" s="89" t="s">
        <v>973</v>
      </c>
      <c r="C84" s="90"/>
      <c r="D84" s="90"/>
      <c r="E84" s="90"/>
      <c r="F84" s="90"/>
      <c r="G84" s="90"/>
      <c r="H84" s="90"/>
      <c r="I84" s="87"/>
      <c r="J84" s="88"/>
      <c r="K84" s="304">
        <v>0.05</v>
      </c>
      <c r="L84" s="861">
        <f>N78*K84</f>
        <v>113.51650322163607</v>
      </c>
      <c r="M84" s="862"/>
      <c r="N84" s="51"/>
    </row>
    <row r="85" spans="1:14" ht="15.75" thickBot="1">
      <c r="B85" s="91" t="s">
        <v>974</v>
      </c>
      <c r="C85" s="92"/>
      <c r="D85" s="92"/>
      <c r="E85" s="92"/>
      <c r="F85" s="92"/>
      <c r="G85" s="92"/>
      <c r="H85" s="92"/>
      <c r="I85" s="93"/>
      <c r="J85" s="94"/>
      <c r="K85" s="305">
        <v>0.05</v>
      </c>
      <c r="L85" s="863">
        <f>N78*K85</f>
        <v>113.51650322163607</v>
      </c>
      <c r="M85" s="864"/>
      <c r="N85" s="51"/>
    </row>
    <row r="86" spans="1:14" ht="15.75" thickBot="1">
      <c r="B86" s="827" t="s">
        <v>953</v>
      </c>
      <c r="C86" s="828"/>
      <c r="D86" s="828"/>
      <c r="E86" s="828"/>
      <c r="F86" s="828"/>
      <c r="G86" s="828"/>
      <c r="H86" s="828"/>
      <c r="I86" s="828"/>
      <c r="J86" s="828"/>
      <c r="K86" s="828"/>
      <c r="L86" s="828"/>
      <c r="M86" s="829"/>
      <c r="N86" s="52">
        <f>L83+L84+L85</f>
        <v>681.09901932981643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2951.4290837625376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957" t="str">
        <f>VLOOKUP(A36,EQUIPOS!A6:D154,3,FALSE)</f>
        <v>Carrotanque Irrigador de asfalto, 1000 GALONES DE CAPACIDAD</v>
      </c>
      <c r="C36" s="958"/>
      <c r="D36" s="958"/>
      <c r="E36" s="958"/>
      <c r="F36" s="958"/>
      <c r="G36" s="958"/>
      <c r="H36" s="959"/>
      <c r="I36" s="267"/>
      <c r="J36" s="268"/>
      <c r="K36" s="269">
        <f>VLOOKUP(A36,EQUIPOS!A6:D163,4,FALSE)</f>
        <v>97109.154714358578</v>
      </c>
      <c r="L36" s="270"/>
      <c r="M36" s="271">
        <v>500</v>
      </c>
      <c r="N36" s="272">
        <f>K36/M36</f>
        <v>194.21830942871716</v>
      </c>
    </row>
    <row r="37" spans="1:14">
      <c r="A37" s="113" t="s">
        <v>176</v>
      </c>
      <c r="B37" s="957" t="str">
        <f>VLOOKUP(A37,EQUIPOS!A7:D154,3,FALSE)</f>
        <v xml:space="preserve">Compresor (barrido y soplado)
</v>
      </c>
      <c r="C37" s="958"/>
      <c r="D37" s="958"/>
      <c r="E37" s="958"/>
      <c r="F37" s="958"/>
      <c r="G37" s="958"/>
      <c r="H37" s="959"/>
      <c r="I37" s="267"/>
      <c r="J37" s="268"/>
      <c r="K37" s="269">
        <f>VLOOKUP(A37,EQUIPOS!A7:D164,4,FALSE)</f>
        <v>3902.3142583778927</v>
      </c>
      <c r="L37" s="270"/>
      <c r="M37" s="271">
        <v>500</v>
      </c>
      <c r="N37" s="272">
        <f>K37/M37</f>
        <v>7.804628516755785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202.56424794547297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858</v>
      </c>
      <c r="B48" s="43" t="str">
        <f>VLOOKUP(A48,MATERIALES!A4:D372,3,FALSE)</f>
        <v>Emulsión CRR-1</v>
      </c>
      <c r="C48" s="281"/>
      <c r="D48" s="281"/>
      <c r="E48" s="281"/>
      <c r="F48" s="281"/>
      <c r="G48" s="281"/>
      <c r="H48" s="281"/>
      <c r="I48" s="268"/>
      <c r="J48" s="224" t="str">
        <f>VLOOKUP(A48,MATERIALES!A4:D372,2,FALSE)</f>
        <v>lt</v>
      </c>
      <c r="K48" s="282">
        <v>0.45</v>
      </c>
      <c r="L48" s="267"/>
      <c r="M48" s="402">
        <f>VLOOKUP(A48,MATERIALES!A4:D388,4,FALSE)</f>
        <v>9268.5549267774422</v>
      </c>
      <c r="N48" s="272">
        <f>K48*M48</f>
        <v>4170.8497170498495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4170.8497170498495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4427.5449649953225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885.5089929990645</v>
      </c>
      <c r="M83" s="862"/>
      <c r="N83" s="51"/>
    </row>
    <row r="84" spans="1:14">
      <c r="B84" s="89" t="s">
        <v>973</v>
      </c>
      <c r="C84" s="90"/>
      <c r="D84" s="90"/>
      <c r="E84" s="90"/>
      <c r="F84" s="90"/>
      <c r="G84" s="90"/>
      <c r="H84" s="90"/>
      <c r="I84" s="87"/>
      <c r="J84" s="88"/>
      <c r="K84" s="304">
        <v>0.05</v>
      </c>
      <c r="L84" s="861">
        <f>N78*K84</f>
        <v>221.37724824976613</v>
      </c>
      <c r="M84" s="862"/>
      <c r="N84" s="51"/>
    </row>
    <row r="85" spans="1:14" ht="15.75" thickBot="1">
      <c r="B85" s="91" t="s">
        <v>974</v>
      </c>
      <c r="C85" s="92"/>
      <c r="D85" s="92"/>
      <c r="E85" s="92"/>
      <c r="F85" s="92"/>
      <c r="G85" s="92"/>
      <c r="H85" s="92"/>
      <c r="I85" s="93"/>
      <c r="J85" s="94"/>
      <c r="K85" s="305">
        <v>0.05</v>
      </c>
      <c r="L85" s="863">
        <f>N78*K85</f>
        <v>221.37724824976613</v>
      </c>
      <c r="M85" s="864"/>
      <c r="N85" s="51"/>
    </row>
    <row r="86" spans="1:14" ht="15.75" thickBot="1">
      <c r="B86" s="827" t="s">
        <v>953</v>
      </c>
      <c r="C86" s="828"/>
      <c r="D86" s="828"/>
      <c r="E86" s="828"/>
      <c r="F86" s="828"/>
      <c r="G86" s="828"/>
      <c r="H86" s="828"/>
      <c r="I86" s="828"/>
      <c r="J86" s="828"/>
      <c r="K86" s="828"/>
      <c r="L86" s="828"/>
      <c r="M86" s="829"/>
      <c r="N86" s="52">
        <f>L83+L84+L85</f>
        <v>1328.2634894985968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5755.8084544939193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500</v>
      </c>
      <c r="N36" s="272">
        <f>K36/M36</f>
        <v>194.21830942871716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500</v>
      </c>
      <c r="N37" s="272">
        <f>K37/M37</f>
        <v>7.804628516755785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202.56424794547297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VLOOKUP(A48,MATERIALES!A4:D372,3,FALSE)</f>
        <v>Emulsión CRR-2</v>
      </c>
      <c r="C48" s="281"/>
      <c r="D48" s="281"/>
      <c r="E48" s="281"/>
      <c r="F48" s="281"/>
      <c r="G48" s="281"/>
      <c r="H48" s="281"/>
      <c r="I48" s="268"/>
      <c r="J48" s="224" t="str">
        <f>VLOOKUP(A48,MATERIALES!A4:D372,2,FALSE)</f>
        <v>lt</v>
      </c>
      <c r="K48" s="282">
        <v>0.45</v>
      </c>
      <c r="L48" s="267"/>
      <c r="M48" s="402">
        <f>VLOOKUP(A48,MATERIALES!A4:D388,4,FALSE)</f>
        <v>2558.5683502637794</v>
      </c>
      <c r="N48" s="272">
        <f>K48*M48</f>
        <v>1151.3557576187009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1151.3557576187009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1408.0510055641739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281.61020111283477</v>
      </c>
      <c r="M83" s="862"/>
      <c r="N83" s="51"/>
    </row>
    <row r="84" spans="1:14">
      <c r="B84" s="89" t="s">
        <v>973</v>
      </c>
      <c r="C84" s="90"/>
      <c r="D84" s="90"/>
      <c r="E84" s="90"/>
      <c r="F84" s="90"/>
      <c r="G84" s="90"/>
      <c r="H84" s="90"/>
      <c r="I84" s="87"/>
      <c r="J84" s="88"/>
      <c r="K84" s="304">
        <v>0.05</v>
      </c>
      <c r="L84" s="861">
        <f>N78*K84</f>
        <v>70.402550278208693</v>
      </c>
      <c r="M84" s="862"/>
      <c r="N84" s="51"/>
    </row>
    <row r="85" spans="1:14" ht="15.75" thickBot="1">
      <c r="B85" s="91" t="s">
        <v>974</v>
      </c>
      <c r="C85" s="92"/>
      <c r="D85" s="92"/>
      <c r="E85" s="92"/>
      <c r="F85" s="92"/>
      <c r="G85" s="92"/>
      <c r="H85" s="92"/>
      <c r="I85" s="93"/>
      <c r="J85" s="94"/>
      <c r="K85" s="305">
        <v>0.05</v>
      </c>
      <c r="L85" s="863">
        <f>N78*K85</f>
        <v>70.402550278208693</v>
      </c>
      <c r="M85" s="864"/>
      <c r="N85" s="51"/>
    </row>
    <row r="86" spans="1:14" ht="15.75" thickBot="1">
      <c r="B86" s="827" t="s">
        <v>953</v>
      </c>
      <c r="C86" s="828"/>
      <c r="D86" s="828"/>
      <c r="E86" s="828"/>
      <c r="F86" s="828"/>
      <c r="G86" s="828"/>
      <c r="H86" s="828"/>
      <c r="I86" s="828"/>
      <c r="J86" s="828"/>
      <c r="K86" s="828"/>
      <c r="L86" s="828"/>
      <c r="M86" s="829"/>
      <c r="N86" s="52">
        <f>L83+L84+L85</f>
        <v>422.41530166925219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1830.4663072334261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500</v>
      </c>
      <c r="N36" s="272">
        <f>K36/M36</f>
        <v>194.21830942871716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500</v>
      </c>
      <c r="N37" s="272">
        <f>K37/M37</f>
        <v>7.804628516755785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202.56424794547297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856</v>
      </c>
      <c r="B48" s="43" t="str">
        <f>VLOOKUP(A48,MATERIALES!A4:D372,3,FALSE)</f>
        <v>Emulsión CRR-1m</v>
      </c>
      <c r="C48" s="281"/>
      <c r="D48" s="281"/>
      <c r="E48" s="281"/>
      <c r="F48" s="281"/>
      <c r="G48" s="281"/>
      <c r="H48" s="281"/>
      <c r="I48" s="268"/>
      <c r="J48" s="224" t="str">
        <f>VLOOKUP(A48,MATERIALES!A4:D372,2,FALSE)</f>
        <v>lt</v>
      </c>
      <c r="K48" s="282">
        <v>0.45</v>
      </c>
      <c r="L48" s="267"/>
      <c r="M48" s="402">
        <f>VLOOKUP(A48,MATERIALES!A4:D388,4,FALSE)</f>
        <v>2092.2125710646383</v>
      </c>
      <c r="N48" s="272">
        <f>K48*M48</f>
        <v>941.49565697908724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941.49565697908724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1198.1909049245603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239.63818098491208</v>
      </c>
      <c r="M83" s="862"/>
      <c r="N83" s="51"/>
    </row>
    <row r="84" spans="1:14">
      <c r="B84" s="89" t="s">
        <v>973</v>
      </c>
      <c r="C84" s="90"/>
      <c r="D84" s="90"/>
      <c r="E84" s="90"/>
      <c r="F84" s="90"/>
      <c r="G84" s="90"/>
      <c r="H84" s="90"/>
      <c r="I84" s="87"/>
      <c r="J84" s="88"/>
      <c r="K84" s="304">
        <v>0.05</v>
      </c>
      <c r="L84" s="861">
        <f>N78*K84</f>
        <v>59.909545246228021</v>
      </c>
      <c r="M84" s="862"/>
      <c r="N84" s="51"/>
    </row>
    <row r="85" spans="1:14" ht="15.75" thickBot="1">
      <c r="B85" s="91" t="s">
        <v>974</v>
      </c>
      <c r="C85" s="92"/>
      <c r="D85" s="92"/>
      <c r="E85" s="92"/>
      <c r="F85" s="92"/>
      <c r="G85" s="92"/>
      <c r="H85" s="92"/>
      <c r="I85" s="93"/>
      <c r="J85" s="94"/>
      <c r="K85" s="305">
        <v>0.05</v>
      </c>
      <c r="L85" s="863">
        <f>N78*K85</f>
        <v>59.909545246228021</v>
      </c>
      <c r="M85" s="864"/>
      <c r="N85" s="51"/>
    </row>
    <row r="86" spans="1:14" ht="15.75" thickBot="1">
      <c r="B86" s="827" t="s">
        <v>953</v>
      </c>
      <c r="C86" s="828"/>
      <c r="D86" s="828"/>
      <c r="E86" s="828"/>
      <c r="F86" s="828"/>
      <c r="G86" s="828"/>
      <c r="H86" s="828"/>
      <c r="I86" s="828"/>
      <c r="J86" s="828"/>
      <c r="K86" s="828"/>
      <c r="L86" s="828"/>
      <c r="M86" s="829"/>
      <c r="N86" s="52">
        <f>L83+L84+L85</f>
        <v>359.45727147736818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1557.6481764019286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500</v>
      </c>
      <c r="N36" s="272">
        <f>K36/M36</f>
        <v>194.21830942871716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500</v>
      </c>
      <c r="N37" s="272">
        <f>K37/M37</f>
        <v>7.804628516755785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202.56424794547297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862</v>
      </c>
      <c r="B48" s="43" t="str">
        <f>VLOOKUP(A48,MATERIALES!A4:D372,3,FALSE)</f>
        <v>Emulsión CRR-2m</v>
      </c>
      <c r="C48" s="281"/>
      <c r="D48" s="281"/>
      <c r="E48" s="281"/>
      <c r="F48" s="281"/>
      <c r="G48" s="281"/>
      <c r="H48" s="281"/>
      <c r="I48" s="268"/>
      <c r="J48" s="224" t="str">
        <f>VLOOKUP(A48,MATERIALES!A4:D372,2,FALSE)</f>
        <v>lt</v>
      </c>
      <c r="K48" s="282">
        <v>0.45</v>
      </c>
      <c r="L48" s="267"/>
      <c r="M48" s="402">
        <f>VLOOKUP(A48,MATERIALES!A4:D388,4,FALSE)</f>
        <v>2169.938534264495</v>
      </c>
      <c r="N48" s="272">
        <f>K48*M48</f>
        <v>976.47234041902277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976.47234041902277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1233.1675883644959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246.63351767289919</v>
      </c>
      <c r="M83" s="862"/>
      <c r="N83" s="51"/>
    </row>
    <row r="84" spans="1:14">
      <c r="B84" s="89" t="s">
        <v>973</v>
      </c>
      <c r="C84" s="90"/>
      <c r="D84" s="90"/>
      <c r="E84" s="90"/>
      <c r="F84" s="90"/>
      <c r="G84" s="90"/>
      <c r="H84" s="90"/>
      <c r="I84" s="87"/>
      <c r="J84" s="88"/>
      <c r="K84" s="304">
        <v>0.05</v>
      </c>
      <c r="L84" s="861">
        <f>N78*K84</f>
        <v>61.658379418224797</v>
      </c>
      <c r="M84" s="862"/>
      <c r="N84" s="51"/>
    </row>
    <row r="85" spans="1:14" ht="15.75" thickBot="1">
      <c r="B85" s="91" t="s">
        <v>974</v>
      </c>
      <c r="C85" s="92"/>
      <c r="D85" s="92"/>
      <c r="E85" s="92"/>
      <c r="F85" s="92"/>
      <c r="G85" s="92"/>
      <c r="H85" s="92"/>
      <c r="I85" s="93"/>
      <c r="J85" s="94"/>
      <c r="K85" s="305">
        <v>0.05</v>
      </c>
      <c r="L85" s="863">
        <f>N78*K85</f>
        <v>61.658379418224797</v>
      </c>
      <c r="M85" s="864"/>
      <c r="N85" s="51"/>
    </row>
    <row r="86" spans="1:14" ht="15.75" thickBot="1">
      <c r="B86" s="827" t="s">
        <v>953</v>
      </c>
      <c r="C86" s="828"/>
      <c r="D86" s="828"/>
      <c r="E86" s="828"/>
      <c r="F86" s="828"/>
      <c r="G86" s="828"/>
      <c r="H86" s="828"/>
      <c r="I86" s="828"/>
      <c r="J86" s="828"/>
      <c r="K86" s="828"/>
      <c r="L86" s="828"/>
      <c r="M86" s="829"/>
      <c r="N86" s="52">
        <f>L83+L84+L85</f>
        <v>369.95027650934878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1603.1178648738446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400</v>
      </c>
      <c r="N36" s="272">
        <f>K36/M36</f>
        <v>242.77288678589645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400</v>
      </c>
      <c r="N37" s="272">
        <f>K37/M37</f>
        <v>351.89601784608078</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3902.3142583778927</v>
      </c>
      <c r="L38" s="270"/>
      <c r="M38" s="271">
        <v>400</v>
      </c>
      <c r="N38" s="272">
        <f>K38/M38</f>
        <v>9.7557856459447319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92453.020662879353</v>
      </c>
      <c r="L39" s="844">
        <v>400</v>
      </c>
      <c r="M39" s="845"/>
      <c r="N39" s="272">
        <f>K39/L39</f>
        <v>231.13255165719838</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836.56727394641541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VLOOKUP(A48,MATERIALES!A5:D389,4,FALSE)</f>
        <v>2558.5683502637794</v>
      </c>
      <c r="N48" s="272">
        <f>K48*M48</f>
        <v>4682.1800809827164</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VLOOKUP(A49,MATERIALES!A6:D390,4,FALSE)</f>
        <v>74531.745534109257</v>
      </c>
      <c r="N49" s="272">
        <f>K49*M49</f>
        <v>1416.103165148076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6098.2832461307926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1034.151278986966</v>
      </c>
      <c r="M58" s="832"/>
      <c r="N58" s="287">
        <f>K58*L58</f>
        <v>19.648874300752354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19.648874300752354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7055.5025955074625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1411.1005191014926</v>
      </c>
      <c r="M82" s="862"/>
      <c r="N82" s="51"/>
    </row>
    <row r="83" spans="1:14">
      <c r="B83" s="89" t="s">
        <v>973</v>
      </c>
      <c r="C83" s="90"/>
      <c r="D83" s="90"/>
      <c r="E83" s="90"/>
      <c r="F83" s="90"/>
      <c r="G83" s="90"/>
      <c r="H83" s="90"/>
      <c r="I83" s="87"/>
      <c r="J83" s="88"/>
      <c r="K83" s="304">
        <v>0.05</v>
      </c>
      <c r="L83" s="861">
        <f>N77*K83</f>
        <v>352.77512977537316</v>
      </c>
      <c r="M83" s="862"/>
      <c r="N83" s="51"/>
    </row>
    <row r="84" spans="1:14" ht="15.75" thickBot="1">
      <c r="B84" s="91" t="s">
        <v>974</v>
      </c>
      <c r="C84" s="92"/>
      <c r="D84" s="92"/>
      <c r="E84" s="92"/>
      <c r="F84" s="92"/>
      <c r="G84" s="92"/>
      <c r="H84" s="92"/>
      <c r="I84" s="93"/>
      <c r="J84" s="94"/>
      <c r="K84" s="305">
        <v>0.05</v>
      </c>
      <c r="L84" s="863">
        <f>N77*K84</f>
        <v>352.77512977537316</v>
      </c>
      <c r="M84" s="864"/>
      <c r="N84" s="51"/>
    </row>
    <row r="85" spans="1:14" ht="15.75" thickBot="1">
      <c r="B85" s="827" t="s">
        <v>953</v>
      </c>
      <c r="C85" s="828"/>
      <c r="D85" s="828"/>
      <c r="E85" s="828"/>
      <c r="F85" s="828"/>
      <c r="G85" s="828"/>
      <c r="H85" s="828"/>
      <c r="I85" s="828"/>
      <c r="J85" s="828"/>
      <c r="K85" s="828"/>
      <c r="L85" s="828"/>
      <c r="M85" s="829"/>
      <c r="N85" s="52">
        <f>L82+L83+L84</f>
        <v>2116.6507786522388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9172.1533741597013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400</v>
      </c>
      <c r="N36" s="272">
        <f>K36/M36</f>
        <v>242.77288678589645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400</v>
      </c>
      <c r="N37" s="272">
        <f>K37/M37</f>
        <v>351.89601784608078</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3902.3142583778927</v>
      </c>
      <c r="L38" s="270"/>
      <c r="M38" s="271">
        <v>400</v>
      </c>
      <c r="N38" s="272">
        <f>K38/M38</f>
        <v>9.7557856459447319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92453.020662879353</v>
      </c>
      <c r="L39" s="844">
        <v>400</v>
      </c>
      <c r="M39" s="845"/>
      <c r="N39" s="272">
        <f>K39/L39</f>
        <v>231.13255165719838</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836.56727394641541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1.5</v>
      </c>
      <c r="L48" s="267"/>
      <c r="M48" s="402">
        <f>VLOOKUP(A48,MATERIALES!A5:D389,4,FALSE)</f>
        <v>2558.5683502637794</v>
      </c>
      <c r="N48" s="272">
        <f>K48*M48</f>
        <v>3837.8525253956691</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1.2999999999999999E-2</v>
      </c>
      <c r="L49" s="267"/>
      <c r="M49" s="402">
        <f>VLOOKUP(A49,MATERIALES!A6:D390,4,FALSE)</f>
        <v>74531.745534109257</v>
      </c>
      <c r="N49" s="272">
        <f>K49*M49</f>
        <v>968.91269194342033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4806.7652173390898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1034.151278986966</v>
      </c>
      <c r="M58" s="832"/>
      <c r="N58" s="287">
        <f>K58*L58</f>
        <v>13.443966626830557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13.443966626830557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5757.7796590418384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1151.5559318083676</v>
      </c>
      <c r="M83" s="862"/>
      <c r="N83" s="51"/>
    </row>
    <row r="84" spans="1:14">
      <c r="B84" s="89" t="s">
        <v>973</v>
      </c>
      <c r="C84" s="90"/>
      <c r="D84" s="90"/>
      <c r="E84" s="90"/>
      <c r="F84" s="90"/>
      <c r="G84" s="90"/>
      <c r="H84" s="90"/>
      <c r="I84" s="87"/>
      <c r="J84" s="88"/>
      <c r="K84" s="304">
        <v>0.05</v>
      </c>
      <c r="L84" s="861">
        <f>N78*K84</f>
        <v>287.88898295209191</v>
      </c>
      <c r="M84" s="862"/>
      <c r="N84" s="51"/>
    </row>
    <row r="85" spans="1:14" ht="15.75" thickBot="1">
      <c r="B85" s="91" t="s">
        <v>974</v>
      </c>
      <c r="C85" s="92"/>
      <c r="D85" s="92"/>
      <c r="E85" s="92"/>
      <c r="F85" s="92"/>
      <c r="G85" s="92"/>
      <c r="H85" s="92"/>
      <c r="I85" s="93"/>
      <c r="J85" s="94"/>
      <c r="K85" s="305">
        <v>0.05</v>
      </c>
      <c r="L85" s="863">
        <f>N78*K85</f>
        <v>287.88898295209191</v>
      </c>
      <c r="M85" s="864"/>
      <c r="N85" s="51"/>
    </row>
    <row r="86" spans="1:14" ht="15.75" thickBot="1">
      <c r="B86" s="827" t="s">
        <v>953</v>
      </c>
      <c r="C86" s="828"/>
      <c r="D86" s="828"/>
      <c r="E86" s="828"/>
      <c r="F86" s="828"/>
      <c r="G86" s="828"/>
      <c r="H86" s="828"/>
      <c r="I86" s="828"/>
      <c r="J86" s="828"/>
      <c r="K86" s="828"/>
      <c r="L86" s="828"/>
      <c r="M86" s="829"/>
      <c r="N86" s="52">
        <f>L83+L84+L85</f>
        <v>1727.3338977125516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7485.1135567543897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400</v>
      </c>
      <c r="N36" s="272">
        <f>K36/M36</f>
        <v>242.77288678589645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400</v>
      </c>
      <c r="N37" s="272">
        <f>K37/M37</f>
        <v>351.89601784608078</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3902.3142583778927</v>
      </c>
      <c r="L38" s="270"/>
      <c r="M38" s="271">
        <v>400</v>
      </c>
      <c r="N38" s="272">
        <f>K38/M38</f>
        <v>9.7557856459447319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92453.020662879353</v>
      </c>
      <c r="L39" s="844">
        <v>400</v>
      </c>
      <c r="M39" s="845"/>
      <c r="N39" s="272">
        <f>K39/L39</f>
        <v>231.13255165719838</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836.56727394641541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VLOOKUP(A48,MATERIALES!A5:D389,4,FALSE)</f>
        <v>2558.5683502637794</v>
      </c>
      <c r="N48" s="272">
        <f>K48*M48</f>
        <v>4682.1800809827164</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VLOOKUP(A49,MATERIALES!A6:D390,4,FALSE)</f>
        <v>74531.745534109257</v>
      </c>
      <c r="N49" s="272">
        <f>K49*M49</f>
        <v>1416.103165148076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6098.2832461307926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1034.151278986966</v>
      </c>
      <c r="M58" s="832"/>
      <c r="N58" s="287">
        <f>K58*L58</f>
        <v>19.648874300752354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19.648874300752354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7055.5025955074625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1411.1005191014926</v>
      </c>
      <c r="M83" s="862"/>
      <c r="N83" s="51"/>
    </row>
    <row r="84" spans="1:14">
      <c r="B84" s="89" t="s">
        <v>973</v>
      </c>
      <c r="C84" s="90"/>
      <c r="D84" s="90"/>
      <c r="E84" s="90"/>
      <c r="F84" s="90"/>
      <c r="G84" s="90"/>
      <c r="H84" s="90"/>
      <c r="I84" s="87"/>
      <c r="J84" s="88"/>
      <c r="K84" s="304">
        <v>0.05</v>
      </c>
      <c r="L84" s="861">
        <f>N78*K84</f>
        <v>352.77512977537316</v>
      </c>
      <c r="M84" s="862"/>
      <c r="N84" s="51"/>
    </row>
    <row r="85" spans="1:14" ht="15.75" thickBot="1">
      <c r="B85" s="91" t="s">
        <v>974</v>
      </c>
      <c r="C85" s="92"/>
      <c r="D85" s="92"/>
      <c r="E85" s="92"/>
      <c r="F85" s="92"/>
      <c r="G85" s="92"/>
      <c r="H85" s="92"/>
      <c r="I85" s="93"/>
      <c r="J85" s="94"/>
      <c r="K85" s="305">
        <v>0.05</v>
      </c>
      <c r="L85" s="863">
        <f>N78*K85</f>
        <v>352.77512977537316</v>
      </c>
      <c r="M85" s="864"/>
      <c r="N85" s="51"/>
    </row>
    <row r="86" spans="1:14" ht="15.75" thickBot="1">
      <c r="B86" s="827" t="s">
        <v>953</v>
      </c>
      <c r="C86" s="828"/>
      <c r="D86" s="828"/>
      <c r="E86" s="828"/>
      <c r="F86" s="828"/>
      <c r="G86" s="828"/>
      <c r="H86" s="828"/>
      <c r="I86" s="828"/>
      <c r="J86" s="828"/>
      <c r="K86" s="828"/>
      <c r="L86" s="828"/>
      <c r="M86" s="829"/>
      <c r="N86" s="52">
        <f>L83+L84+L85</f>
        <v>2116.6507786522388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9172.1533741597013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400</v>
      </c>
      <c r="N36" s="272">
        <f>K36/M36</f>
        <v>242.77288678589645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400</v>
      </c>
      <c r="N37" s="272">
        <f>K37/M37</f>
        <v>351.89601784608078</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3902.3142583778927</v>
      </c>
      <c r="L38" s="270"/>
      <c r="M38" s="271">
        <v>400</v>
      </c>
      <c r="N38" s="272">
        <f>K38/M38</f>
        <v>9.7557856459447319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92453.020662879353</v>
      </c>
      <c r="L39" s="844">
        <v>400</v>
      </c>
      <c r="M39" s="845"/>
      <c r="N39" s="272">
        <f>K39/L39</f>
        <v>231.13255165719838</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836.56727394641541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761</v>
      </c>
      <c r="B48" s="43" t="str">
        <f>VLOOKUP(A48,MATERIALES!A5:D372,3,FALSE)</f>
        <v>Agregado para tratamiento superf. Simple</v>
      </c>
      <c r="C48" s="281"/>
      <c r="D48" s="281"/>
      <c r="E48" s="281"/>
      <c r="F48" s="281"/>
      <c r="G48" s="281"/>
      <c r="H48" s="281"/>
      <c r="I48" s="268"/>
      <c r="J48" s="224" t="str">
        <f>VLOOKUP(A48,MATERIALES!A4:D372,2,FALSE)</f>
        <v>m3</v>
      </c>
      <c r="K48" s="282">
        <v>1.2999999999999999E-2</v>
      </c>
      <c r="L48" s="267"/>
      <c r="M48" s="402">
        <f>VLOOKUP(A48,MATERIALES!A5:D389,4,FALSE)</f>
        <v>74531.745534109257</v>
      </c>
      <c r="N48" s="272">
        <f>K48*M48</f>
        <v>968.91269194342033</v>
      </c>
    </row>
    <row r="49" spans="1:14">
      <c r="A49" s="108" t="s">
        <v>860</v>
      </c>
      <c r="B49" s="43" t="str">
        <f>VLOOKUP(A49,MATERIALES!A6:D372,3,FALSE)</f>
        <v>Emulsión CRR-2</v>
      </c>
      <c r="C49" s="281"/>
      <c r="D49" s="281"/>
      <c r="E49" s="281"/>
      <c r="F49" s="281"/>
      <c r="G49" s="281"/>
      <c r="H49" s="281"/>
      <c r="I49" s="268"/>
      <c r="J49" s="224" t="str">
        <f>VLOOKUP(A49,MATERIALES!A5:D372,2,FALSE)</f>
        <v>lt</v>
      </c>
      <c r="K49" s="282">
        <v>1.5</v>
      </c>
      <c r="L49" s="267"/>
      <c r="M49" s="402">
        <f>VLOOKUP(A49,MATERIALES!A6:D390,4,FALSE)</f>
        <v>2558.5683502637794</v>
      </c>
      <c r="N49" s="272">
        <f>K49*M49</f>
        <v>3837.8525253956691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4806.7652173390898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1034.151278986966</v>
      </c>
      <c r="M58" s="832"/>
      <c r="N58" s="287">
        <f>K58*L58</f>
        <v>13.443966626830557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13.443966626830557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5757.7796590418384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1151.5559318083676</v>
      </c>
      <c r="M83" s="862"/>
      <c r="N83" s="51"/>
    </row>
    <row r="84" spans="1:14">
      <c r="B84" s="89" t="s">
        <v>973</v>
      </c>
      <c r="C84" s="90"/>
      <c r="D84" s="90"/>
      <c r="E84" s="90"/>
      <c r="F84" s="90"/>
      <c r="G84" s="90"/>
      <c r="H84" s="90"/>
      <c r="I84" s="87"/>
      <c r="J84" s="88"/>
      <c r="K84" s="304">
        <v>0.05</v>
      </c>
      <c r="L84" s="861">
        <f>N78*K84</f>
        <v>287.88898295209191</v>
      </c>
      <c r="M84" s="862"/>
      <c r="N84" s="51"/>
    </row>
    <row r="85" spans="1:14" ht="15.75" thickBot="1">
      <c r="B85" s="91" t="s">
        <v>974</v>
      </c>
      <c r="C85" s="92"/>
      <c r="D85" s="92"/>
      <c r="E85" s="92"/>
      <c r="F85" s="92"/>
      <c r="G85" s="92"/>
      <c r="H85" s="92"/>
      <c r="I85" s="93"/>
      <c r="J85" s="94"/>
      <c r="K85" s="305">
        <v>0.05</v>
      </c>
      <c r="L85" s="863">
        <f>N78*K85</f>
        <v>287.88898295209191</v>
      </c>
      <c r="M85" s="864"/>
      <c r="N85" s="51"/>
    </row>
    <row r="86" spans="1:14" ht="15.75" thickBot="1">
      <c r="B86" s="827" t="s">
        <v>953</v>
      </c>
      <c r="C86" s="828"/>
      <c r="D86" s="828"/>
      <c r="E86" s="828"/>
      <c r="F86" s="828"/>
      <c r="G86" s="828"/>
      <c r="H86" s="828"/>
      <c r="I86" s="828"/>
      <c r="J86" s="828"/>
      <c r="K86" s="828"/>
      <c r="L86" s="828"/>
      <c r="M86" s="829"/>
      <c r="N86" s="52">
        <f>L83+L84+L85</f>
        <v>1727.3338977125516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7485.1135567543897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A37" zoomScale="78" zoomScaleNormal="78" workbookViewId="0">
      <selection activeCell="M48" sqref="M48:M5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83">
        <v>275</v>
      </c>
      <c r="N36" s="272">
        <f>K36/M36</f>
        <v>353.12419896130393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83">
        <f>M36</f>
        <v>275</v>
      </c>
      <c r="N37" s="272">
        <f>K37/M37</f>
        <v>511.84875323066296</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3902.3142583778927</v>
      </c>
      <c r="L38" s="270"/>
      <c r="M38" s="283">
        <v>275</v>
      </c>
      <c r="N38" s="272">
        <f>K38/M38</f>
        <v>14.1902336668287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92453.020662879353</v>
      </c>
      <c r="L39" s="955">
        <v>275</v>
      </c>
      <c r="M39" s="956"/>
      <c r="N39" s="272">
        <f>K39/L39</f>
        <v>336.19280241047039</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1216.8251257402405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2.5000000000000001E-2</v>
      </c>
      <c r="L48" s="267"/>
      <c r="M48" s="402">
        <f>VLOOKUP(A48,MATERIALES!A5:D389,4,FALSE)</f>
        <v>74531.745534109257</v>
      </c>
      <c r="N48" s="272">
        <f>K48*M48</f>
        <v>1863.2936383527315</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1.2999999999999999E-2</v>
      </c>
      <c r="L49" s="267"/>
      <c r="M49" s="402">
        <f>VLOOKUP(A49,MATERIALES!A6:D390,4,FALSE)</f>
        <v>76022.38044479143</v>
      </c>
      <c r="N49" s="272">
        <f>K49*M49</f>
        <v>988.29094578228853</v>
      </c>
    </row>
    <row r="50" spans="1:14">
      <c r="A50" t="s">
        <v>860</v>
      </c>
      <c r="B50" s="43" t="str">
        <f>VLOOKUP(A50,MATERIALES!A6:D372,3,FALSE)</f>
        <v>Emulsión CRR-2</v>
      </c>
      <c r="C50" s="281"/>
      <c r="D50" s="281"/>
      <c r="E50" s="281"/>
      <c r="F50" s="281"/>
      <c r="G50" s="281"/>
      <c r="H50" s="281"/>
      <c r="I50" s="268"/>
      <c r="J50" s="224" t="str">
        <f>VLOOKUP(A50,MATERIALES!A6:D372,2,FALSE)</f>
        <v>lt</v>
      </c>
      <c r="K50" s="282">
        <v>4.24</v>
      </c>
      <c r="L50" s="267"/>
      <c r="M50" s="402">
        <f>VLOOKUP(A50,MATERIALES!A6:D391,4,FALSE)</f>
        <v>2558.5683502637794</v>
      </c>
      <c r="N50" s="272">
        <f>K50*M50</f>
        <v>10848.329805118425</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13699.914389253445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1034.151278986966</v>
      </c>
      <c r="M58" s="832"/>
      <c r="N58" s="287">
        <f>K58*L58</f>
        <v>39.297748601504708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39.297748601504708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15102.951010692648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3020.59020213853</v>
      </c>
      <c r="M83" s="862"/>
      <c r="N83" s="51"/>
    </row>
    <row r="84" spans="1:14">
      <c r="B84" s="89" t="s">
        <v>973</v>
      </c>
      <c r="C84" s="90"/>
      <c r="D84" s="90"/>
      <c r="E84" s="90"/>
      <c r="F84" s="90"/>
      <c r="G84" s="90"/>
      <c r="H84" s="90"/>
      <c r="I84" s="87"/>
      <c r="J84" s="88"/>
      <c r="K84" s="304">
        <v>0.05</v>
      </c>
      <c r="L84" s="861">
        <f>N78*K84</f>
        <v>755.1475505346325</v>
      </c>
      <c r="M84" s="862"/>
      <c r="N84" s="51"/>
    </row>
    <row r="85" spans="1:14" ht="15.75" thickBot="1">
      <c r="B85" s="91" t="s">
        <v>974</v>
      </c>
      <c r="C85" s="92"/>
      <c r="D85" s="92"/>
      <c r="E85" s="92"/>
      <c r="F85" s="92"/>
      <c r="G85" s="92"/>
      <c r="H85" s="92"/>
      <c r="I85" s="93"/>
      <c r="J85" s="94"/>
      <c r="K85" s="305">
        <v>0.05</v>
      </c>
      <c r="L85" s="863">
        <f>N78*K85</f>
        <v>755.1475505346325</v>
      </c>
      <c r="M85" s="864"/>
      <c r="N85" s="51"/>
    </row>
    <row r="86" spans="1:14" ht="15.75" thickBot="1">
      <c r="B86" s="827" t="s">
        <v>953</v>
      </c>
      <c r="C86" s="828"/>
      <c r="D86" s="828"/>
      <c r="E86" s="828"/>
      <c r="F86" s="828"/>
      <c r="G86" s="828"/>
      <c r="H86" s="828"/>
      <c r="I86" s="828"/>
      <c r="J86" s="828"/>
      <c r="K86" s="828"/>
      <c r="L86" s="828"/>
      <c r="M86" s="829"/>
      <c r="N86" s="52">
        <f>L83+L84+L85</f>
        <v>4530.885303207795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19633.836313900443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P119"/>
  <sheetViews>
    <sheetView topLeftCell="A34" zoomScale="78" zoomScaleNormal="78" workbookViewId="0">
      <selection activeCell="J57" sqref="J5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83">
        <v>275</v>
      </c>
      <c r="N36" s="272">
        <f>K36/M36</f>
        <v>353.12419896130393</v>
      </c>
    </row>
    <row r="37" spans="1:16">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83">
        <v>275</v>
      </c>
      <c r="N37" s="272">
        <f>K37/M37</f>
        <v>511.84875323066296</v>
      </c>
    </row>
    <row r="38" spans="1:16">
      <c r="A38" t="s">
        <v>176</v>
      </c>
      <c r="B38" s="840" t="str">
        <f>VLOOKUP(A38,EQUIPOS!A8:D154,3,FALSE)</f>
        <v xml:space="preserve">Compresor (barrido y soplado)
</v>
      </c>
      <c r="C38" s="841"/>
      <c r="D38" s="841"/>
      <c r="E38" s="841"/>
      <c r="F38" s="841"/>
      <c r="G38" s="841"/>
      <c r="H38" s="842"/>
      <c r="I38" s="267"/>
      <c r="J38" s="268"/>
      <c r="K38" s="269">
        <f>VLOOKUP(A38,EQUIPOS!A8:D165,4,FALSE)</f>
        <v>3902.3142583778927</v>
      </c>
      <c r="L38" s="270"/>
      <c r="M38" s="283">
        <v>275</v>
      </c>
      <c r="N38" s="272">
        <f>K38/M38</f>
        <v>14.1902336668287</v>
      </c>
    </row>
    <row r="39" spans="1:16">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92453.020662879353</v>
      </c>
      <c r="L39" s="955">
        <v>275</v>
      </c>
      <c r="M39" s="956"/>
      <c r="N39" s="272">
        <f>K39/L39</f>
        <v>336.19280241047039</v>
      </c>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1.4691374709745819</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1216.8251257402405</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1.9E-2</v>
      </c>
      <c r="L48" s="267"/>
      <c r="M48" s="402">
        <f>VLOOKUP(A48,MATERIALES!A5:D389,4,FALSE)</f>
        <v>74531.745534109257</v>
      </c>
      <c r="N48" s="272">
        <f>K48*M48</f>
        <v>1416.103165148076</v>
      </c>
      <c r="O48">
        <v>53138.365710277176</v>
      </c>
      <c r="P48">
        <f>+M48/O48</f>
        <v>1.4025976248587282</v>
      </c>
    </row>
    <row r="49" spans="1:16">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0.01</v>
      </c>
      <c r="L49" s="267"/>
      <c r="M49" s="402">
        <f>VLOOKUP(A49,MATERIALES!A6:D390,4,FALSE)</f>
        <v>76022.38044479143</v>
      </c>
      <c r="N49" s="272">
        <f>K49*M49</f>
        <v>760.22380444791429</v>
      </c>
      <c r="O49">
        <v>54550.818197464825</v>
      </c>
      <c r="P49">
        <f t="shared" ref="P49:P50" si="0">+M49/O49</f>
        <v>1.393606603105441</v>
      </c>
    </row>
    <row r="50" spans="1:16">
      <c r="A50" t="s">
        <v>860</v>
      </c>
      <c r="B50" s="43" t="str">
        <f>VLOOKUP(A50,MATERIALES!A6:D372,3,FALSE)</f>
        <v>Emulsión CRR-2</v>
      </c>
      <c r="C50" s="281"/>
      <c r="D50" s="281"/>
      <c r="E50" s="281"/>
      <c r="F50" s="281"/>
      <c r="G50" s="281"/>
      <c r="H50" s="281"/>
      <c r="I50" s="268"/>
      <c r="J50" s="224" t="str">
        <f>VLOOKUP(A50,MATERIALES!A6:D372,2,FALSE)</f>
        <v>lt</v>
      </c>
      <c r="K50" s="282">
        <v>3.24</v>
      </c>
      <c r="L50" s="267"/>
      <c r="M50" s="402">
        <f>VLOOKUP(A50,MATERIALES!A6:D391,4,FALSE)</f>
        <v>2558.5683502637794</v>
      </c>
      <c r="N50" s="272">
        <f>K50*M50</f>
        <v>8289.7614548546462</v>
      </c>
      <c r="O50">
        <v>2206</v>
      </c>
      <c r="P50">
        <f t="shared" si="0"/>
        <v>1.1598224615882953</v>
      </c>
    </row>
    <row r="51" spans="1:16">
      <c r="B51" s="43"/>
      <c r="C51" s="281"/>
      <c r="D51" s="281"/>
      <c r="E51" s="281"/>
      <c r="F51" s="281"/>
      <c r="G51" s="281"/>
      <c r="H51" s="281"/>
      <c r="I51" s="268"/>
      <c r="J51" s="224"/>
      <c r="K51" s="282"/>
      <c r="L51" s="267"/>
      <c r="M51" s="283"/>
      <c r="N51" s="284"/>
    </row>
    <row r="52" spans="1:16" ht="15.75" thickBot="1">
      <c r="B52" s="822"/>
      <c r="C52" s="823"/>
      <c r="D52" s="823"/>
      <c r="E52" s="823"/>
      <c r="F52" s="823"/>
      <c r="G52" s="823"/>
      <c r="H52" s="823"/>
      <c r="I52" s="824"/>
      <c r="J52" s="42"/>
      <c r="K52" s="44"/>
      <c r="L52" s="825"/>
      <c r="M52" s="826"/>
      <c r="N52" s="45"/>
    </row>
    <row r="53" spans="1:16" ht="15.75" thickBot="1">
      <c r="B53" s="827" t="s">
        <v>953</v>
      </c>
      <c r="C53" s="828"/>
      <c r="D53" s="828"/>
      <c r="E53" s="828"/>
      <c r="F53" s="828"/>
      <c r="G53" s="828"/>
      <c r="H53" s="828"/>
      <c r="I53" s="828"/>
      <c r="J53" s="828"/>
      <c r="K53" s="828"/>
      <c r="L53" s="828"/>
      <c r="M53" s="829"/>
      <c r="N53" s="394">
        <f>SUM(N48:N52)</f>
        <v>10466.088424450636</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830" t="s">
        <v>961</v>
      </c>
      <c r="M57" s="803"/>
      <c r="N57" s="76" t="s">
        <v>951</v>
      </c>
    </row>
    <row r="58" spans="1:16">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1034.151278986966</v>
      </c>
      <c r="M58" s="832"/>
      <c r="N58" s="287">
        <f>K58*L58</f>
        <v>29.990387090622015</v>
      </c>
    </row>
    <row r="59" spans="1:16">
      <c r="B59" s="46"/>
      <c r="C59" s="47"/>
      <c r="D59" s="47"/>
      <c r="E59" s="47"/>
      <c r="F59" s="47"/>
      <c r="G59" s="47"/>
      <c r="H59" s="288"/>
      <c r="I59" s="279"/>
      <c r="J59" s="279"/>
      <c r="K59" s="279"/>
      <c r="L59" s="289"/>
      <c r="M59" s="290"/>
      <c r="N59" s="291"/>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816"/>
      <c r="M63" s="817"/>
      <c r="N63" s="127"/>
    </row>
    <row r="64" spans="1:16" ht="15.75" thickBot="1">
      <c r="B64" s="833" t="s">
        <v>953</v>
      </c>
      <c r="C64" s="834"/>
      <c r="D64" s="834"/>
      <c r="E64" s="834"/>
      <c r="F64" s="834"/>
      <c r="G64" s="834"/>
      <c r="H64" s="834"/>
      <c r="I64" s="834"/>
      <c r="J64" s="834"/>
      <c r="K64" s="834"/>
      <c r="L64" s="834"/>
      <c r="M64" s="835"/>
      <c r="N64" s="104">
        <f>N58+N59+N60+N61+N62</f>
        <v>29.990387090622015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11859.817684378957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2371.9635368757913</v>
      </c>
      <c r="M83" s="862"/>
      <c r="N83" s="51"/>
    </row>
    <row r="84" spans="1:14">
      <c r="B84" s="89" t="s">
        <v>973</v>
      </c>
      <c r="C84" s="90"/>
      <c r="D84" s="90"/>
      <c r="E84" s="90"/>
      <c r="F84" s="90"/>
      <c r="G84" s="90"/>
      <c r="H84" s="90"/>
      <c r="I84" s="87"/>
      <c r="J84" s="88"/>
      <c r="K84" s="304">
        <v>0.05</v>
      </c>
      <c r="L84" s="861">
        <f>N78*K84</f>
        <v>592.99088421894783</v>
      </c>
      <c r="M84" s="862"/>
      <c r="N84" s="51"/>
    </row>
    <row r="85" spans="1:14" ht="15.75" thickBot="1">
      <c r="B85" s="91" t="s">
        <v>974</v>
      </c>
      <c r="C85" s="92"/>
      <c r="D85" s="92"/>
      <c r="E85" s="92"/>
      <c r="F85" s="92"/>
      <c r="G85" s="92"/>
      <c r="H85" s="92"/>
      <c r="I85" s="93"/>
      <c r="J85" s="94"/>
      <c r="K85" s="305">
        <v>0.05</v>
      </c>
      <c r="L85" s="863">
        <f>N78*K85</f>
        <v>592.99088421894783</v>
      </c>
      <c r="M85" s="864"/>
      <c r="N85" s="51"/>
    </row>
    <row r="86" spans="1:14" ht="15.75" thickBot="1">
      <c r="B86" s="827" t="s">
        <v>953</v>
      </c>
      <c r="C86" s="828"/>
      <c r="D86" s="828"/>
      <c r="E86" s="828"/>
      <c r="F86" s="828"/>
      <c r="G86" s="828"/>
      <c r="H86" s="828"/>
      <c r="I86" s="828"/>
      <c r="J86" s="828"/>
      <c r="K86" s="828"/>
      <c r="L86" s="828"/>
      <c r="M86" s="829"/>
      <c r="N86" s="52">
        <f>L83+L84+L85</f>
        <v>3557.9453053136872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15417.762989692645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275</v>
      </c>
      <c r="N36" s="272">
        <f>K36/M36</f>
        <v>353.12419896130393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275</v>
      </c>
      <c r="N37" s="272">
        <f>K37/M37</f>
        <v>511.84875323066296</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3902.3142583778927</v>
      </c>
      <c r="L38" s="270"/>
      <c r="M38" s="271">
        <v>275</v>
      </c>
      <c r="N38" s="272">
        <f>K38/M38</f>
        <v>14.1902336668287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92453.020662879353</v>
      </c>
      <c r="L39" s="844">
        <v>275</v>
      </c>
      <c r="M39" s="845"/>
      <c r="N39" s="272">
        <f>K39/L39</f>
        <v>336.19280241047039</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1216.8251257402405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VLOOKUP(A48,MATERIALES!A4:D633,2,FALSE)</f>
        <v>m3</v>
      </c>
      <c r="K48" s="282">
        <v>2.5000000000000001E-2</v>
      </c>
      <c r="L48" s="267"/>
      <c r="M48" s="402">
        <f>VLOOKUP(A48,MATERIALES!A5:D389,4,FALSE)</f>
        <v>74531.745534109257</v>
      </c>
      <c r="N48" s="272">
        <f>K48*M48</f>
        <v>1863.2936383527315</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VLOOKUP(A49,MATERIALES!A5:D634,2,FALSE)</f>
        <v>m3</v>
      </c>
      <c r="K49" s="282">
        <v>1.2999999999999999E-2</v>
      </c>
      <c r="L49" s="267"/>
      <c r="M49" s="402">
        <f>VLOOKUP(A49,MATERIALES!A6:D390,4,FALSE)</f>
        <v>76022.38044479143</v>
      </c>
      <c r="N49" s="272">
        <f>K49*M49</f>
        <v>988.29094578228853</v>
      </c>
    </row>
    <row r="50" spans="1:14">
      <c r="A50" t="s">
        <v>862</v>
      </c>
      <c r="B50" s="43" t="str">
        <f>VLOOKUP(A50,MATERIALES!A6:D372,3,FALSE)</f>
        <v>Emulsión CRR-2m</v>
      </c>
      <c r="C50" s="281"/>
      <c r="D50" s="281"/>
      <c r="E50" s="281"/>
      <c r="F50" s="281"/>
      <c r="G50" s="281"/>
      <c r="H50" s="281"/>
      <c r="I50" s="268"/>
      <c r="J50" s="224" t="str">
        <f>VLOOKUP(A50,MATERIALES!A6:D635,2,FALSE)</f>
        <v>lt</v>
      </c>
      <c r="K50" s="282">
        <v>4.24</v>
      </c>
      <c r="L50" s="267"/>
      <c r="M50" s="402">
        <f>VLOOKUP(A50,MATERIALES!A6:D391,4,FALSE)</f>
        <v>2169.938534264495</v>
      </c>
      <c r="N50" s="272">
        <f>K50*M50</f>
        <v>9200.5393852814595</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12052.12396941648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1034.151278986966</v>
      </c>
      <c r="M58" s="832"/>
      <c r="N58" s="287">
        <f>K58*L58</f>
        <v>39.297748601504708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39.297748601504708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13455.160590855683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2691.032118171137</v>
      </c>
      <c r="M83" s="862"/>
      <c r="N83" s="51"/>
    </row>
    <row r="84" spans="1:14">
      <c r="B84" s="89" t="s">
        <v>973</v>
      </c>
      <c r="C84" s="90"/>
      <c r="D84" s="90"/>
      <c r="E84" s="90"/>
      <c r="F84" s="90"/>
      <c r="G84" s="90"/>
      <c r="H84" s="90"/>
      <c r="I84" s="87"/>
      <c r="J84" s="88"/>
      <c r="K84" s="304">
        <v>0.05</v>
      </c>
      <c r="L84" s="861">
        <f>N78*K84</f>
        <v>672.75802954278424</v>
      </c>
      <c r="M84" s="862"/>
      <c r="N84" s="51"/>
    </row>
    <row r="85" spans="1:14" ht="15.75" thickBot="1">
      <c r="B85" s="91" t="s">
        <v>974</v>
      </c>
      <c r="C85" s="92"/>
      <c r="D85" s="92"/>
      <c r="E85" s="92"/>
      <c r="F85" s="92"/>
      <c r="G85" s="92"/>
      <c r="H85" s="92"/>
      <c r="I85" s="93"/>
      <c r="J85" s="94"/>
      <c r="K85" s="305">
        <v>0.05</v>
      </c>
      <c r="L85" s="863">
        <f>N78*K85</f>
        <v>672.75802954278424</v>
      </c>
      <c r="M85" s="864"/>
      <c r="N85" s="51"/>
    </row>
    <row r="86" spans="1:14" ht="15.75" thickBot="1">
      <c r="B86" s="827" t="s">
        <v>953</v>
      </c>
      <c r="C86" s="828"/>
      <c r="D86" s="828"/>
      <c r="E86" s="828"/>
      <c r="F86" s="828"/>
      <c r="G86" s="828"/>
      <c r="H86" s="828"/>
      <c r="I86" s="828"/>
      <c r="J86" s="828"/>
      <c r="K86" s="828"/>
      <c r="L86" s="828"/>
      <c r="M86" s="829"/>
      <c r="N86" s="52">
        <f>L83+L84+L85</f>
        <v>4036.5481772567055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17491.708768112388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275</v>
      </c>
      <c r="N36" s="272">
        <f>K36/M36</f>
        <v>353.12419896130393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275</v>
      </c>
      <c r="N37" s="272">
        <f>K37/M37</f>
        <v>511.84875323066296</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3902.3142583778927</v>
      </c>
      <c r="L38" s="270"/>
      <c r="M38" s="271">
        <v>275</v>
      </c>
      <c r="N38" s="272">
        <f>K38/M38</f>
        <v>14.1902336668287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92453.020662879353</v>
      </c>
      <c r="L39" s="844">
        <v>275</v>
      </c>
      <c r="M39" s="845"/>
      <c r="N39" s="272">
        <f>K39/L39</f>
        <v>336.19280241047039</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1216.8251257402405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VLOOKUP(A48,MATERIALES!A4:D633,2,FALSE)</f>
        <v>m3</v>
      </c>
      <c r="K48" s="282">
        <v>1.9E-2</v>
      </c>
      <c r="L48" s="267"/>
      <c r="M48" s="402">
        <f>VLOOKUP(A48,MATERIALES!A5:D389,4,FALSE)</f>
        <v>74531.745534109257</v>
      </c>
      <c r="N48" s="272">
        <f>K48*M48</f>
        <v>1416.103165148076</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VLOOKUP(A49,MATERIALES!A5:D634,2,FALSE)</f>
        <v>m3</v>
      </c>
      <c r="K49" s="282">
        <v>0.01</v>
      </c>
      <c r="L49" s="267"/>
      <c r="M49" s="402">
        <f>VLOOKUP(A49,MATERIALES!A6:D390,4,FALSE)</f>
        <v>76022.38044479143</v>
      </c>
      <c r="N49" s="272">
        <f>K49*M49</f>
        <v>760.22380444791429</v>
      </c>
    </row>
    <row r="50" spans="1:14">
      <c r="A50" t="s">
        <v>862</v>
      </c>
      <c r="B50" s="43" t="str">
        <f>VLOOKUP(A50,MATERIALES!A6:D372,3,FALSE)</f>
        <v>Emulsión CRR-2m</v>
      </c>
      <c r="C50" s="281"/>
      <c r="D50" s="281"/>
      <c r="E50" s="281"/>
      <c r="F50" s="281"/>
      <c r="G50" s="281"/>
      <c r="H50" s="281"/>
      <c r="I50" s="268"/>
      <c r="J50" s="224" t="str">
        <f>VLOOKUP(A50,MATERIALES!A6:D635,2,FALSE)</f>
        <v>lt</v>
      </c>
      <c r="K50" s="282">
        <v>3.24</v>
      </c>
      <c r="L50" s="267"/>
      <c r="M50" s="402">
        <f>VLOOKUP(A50,MATERIALES!A6:D391,4,FALSE)</f>
        <v>2169.938534264495</v>
      </c>
      <c r="N50" s="272">
        <f>K50*M50</f>
        <v>7030.600851016964</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9206.9278206129547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1034.151278986966</v>
      </c>
      <c r="M58" s="832"/>
      <c r="N58" s="287">
        <f>K58*L58</f>
        <v>29.990387090622015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29.990387090622015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10600.657080541276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2120.1314161082551</v>
      </c>
      <c r="M83" s="862"/>
      <c r="N83" s="51"/>
    </row>
    <row r="84" spans="1:14">
      <c r="B84" s="89" t="s">
        <v>973</v>
      </c>
      <c r="C84" s="90"/>
      <c r="D84" s="90"/>
      <c r="E84" s="90"/>
      <c r="F84" s="90"/>
      <c r="G84" s="90"/>
      <c r="H84" s="90"/>
      <c r="I84" s="87"/>
      <c r="J84" s="88"/>
      <c r="K84" s="304">
        <v>0.05</v>
      </c>
      <c r="L84" s="861">
        <f>N78*K84</f>
        <v>530.03285402706376</v>
      </c>
      <c r="M84" s="862"/>
      <c r="N84" s="51"/>
    </row>
    <row r="85" spans="1:14" ht="15.75" thickBot="1">
      <c r="B85" s="91" t="s">
        <v>974</v>
      </c>
      <c r="C85" s="92"/>
      <c r="D85" s="92"/>
      <c r="E85" s="92"/>
      <c r="F85" s="92"/>
      <c r="G85" s="92"/>
      <c r="H85" s="92"/>
      <c r="I85" s="93"/>
      <c r="J85" s="94"/>
      <c r="K85" s="305">
        <v>0.05</v>
      </c>
      <c r="L85" s="863">
        <f>N78*K85</f>
        <v>530.03285402706376</v>
      </c>
      <c r="M85" s="864"/>
      <c r="N85" s="51"/>
    </row>
    <row r="86" spans="1:14" ht="15.75" thickBot="1">
      <c r="B86" s="827" t="s">
        <v>953</v>
      </c>
      <c r="C86" s="828"/>
      <c r="D86" s="828"/>
      <c r="E86" s="828"/>
      <c r="F86" s="828"/>
      <c r="G86" s="828"/>
      <c r="H86" s="828"/>
      <c r="I86" s="828"/>
      <c r="J86" s="828"/>
      <c r="K86" s="828"/>
      <c r="L86" s="828"/>
      <c r="M86" s="829"/>
      <c r="N86" s="52">
        <f>L83+L84+L85</f>
        <v>3180.1971241623828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13780.854204703659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418</v>
      </c>
      <c r="N36" s="272">
        <f>K36/M36</f>
        <v>232.31855194822626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418</v>
      </c>
      <c r="N37" s="272">
        <f>K37/M37</f>
        <v>336.74260080964672</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92453.020662879353</v>
      </c>
      <c r="L38" s="270"/>
      <c r="M38" s="271">
        <v>418</v>
      </c>
      <c r="N38" s="272">
        <f>K38/M38</f>
        <v>221.17947527004631</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0.96653780985169846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791.20716583777096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VLOOKUP(A48,MATERIALES!A4:D633,2,FALSE)</f>
        <v>m3</v>
      </c>
      <c r="K48" s="282">
        <v>0.01</v>
      </c>
      <c r="L48" s="267"/>
      <c r="M48" s="402">
        <f>VLOOKUP(A48,MATERIALES!A5:D389,4,FALSE)</f>
        <v>55464.395548040273</v>
      </c>
      <c r="N48" s="272">
        <f>K48*M48</f>
        <v>554.64395548040272</v>
      </c>
    </row>
    <row r="49" spans="1:14">
      <c r="A49" s="108" t="s">
        <v>860</v>
      </c>
      <c r="B49" s="43" t="str">
        <f>VLOOKUP(A49,MATERIALES!A6:D372,3,FALSE)</f>
        <v>Emulsión CRR-2</v>
      </c>
      <c r="C49" s="281"/>
      <c r="D49" s="281"/>
      <c r="E49" s="281"/>
      <c r="F49" s="281"/>
      <c r="G49" s="281"/>
      <c r="H49" s="281"/>
      <c r="I49" s="268"/>
      <c r="J49" s="224" t="str">
        <f>VLOOKUP(A49,MATERIALES!A5:D634,2,FALSE)</f>
        <v>lt</v>
      </c>
      <c r="K49" s="282">
        <v>1.25</v>
      </c>
      <c r="L49" s="267"/>
      <c r="M49" s="402">
        <f>VLOOKUP(A49,MATERIALES!A6:D390,4,FALSE)</f>
        <v>2558.5683502637794</v>
      </c>
      <c r="N49" s="272">
        <f>K49*M49</f>
        <v>3198.2104378297245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3752.8543933101273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1034.151278986966</v>
      </c>
      <c r="M58" s="832"/>
      <c r="N58" s="287">
        <f>K58*L58</f>
        <v>10.341512789869659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10.341512789869659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4651.0568529229377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930.2113705845876</v>
      </c>
      <c r="M83" s="862"/>
      <c r="N83" s="51"/>
    </row>
    <row r="84" spans="1:14">
      <c r="B84" s="89" t="s">
        <v>973</v>
      </c>
      <c r="C84" s="90"/>
      <c r="D84" s="90"/>
      <c r="E84" s="90"/>
      <c r="F84" s="90"/>
      <c r="G84" s="90"/>
      <c r="H84" s="90"/>
      <c r="I84" s="87"/>
      <c r="J84" s="88"/>
      <c r="K84" s="304">
        <v>0.05</v>
      </c>
      <c r="L84" s="861">
        <f>N78*K84</f>
        <v>232.5528426461469</v>
      </c>
      <c r="M84" s="862"/>
      <c r="N84" s="51"/>
    </row>
    <row r="85" spans="1:14" ht="15.75" thickBot="1">
      <c r="B85" s="91" t="s">
        <v>974</v>
      </c>
      <c r="C85" s="92"/>
      <c r="D85" s="92"/>
      <c r="E85" s="92"/>
      <c r="F85" s="92"/>
      <c r="G85" s="92"/>
      <c r="H85" s="92"/>
      <c r="I85" s="93"/>
      <c r="J85" s="94"/>
      <c r="K85" s="305">
        <v>0.05</v>
      </c>
      <c r="L85" s="863">
        <f>N78*K85</f>
        <v>232.5528426461469</v>
      </c>
      <c r="M85" s="864"/>
      <c r="N85" s="51"/>
    </row>
    <row r="86" spans="1:14" ht="15.75" thickBot="1">
      <c r="B86" s="827" t="s">
        <v>953</v>
      </c>
      <c r="C86" s="828"/>
      <c r="D86" s="828"/>
      <c r="E86" s="828"/>
      <c r="F86" s="828"/>
      <c r="G86" s="828"/>
      <c r="H86" s="828"/>
      <c r="I86" s="828"/>
      <c r="J86" s="828"/>
      <c r="K86" s="828"/>
      <c r="L86" s="828"/>
      <c r="M86" s="829"/>
      <c r="N86" s="52">
        <f>L83+L84+L85</f>
        <v>1395.3170558768813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6046.3739087998192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97109.154714358578</v>
      </c>
      <c r="L36" s="270"/>
      <c r="M36" s="271">
        <v>418</v>
      </c>
      <c r="N36" s="272">
        <f>K36/M36</f>
        <v>232.31855194822626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418</v>
      </c>
      <c r="N37" s="272">
        <f>K37/M37</f>
        <v>336.74260080964672</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92453.020662879353</v>
      </c>
      <c r="L38" s="270"/>
      <c r="M38" s="271">
        <v>418</v>
      </c>
      <c r="N38" s="272">
        <f>K38/M38</f>
        <v>221.17947527004631</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0.96653780985169846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791.20716583777096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VLOOKUP(A48,MATERIALES!A4:D633,2,FALSE)</f>
        <v>m3</v>
      </c>
      <c r="K48" s="282">
        <v>0.01</v>
      </c>
      <c r="L48" s="267"/>
      <c r="M48" s="402">
        <f>VLOOKUP(A48,MATERIALES!A5:D389,4,FALSE)</f>
        <v>55464.395548040273</v>
      </c>
      <c r="N48" s="272">
        <f>K48*M48</f>
        <v>554.64395548040272</v>
      </c>
    </row>
    <row r="49" spans="1:72">
      <c r="A49" s="108" t="s">
        <v>858</v>
      </c>
      <c r="B49" s="43" t="str">
        <f>VLOOKUP(A49,MATERIALES!A6:D372,3,FALSE)</f>
        <v>Emulsión CRR-1</v>
      </c>
      <c r="C49" s="281"/>
      <c r="D49" s="281"/>
      <c r="E49" s="281"/>
      <c r="F49" s="281"/>
      <c r="G49" s="281"/>
      <c r="H49" s="281"/>
      <c r="I49" s="268"/>
      <c r="J49" s="268" t="s">
        <v>980</v>
      </c>
      <c r="K49" s="282">
        <v>1.25</v>
      </c>
      <c r="L49" s="267"/>
      <c r="M49" s="402">
        <f>VLOOKUP(A49,MATERIALES!A6:D390,4,FALSE)</f>
        <v>9268.5549267774422</v>
      </c>
      <c r="N49" s="272">
        <f>K49*M49</f>
        <v>11585.693658471802</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2"/>
      <c r="C52" s="823"/>
      <c r="D52" s="823"/>
      <c r="E52" s="823"/>
      <c r="F52" s="823"/>
      <c r="G52" s="823"/>
      <c r="H52" s="823"/>
      <c r="I52" s="824"/>
      <c r="J52" s="42"/>
      <c r="K52" s="44"/>
      <c r="L52" s="825"/>
      <c r="M52" s="826"/>
      <c r="N52" s="45"/>
    </row>
    <row r="53" spans="1:72" ht="15.75" thickBot="1">
      <c r="B53" s="827" t="s">
        <v>953</v>
      </c>
      <c r="C53" s="828"/>
      <c r="D53" s="828"/>
      <c r="E53" s="828"/>
      <c r="F53" s="828"/>
      <c r="G53" s="828"/>
      <c r="H53" s="828"/>
      <c r="I53" s="828"/>
      <c r="J53" s="828"/>
      <c r="K53" s="828"/>
      <c r="L53" s="828"/>
      <c r="M53" s="829"/>
      <c r="N53" s="394">
        <f>SUM(N48:N52)</f>
        <v>12140.337613952204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30" t="s">
        <v>961</v>
      </c>
      <c r="M57" s="803"/>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1034.151278986966</v>
      </c>
      <c r="M58" s="832"/>
      <c r="N58" s="287">
        <f>K58*L58</f>
        <v>10.341512789869659</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6"/>
      <c r="M63" s="817"/>
      <c r="N63" s="127"/>
    </row>
    <row r="64" spans="1:72" ht="15.75" thickBot="1">
      <c r="B64" s="833" t="s">
        <v>953</v>
      </c>
      <c r="C64" s="834"/>
      <c r="D64" s="834"/>
      <c r="E64" s="834"/>
      <c r="F64" s="834"/>
      <c r="G64" s="834"/>
      <c r="H64" s="834"/>
      <c r="I64" s="834"/>
      <c r="J64" s="834"/>
      <c r="K64" s="834"/>
      <c r="L64" s="834"/>
      <c r="M64" s="835"/>
      <c r="N64" s="104">
        <f>N58+N59+N60+N61+N62</f>
        <v>10.341512789869659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13038.540073565016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2607.7080147130036</v>
      </c>
      <c r="M83" s="862"/>
      <c r="N83" s="51"/>
    </row>
    <row r="84" spans="1:14">
      <c r="B84" s="89" t="s">
        <v>973</v>
      </c>
      <c r="C84" s="90"/>
      <c r="D84" s="90"/>
      <c r="E84" s="90"/>
      <c r="F84" s="90"/>
      <c r="G84" s="90"/>
      <c r="H84" s="90"/>
      <c r="I84" s="87"/>
      <c r="J84" s="88"/>
      <c r="K84" s="304">
        <v>0.05</v>
      </c>
      <c r="L84" s="861">
        <f>N78*K84</f>
        <v>651.92700367825091</v>
      </c>
      <c r="M84" s="862"/>
      <c r="N84" s="51"/>
    </row>
    <row r="85" spans="1:14" ht="15.75" thickBot="1">
      <c r="B85" s="91" t="s">
        <v>974</v>
      </c>
      <c r="C85" s="92"/>
      <c r="D85" s="92"/>
      <c r="E85" s="92"/>
      <c r="F85" s="92"/>
      <c r="G85" s="92"/>
      <c r="H85" s="92"/>
      <c r="I85" s="93"/>
      <c r="J85" s="94"/>
      <c r="K85" s="305">
        <v>0.05</v>
      </c>
      <c r="L85" s="863">
        <f>N78*K85</f>
        <v>651.92700367825091</v>
      </c>
      <c r="M85" s="864"/>
      <c r="N85" s="51"/>
    </row>
    <row r="86" spans="1:14" ht="15.75" thickBot="1">
      <c r="B86" s="827" t="s">
        <v>953</v>
      </c>
      <c r="C86" s="828"/>
      <c r="D86" s="828"/>
      <c r="E86" s="828"/>
      <c r="F86" s="828"/>
      <c r="G86" s="828"/>
      <c r="H86" s="828"/>
      <c r="I86" s="828"/>
      <c r="J86" s="828"/>
      <c r="K86" s="828"/>
      <c r="L86" s="828"/>
      <c r="M86" s="829"/>
      <c r="N86" s="52">
        <f>L83+L84+L85</f>
        <v>3911.5620220695055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16950.102095634524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P119"/>
  <sheetViews>
    <sheetView topLeftCell="A58" zoomScale="78" zoomScaleNormal="78" workbookViewId="0">
      <selection activeCell="P70" sqref="P7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136</v>
      </c>
      <c r="B36" s="840" t="str">
        <f>VLOOKUP(A36,EQUIPOS!A6:D154,3,FALSE)</f>
        <v>Camión de Slurry</v>
      </c>
      <c r="C36" s="841"/>
      <c r="D36" s="841"/>
      <c r="E36" s="841"/>
      <c r="F36" s="841"/>
      <c r="G36" s="841"/>
      <c r="H36" s="842"/>
      <c r="I36" s="267"/>
      <c r="J36" s="268"/>
      <c r="K36" s="269">
        <f>VLOOKUP(A36,EQUIPOS!A6:D163,4,FALSE)</f>
        <v>162613.27028965048</v>
      </c>
      <c r="L36" s="270"/>
      <c r="M36" s="271">
        <v>600</v>
      </c>
      <c r="N36" s="272">
        <f>K36/M36</f>
        <v>271.02211714941745</v>
      </c>
      <c r="O36">
        <v>154632</v>
      </c>
      <c r="P36" s="646">
        <f>+K36/O36</f>
        <v>1.0516146094576186</v>
      </c>
    </row>
    <row r="37" spans="1:16">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600</v>
      </c>
      <c r="N37" s="272">
        <f>K37/M37</f>
        <v>6.5038570972964882</v>
      </c>
      <c r="O37">
        <v>71566.356688249143</v>
      </c>
      <c r="P37" s="646">
        <f>+K37/O37</f>
        <v>5.4527216962808364E-2</v>
      </c>
    </row>
    <row r="38" spans="1:16">
      <c r="B38" s="840"/>
      <c r="C38" s="841"/>
      <c r="D38" s="841"/>
      <c r="E38" s="841"/>
      <c r="F38" s="841"/>
      <c r="G38" s="841"/>
      <c r="H38" s="842"/>
      <c r="I38" s="267"/>
      <c r="J38" s="268"/>
      <c r="K38" s="269"/>
      <c r="L38" s="270"/>
      <c r="M38" s="271"/>
      <c r="N38" s="272"/>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0.67335467419668338</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278.1993289209106</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767</v>
      </c>
      <c r="B48" s="43" t="str">
        <f>VLOOKUP(A48,MATERIALES!A5:D372,3,FALSE)</f>
        <v>Agregado tipo LA 13 (lechadas)</v>
      </c>
      <c r="C48" s="281"/>
      <c r="D48" s="281"/>
      <c r="E48" s="281"/>
      <c r="F48" s="281"/>
      <c r="G48" s="281"/>
      <c r="H48" s="281"/>
      <c r="I48" s="268"/>
      <c r="J48" s="224" t="str">
        <f>VLOOKUP(A48,MATERIALES!A4:D633,2,FALSE)</f>
        <v>m3</v>
      </c>
      <c r="K48" s="407">
        <v>1.2500000000000001E-2</v>
      </c>
      <c r="L48" s="267"/>
      <c r="M48" s="402">
        <f>VLOOKUP(A48,MATERIALES!A5:D389,4,FALSE)</f>
        <v>40502.680001678804</v>
      </c>
      <c r="N48" s="272">
        <f>K48*M48</f>
        <v>506.28350002098506</v>
      </c>
      <c r="O48">
        <v>52969</v>
      </c>
      <c r="P48">
        <f>+M48/O48</f>
        <v>0.76464875685172085</v>
      </c>
    </row>
    <row r="49" spans="1:16">
      <c r="A49" s="108" t="s">
        <v>850</v>
      </c>
      <c r="B49" s="43" t="str">
        <f>VLOOKUP(A49,MATERIALES!A6:D372,3,FALSE)</f>
        <v>Emulsión CRL-1h</v>
      </c>
      <c r="C49" s="281"/>
      <c r="D49" s="281"/>
      <c r="E49" s="281"/>
      <c r="F49" s="281"/>
      <c r="G49" s="281"/>
      <c r="H49" s="281"/>
      <c r="I49" s="268"/>
      <c r="J49" s="224" t="str">
        <f>VLOOKUP(A49,MATERIALES!A5:D634,2,FALSE)</f>
        <v>lt</v>
      </c>
      <c r="K49" s="407">
        <v>1.4625000000000001</v>
      </c>
      <c r="L49" s="267"/>
      <c r="M49" s="402">
        <f>VLOOKUP(A49,MATERIALES!A6:D390,4,FALSE)</f>
        <v>1308.5645037345753</v>
      </c>
      <c r="N49" s="272">
        <f>K49*M49</f>
        <v>1913.7755867118165</v>
      </c>
      <c r="O49">
        <v>2135.6456851264643</v>
      </c>
      <c r="P49">
        <f>+M49/O49</f>
        <v>0.61272546885842039</v>
      </c>
    </row>
    <row r="50" spans="1:16">
      <c r="B50" s="43"/>
      <c r="C50" s="281"/>
      <c r="D50" s="281"/>
      <c r="E50" s="281"/>
      <c r="F50" s="281"/>
      <c r="G50" s="281"/>
      <c r="H50" s="281"/>
      <c r="I50" s="268"/>
      <c r="J50" s="224"/>
      <c r="K50" s="282"/>
      <c r="L50" s="267"/>
      <c r="M50" s="283"/>
      <c r="N50" s="284"/>
    </row>
    <row r="51" spans="1:16">
      <c r="B51" s="43"/>
      <c r="C51" s="281"/>
      <c r="D51" s="281"/>
      <c r="E51" s="281"/>
      <c r="F51" s="281"/>
      <c r="G51" s="281"/>
      <c r="H51" s="281"/>
      <c r="I51" s="268"/>
      <c r="J51" s="224"/>
      <c r="K51" s="282"/>
      <c r="L51" s="267"/>
      <c r="M51" s="283"/>
      <c r="N51" s="284"/>
    </row>
    <row r="52" spans="1:16" ht="15.75" thickBot="1">
      <c r="B52" s="822"/>
      <c r="C52" s="823"/>
      <c r="D52" s="823"/>
      <c r="E52" s="823"/>
      <c r="F52" s="823"/>
      <c r="G52" s="823"/>
      <c r="H52" s="823"/>
      <c r="I52" s="824"/>
      <c r="J52" s="42"/>
      <c r="K52" s="44"/>
      <c r="L52" s="825"/>
      <c r="M52" s="826"/>
      <c r="N52" s="45"/>
    </row>
    <row r="53" spans="1:16" ht="15.75" thickBot="1">
      <c r="B53" s="827" t="s">
        <v>953</v>
      </c>
      <c r="C53" s="828"/>
      <c r="D53" s="828"/>
      <c r="E53" s="828"/>
      <c r="F53" s="828"/>
      <c r="G53" s="828"/>
      <c r="H53" s="828"/>
      <c r="I53" s="828"/>
      <c r="J53" s="828"/>
      <c r="K53" s="828"/>
      <c r="L53" s="828"/>
      <c r="M53" s="829"/>
      <c r="N53" s="394">
        <f>SUM(N48:N52)</f>
        <v>2420.0590867328015</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830" t="s">
        <v>961</v>
      </c>
      <c r="M57" s="803"/>
      <c r="N57" s="76" t="s">
        <v>951</v>
      </c>
    </row>
    <row r="58" spans="1:16">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1034.151278986966</v>
      </c>
      <c r="M58" s="832"/>
      <c r="N58" s="287">
        <f>K58*L58</f>
        <v>12.926890987337075</v>
      </c>
      <c r="O58">
        <v>1109.909090909091</v>
      </c>
      <c r="P58">
        <f>+L58/O58</f>
        <v>0.93174412882763735</v>
      </c>
    </row>
    <row r="59" spans="1:16">
      <c r="B59" s="46"/>
      <c r="C59" s="47"/>
      <c r="D59" s="47"/>
      <c r="E59" s="47"/>
      <c r="F59" s="47"/>
      <c r="G59" s="47"/>
      <c r="H59" s="288"/>
      <c r="I59" s="279"/>
      <c r="J59" s="279"/>
      <c r="K59" s="279"/>
      <c r="L59" s="289"/>
      <c r="M59" s="290"/>
      <c r="N59" s="291"/>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816"/>
      <c r="M63" s="817"/>
      <c r="N63" s="127"/>
    </row>
    <row r="64" spans="1:16" ht="15.75" thickBot="1">
      <c r="B64" s="833" t="s">
        <v>953</v>
      </c>
      <c r="C64" s="834"/>
      <c r="D64" s="834"/>
      <c r="E64" s="834"/>
      <c r="F64" s="834"/>
      <c r="G64" s="834"/>
      <c r="H64" s="834"/>
      <c r="I64" s="834"/>
      <c r="J64" s="834"/>
      <c r="K64" s="834"/>
      <c r="L64" s="834"/>
      <c r="M64" s="835"/>
      <c r="N64" s="104">
        <f>N58+N59+N60+N61+N62</f>
        <v>12.926890987337075</v>
      </c>
    </row>
    <row r="65" spans="1:16">
      <c r="B65" s="33"/>
      <c r="C65" s="34"/>
      <c r="D65" s="34"/>
      <c r="E65" s="34"/>
      <c r="F65" s="34"/>
      <c r="G65" s="34"/>
      <c r="H65" s="34"/>
      <c r="I65" s="34"/>
      <c r="J65" s="34"/>
      <c r="K65" s="34"/>
      <c r="L65" s="34"/>
      <c r="M65" s="34"/>
      <c r="N65" s="35"/>
    </row>
    <row r="66" spans="1:16">
      <c r="B66" s="64" t="s">
        <v>962</v>
      </c>
      <c r="C66" s="65"/>
      <c r="D66" s="65"/>
      <c r="E66" s="65"/>
      <c r="F66" s="65"/>
      <c r="G66" s="65"/>
      <c r="H66" s="65"/>
      <c r="I66" s="65"/>
      <c r="J66" s="65"/>
      <c r="K66" s="65"/>
      <c r="L66" s="65"/>
      <c r="M66" s="65"/>
      <c r="N66" s="66"/>
    </row>
    <row r="67" spans="1:16" ht="15.75" thickBot="1">
      <c r="B67" s="68"/>
      <c r="C67" s="61"/>
      <c r="D67" s="61"/>
      <c r="E67" s="61"/>
      <c r="F67" s="61"/>
      <c r="G67" s="61"/>
      <c r="H67" s="61"/>
      <c r="I67" s="61"/>
      <c r="J67" s="61"/>
      <c r="K67" s="61"/>
      <c r="L67" s="61"/>
      <c r="M67" s="61"/>
      <c r="N67" s="63"/>
    </row>
    <row r="68" spans="1:16" ht="25.5">
      <c r="B68" s="853" t="s">
        <v>963</v>
      </c>
      <c r="C68" s="854"/>
      <c r="D68" s="854"/>
      <c r="E68" s="854"/>
      <c r="F68" s="854"/>
      <c r="G68" s="854"/>
      <c r="H68" s="854"/>
      <c r="I68" s="73" t="s">
        <v>964</v>
      </c>
      <c r="J68" s="75" t="s">
        <v>1410</v>
      </c>
      <c r="K68" s="74" t="s">
        <v>966</v>
      </c>
      <c r="L68" s="855" t="s">
        <v>950</v>
      </c>
      <c r="M68" s="856"/>
      <c r="N68" s="98" t="s">
        <v>951</v>
      </c>
    </row>
    <row r="69" spans="1:16">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v>98362.266666666663</v>
      </c>
      <c r="P69" s="114">
        <f>+K69/O69</f>
        <v>2.201291281073908</v>
      </c>
    </row>
    <row r="70" spans="1:16">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c r="O70">
        <v>49181.133333333331</v>
      </c>
      <c r="P70" s="114">
        <f>+K70/O70</f>
        <v>2.1692514259751636</v>
      </c>
    </row>
    <row r="71" spans="1:16">
      <c r="B71" s="49"/>
      <c r="C71" s="47"/>
      <c r="D71" s="47"/>
      <c r="E71" s="47"/>
      <c r="F71" s="47"/>
      <c r="G71" s="47"/>
      <c r="H71" s="47"/>
      <c r="I71" s="279"/>
      <c r="J71" s="297"/>
      <c r="K71" s="298"/>
      <c r="L71" s="50"/>
      <c r="M71" s="300"/>
      <c r="N71" s="296"/>
    </row>
    <row r="72" spans="1:16">
      <c r="B72" s="49"/>
      <c r="C72" s="47"/>
      <c r="D72" s="47"/>
      <c r="E72" s="47"/>
      <c r="F72" s="47"/>
      <c r="G72" s="47"/>
      <c r="H72" s="47"/>
      <c r="I72" s="279"/>
      <c r="J72" s="297"/>
      <c r="K72" s="298"/>
      <c r="L72" s="318"/>
      <c r="M72" s="300"/>
      <c r="N72" s="296"/>
    </row>
    <row r="73" spans="1:16">
      <c r="B73" s="49"/>
      <c r="C73" s="47"/>
      <c r="D73" s="47"/>
      <c r="E73" s="47"/>
      <c r="F73" s="47"/>
      <c r="G73" s="47"/>
      <c r="H73" s="47"/>
      <c r="I73" s="279"/>
      <c r="J73" s="297"/>
      <c r="K73" s="298"/>
      <c r="L73" s="318"/>
      <c r="M73" s="300"/>
      <c r="N73" s="296"/>
    </row>
    <row r="74" spans="1:16">
      <c r="B74" s="49"/>
      <c r="C74" s="47"/>
      <c r="D74" s="47"/>
      <c r="E74" s="47"/>
      <c r="F74" s="47"/>
      <c r="G74" s="47"/>
      <c r="H74" s="47"/>
      <c r="I74" s="279"/>
      <c r="J74" s="297"/>
      <c r="K74" s="298"/>
      <c r="L74" s="318"/>
      <c r="M74" s="300"/>
      <c r="N74" s="296"/>
    </row>
    <row r="75" spans="1:16" ht="15.75" thickBot="1">
      <c r="B75" s="814"/>
      <c r="C75" s="815"/>
      <c r="D75" s="815"/>
      <c r="E75" s="815"/>
      <c r="F75" s="815"/>
      <c r="G75" s="815"/>
      <c r="H75" s="815"/>
      <c r="I75" s="126"/>
      <c r="J75" s="126"/>
      <c r="K75" s="126"/>
      <c r="L75" s="915"/>
      <c r="M75" s="915"/>
      <c r="N75" s="45"/>
    </row>
    <row r="76" spans="1:16" ht="15.75" thickBot="1">
      <c r="B76" s="833" t="s">
        <v>953</v>
      </c>
      <c r="C76" s="834"/>
      <c r="D76" s="834"/>
      <c r="E76" s="834"/>
      <c r="F76" s="834"/>
      <c r="G76" s="834"/>
      <c r="H76" s="834"/>
      <c r="I76" s="834"/>
      <c r="J76" s="834"/>
      <c r="K76" s="834"/>
      <c r="L76" s="834"/>
      <c r="M76" s="835"/>
      <c r="N76" s="301">
        <f>SUM(N69:N75)</f>
        <v>67.335467419668333</v>
      </c>
    </row>
    <row r="77" spans="1:16" ht="15.75" thickBot="1">
      <c r="B77" s="33"/>
      <c r="C77" s="34"/>
      <c r="D77" s="34"/>
      <c r="E77" s="34"/>
      <c r="F77" s="34"/>
      <c r="G77" s="34"/>
      <c r="H77" s="34"/>
      <c r="I77" s="34"/>
      <c r="J77" s="34"/>
      <c r="K77" s="34"/>
      <c r="L77" s="34"/>
      <c r="M77" s="34"/>
      <c r="N77" s="35"/>
    </row>
    <row r="78" spans="1:16" ht="15.75" thickBot="1">
      <c r="B78" s="827" t="s">
        <v>967</v>
      </c>
      <c r="C78" s="828"/>
      <c r="D78" s="828"/>
      <c r="E78" s="828"/>
      <c r="F78" s="828"/>
      <c r="G78" s="828"/>
      <c r="H78" s="828"/>
      <c r="I78" s="828"/>
      <c r="J78" s="828"/>
      <c r="K78" s="828"/>
      <c r="L78" s="828"/>
      <c r="M78" s="829"/>
      <c r="N78" s="99">
        <f>N43+N53+N64+N76</f>
        <v>2778.5207740607179</v>
      </c>
    </row>
    <row r="79" spans="1:16">
      <c r="B79" s="33"/>
      <c r="C79" s="34"/>
      <c r="D79" s="34"/>
      <c r="E79" s="34"/>
      <c r="F79" s="34"/>
      <c r="G79" s="34"/>
      <c r="H79" s="34"/>
      <c r="I79" s="34"/>
      <c r="J79" s="34"/>
      <c r="K79" s="34"/>
      <c r="L79" s="34"/>
      <c r="M79" s="34"/>
      <c r="N79" s="35"/>
    </row>
    <row r="80" spans="1:16">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555.70415481214366</v>
      </c>
      <c r="M83" s="862"/>
      <c r="N83" s="51"/>
    </row>
    <row r="84" spans="1:14">
      <c r="B84" s="89" t="s">
        <v>973</v>
      </c>
      <c r="C84" s="90"/>
      <c r="D84" s="90"/>
      <c r="E84" s="90"/>
      <c r="F84" s="90"/>
      <c r="G84" s="90"/>
      <c r="H84" s="90"/>
      <c r="I84" s="87"/>
      <c r="J84" s="88"/>
      <c r="K84" s="304">
        <v>0.05</v>
      </c>
      <c r="L84" s="861">
        <f>N78*K84</f>
        <v>138.92603870303591</v>
      </c>
      <c r="M84" s="862"/>
      <c r="N84" s="51"/>
    </row>
    <row r="85" spans="1:14" ht="15.75" thickBot="1">
      <c r="B85" s="91" t="s">
        <v>974</v>
      </c>
      <c r="C85" s="92"/>
      <c r="D85" s="92"/>
      <c r="E85" s="92"/>
      <c r="F85" s="92"/>
      <c r="G85" s="92"/>
      <c r="H85" s="92"/>
      <c r="I85" s="93"/>
      <c r="J85" s="94"/>
      <c r="K85" s="305">
        <v>0.05</v>
      </c>
      <c r="L85" s="863">
        <f>N78*K85</f>
        <v>138.92603870303591</v>
      </c>
      <c r="M85" s="864"/>
      <c r="N85" s="51"/>
    </row>
    <row r="86" spans="1:14" ht="15.75" thickBot="1">
      <c r="B86" s="827" t="s">
        <v>953</v>
      </c>
      <c r="C86" s="828"/>
      <c r="D86" s="828"/>
      <c r="E86" s="828"/>
      <c r="F86" s="828"/>
      <c r="G86" s="828"/>
      <c r="H86" s="828"/>
      <c r="I86" s="828"/>
      <c r="J86" s="828"/>
      <c r="K86" s="828"/>
      <c r="L86" s="828"/>
      <c r="M86" s="829"/>
      <c r="N86" s="52">
        <f>L83+L84+L85</f>
        <v>833.55623221821554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3612.0770062789334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162613.27028965048</v>
      </c>
      <c r="L36" s="270"/>
      <c r="M36" s="271">
        <v>600</v>
      </c>
      <c r="N36" s="272">
        <f>K36/M36</f>
        <v>271.02211714941745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600</v>
      </c>
      <c r="N37" s="272">
        <f>K37/M37</f>
        <v>6.5038570972964882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278.1993289209106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VLOOKUP(A48,MATERIALES!A5:D372,3,FALSE)</f>
        <v>Agregado tipo LA 10 (lechadas)</v>
      </c>
      <c r="C48" s="281"/>
      <c r="D48" s="281"/>
      <c r="E48" s="281"/>
      <c r="F48" s="281"/>
      <c r="G48" s="281"/>
      <c r="H48" s="281"/>
      <c r="I48" s="268"/>
      <c r="J48" s="224" t="str">
        <f>VLOOKUP(A48,MATERIALES!A4:D633,2,FALSE)</f>
        <v>m3</v>
      </c>
      <c r="K48" s="407">
        <v>9.4999999999999998E-3</v>
      </c>
      <c r="L48" s="267"/>
      <c r="M48" s="402">
        <f>VLOOKUP(A48,MATERIALES!A5:D389,4,FALSE)</f>
        <v>40502.680001678804</v>
      </c>
      <c r="N48" s="272">
        <f>K48*M48</f>
        <v>384.77546001594862</v>
      </c>
    </row>
    <row r="49" spans="1:14">
      <c r="A49" s="108" t="s">
        <v>850</v>
      </c>
      <c r="B49" s="43" t="str">
        <f>VLOOKUP(A49,MATERIALES!A6:D372,3,FALSE)</f>
        <v>Emulsión CRL-1h</v>
      </c>
      <c r="C49" s="281"/>
      <c r="D49" s="281"/>
      <c r="E49" s="281"/>
      <c r="F49" s="281"/>
      <c r="G49" s="281"/>
      <c r="H49" s="281"/>
      <c r="I49" s="268"/>
      <c r="J49" s="224" t="str">
        <f>VLOOKUP(A49,MATERIALES!A5:D634,2,FALSE)</f>
        <v>lt</v>
      </c>
      <c r="K49" s="409">
        <v>1.4107499999999999</v>
      </c>
      <c r="L49" s="267"/>
      <c r="M49" s="402">
        <f>VLOOKUP(A49,MATERIALES!A6:D390,4,FALSE)</f>
        <v>1308.5645037345753</v>
      </c>
      <c r="N49" s="272">
        <f>K49*M49</f>
        <v>1846.057373643552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2230.8328336595005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1034.151278986966</v>
      </c>
      <c r="M58" s="832"/>
      <c r="N58" s="287">
        <f>K58*L58</f>
        <v>9.8244371503761769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9.8244371503761769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2586.1920671504554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517.2384134300911</v>
      </c>
      <c r="M83" s="862"/>
      <c r="N83" s="51"/>
    </row>
    <row r="84" spans="1:14">
      <c r="B84" s="89" t="s">
        <v>973</v>
      </c>
      <c r="C84" s="90"/>
      <c r="D84" s="90"/>
      <c r="E84" s="90"/>
      <c r="F84" s="90"/>
      <c r="G84" s="90"/>
      <c r="H84" s="90"/>
      <c r="I84" s="87"/>
      <c r="J84" s="88"/>
      <c r="K84" s="304">
        <v>0.05</v>
      </c>
      <c r="L84" s="861">
        <f>N78*K84</f>
        <v>129.30960335752278</v>
      </c>
      <c r="M84" s="862"/>
      <c r="N84" s="51"/>
    </row>
    <row r="85" spans="1:14" ht="15.75" thickBot="1">
      <c r="B85" s="91" t="s">
        <v>974</v>
      </c>
      <c r="C85" s="92"/>
      <c r="D85" s="92"/>
      <c r="E85" s="92"/>
      <c r="F85" s="92"/>
      <c r="G85" s="92"/>
      <c r="H85" s="92"/>
      <c r="I85" s="93"/>
      <c r="J85" s="94"/>
      <c r="K85" s="305">
        <v>0.05</v>
      </c>
      <c r="L85" s="863">
        <f>N78*K85</f>
        <v>129.30960335752278</v>
      </c>
      <c r="M85" s="864"/>
      <c r="N85" s="51"/>
    </row>
    <row r="86" spans="1:14" ht="15.75" thickBot="1">
      <c r="B86" s="827" t="s">
        <v>953</v>
      </c>
      <c r="C86" s="828"/>
      <c r="D86" s="828"/>
      <c r="E86" s="828"/>
      <c r="F86" s="828"/>
      <c r="G86" s="828"/>
      <c r="H86" s="828"/>
      <c r="I86" s="828"/>
      <c r="J86" s="828"/>
      <c r="K86" s="828"/>
      <c r="L86" s="828"/>
      <c r="M86" s="829"/>
      <c r="N86" s="52">
        <f>L83+L84+L85</f>
        <v>775.85762014513659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3362.0496872955919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162613.27028965048</v>
      </c>
      <c r="L36" s="270"/>
      <c r="M36" s="271">
        <v>600</v>
      </c>
      <c r="N36" s="272">
        <f>K36/M36</f>
        <v>271.02211714941745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600</v>
      </c>
      <c r="N37" s="272">
        <f>K37/M37</f>
        <v>6.5038570972964882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278.1993289209106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VLOOKUP(A48,MATERIALES!A5:D372,3,FALSE)</f>
        <v>Agregado tipo LA 5 (lechadas)</v>
      </c>
      <c r="C48" s="281"/>
      <c r="D48" s="281"/>
      <c r="E48" s="281"/>
      <c r="F48" s="281"/>
      <c r="G48" s="281"/>
      <c r="H48" s="281"/>
      <c r="I48" s="268"/>
      <c r="J48" s="224" t="str">
        <f>VLOOKUP(A48,MATERIALES!A4:D633,2,FALSE)</f>
        <v>m3</v>
      </c>
      <c r="K48" s="407">
        <v>9.4999999999999998E-3</v>
      </c>
      <c r="L48" s="267"/>
      <c r="M48" s="402">
        <f>VLOOKUP(A48,MATERIALES!A5:D389,4,FALSE)</f>
        <v>40502.680001678804</v>
      </c>
      <c r="N48" s="272">
        <f>K48*M48</f>
        <v>384.77546001594862</v>
      </c>
    </row>
    <row r="49" spans="1:14">
      <c r="A49" s="108" t="s">
        <v>850</v>
      </c>
      <c r="B49" s="43" t="str">
        <f>VLOOKUP(A49,MATERIALES!A6:D372,3,FALSE)</f>
        <v>Emulsión CRL-1h</v>
      </c>
      <c r="C49" s="281"/>
      <c r="D49" s="281"/>
      <c r="E49" s="281"/>
      <c r="F49" s="281"/>
      <c r="G49" s="281"/>
      <c r="H49" s="281"/>
      <c r="I49" s="268"/>
      <c r="J49" s="224" t="str">
        <f>VLOOKUP(A49,MATERIALES!A5:D634,2,FALSE)</f>
        <v>lt</v>
      </c>
      <c r="K49" s="282">
        <v>1.71</v>
      </c>
      <c r="L49" s="267"/>
      <c r="M49" s="402">
        <f>VLOOKUP(A49,MATERIALES!A6:D390,4,FALSE)</f>
        <v>1308.5645037345753</v>
      </c>
      <c r="N49" s="272">
        <f>K49*M49</f>
        <v>2237.6453013861237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2622.4207614020725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31">
        <f>VLOOKUP(A59,TRANSPORTE!A5:D117,4,FALSE)</f>
        <v>1034.151278986966</v>
      </c>
      <c r="M59" s="832"/>
      <c r="N59" s="287">
        <f>K59*L59</f>
        <v>9.8244371503761769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9.8244371503761769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2977.7799948930274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595.55599897860554</v>
      </c>
      <c r="M83" s="862"/>
      <c r="N83" s="51"/>
    </row>
    <row r="84" spans="1:14">
      <c r="B84" s="89" t="s">
        <v>973</v>
      </c>
      <c r="C84" s="90"/>
      <c r="D84" s="90"/>
      <c r="E84" s="90"/>
      <c r="F84" s="90"/>
      <c r="G84" s="90"/>
      <c r="H84" s="90"/>
      <c r="I84" s="87"/>
      <c r="J84" s="88"/>
      <c r="K84" s="304">
        <v>0.05</v>
      </c>
      <c r="L84" s="861">
        <f>N78*K84</f>
        <v>148.88899974465139</v>
      </c>
      <c r="M84" s="862"/>
      <c r="N84" s="51"/>
    </row>
    <row r="85" spans="1:14" ht="15.75" thickBot="1">
      <c r="B85" s="91" t="s">
        <v>974</v>
      </c>
      <c r="C85" s="92"/>
      <c r="D85" s="92"/>
      <c r="E85" s="92"/>
      <c r="F85" s="92"/>
      <c r="G85" s="92"/>
      <c r="H85" s="92"/>
      <c r="I85" s="93"/>
      <c r="J85" s="94"/>
      <c r="K85" s="305">
        <v>0.05</v>
      </c>
      <c r="L85" s="863">
        <f>N78*K85</f>
        <v>148.88899974465139</v>
      </c>
      <c r="M85" s="864"/>
      <c r="N85" s="51"/>
    </row>
    <row r="86" spans="1:14" ht="15.75" thickBot="1">
      <c r="B86" s="827" t="s">
        <v>953</v>
      </c>
      <c r="C86" s="828"/>
      <c r="D86" s="828"/>
      <c r="E86" s="828"/>
      <c r="F86" s="828"/>
      <c r="G86" s="828"/>
      <c r="H86" s="828"/>
      <c r="I86" s="828"/>
      <c r="J86" s="828"/>
      <c r="K86" s="828"/>
      <c r="L86" s="828"/>
      <c r="M86" s="829"/>
      <c r="N86" s="52">
        <f>L83+L84+L85</f>
        <v>893.33399846790837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3871.1139933609356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162613.27028965048</v>
      </c>
      <c r="L36" s="270"/>
      <c r="M36" s="271">
        <v>600</v>
      </c>
      <c r="N36" s="272">
        <f>K36/M36</f>
        <v>271.02211714941745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600</v>
      </c>
      <c r="N37" s="272">
        <f>K37/M37</f>
        <v>6.5038570972964882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278.1993289209106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VLOOKUP(A48,MATERIALES!A5:D372,3,FALSE)</f>
        <v>Agregado tipo LA 4 (lechadas)</v>
      </c>
      <c r="C48" s="281"/>
      <c r="D48" s="281"/>
      <c r="E48" s="281"/>
      <c r="F48" s="281"/>
      <c r="G48" s="281"/>
      <c r="H48" s="281"/>
      <c r="I48" s="268"/>
      <c r="J48" s="224" t="str">
        <f>VLOOKUP(A48,MATERIALES!A4:D633,2,FALSE)</f>
        <v>m3</v>
      </c>
      <c r="K48" s="409">
        <v>4.7499999999999999E-3</v>
      </c>
      <c r="L48" s="267"/>
      <c r="M48" s="402">
        <f>VLOOKUP(A48,MATERIALES!A5:D389,4,FALSE)</f>
        <v>40502.680001678804</v>
      </c>
      <c r="N48" s="272">
        <f>K48*M48</f>
        <v>192.38773000797431</v>
      </c>
    </row>
    <row r="49" spans="1:14">
      <c r="A49" s="108" t="s">
        <v>850</v>
      </c>
      <c r="B49" s="43" t="str">
        <f>VLOOKUP(A49,MATERIALES!A6:D372,3,FALSE)</f>
        <v>Emulsión CRL-1h</v>
      </c>
      <c r="C49" s="281"/>
      <c r="D49" s="281"/>
      <c r="E49" s="281"/>
      <c r="F49" s="281"/>
      <c r="G49" s="281"/>
      <c r="H49" s="281"/>
      <c r="I49" s="268"/>
      <c r="J49" s="224" t="str">
        <f>VLOOKUP(A49,MATERIALES!A5:D634,2,FALSE)</f>
        <v>lt</v>
      </c>
      <c r="K49" s="409">
        <v>1.0687499999999999</v>
      </c>
      <c r="L49" s="267"/>
      <c r="M49" s="402">
        <f>VLOOKUP(A49,MATERIALES!A6:D390,4,FALSE)</f>
        <v>1308.5645037345753</v>
      </c>
      <c r="N49" s="272">
        <f>K49*M49</f>
        <v>1398.5283133663272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1590.9160433743016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1034.151278986966</v>
      </c>
      <c r="M58" s="832"/>
      <c r="N58" s="287">
        <f>K58*L58</f>
        <v>4.9122185751880885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4.9122185751880885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1941.3630582900685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388.27261165801372</v>
      </c>
      <c r="M83" s="862"/>
      <c r="N83" s="51"/>
    </row>
    <row r="84" spans="1:14">
      <c r="B84" s="89" t="s">
        <v>973</v>
      </c>
      <c r="C84" s="90"/>
      <c r="D84" s="90"/>
      <c r="E84" s="90"/>
      <c r="F84" s="90"/>
      <c r="G84" s="90"/>
      <c r="H84" s="90"/>
      <c r="I84" s="87"/>
      <c r="J84" s="88"/>
      <c r="K84" s="304">
        <v>0.05</v>
      </c>
      <c r="L84" s="861">
        <f>N78*K84</f>
        <v>97.068152914503429</v>
      </c>
      <c r="M84" s="862"/>
      <c r="N84" s="51"/>
    </row>
    <row r="85" spans="1:14" ht="15.75" thickBot="1">
      <c r="B85" s="91" t="s">
        <v>974</v>
      </c>
      <c r="C85" s="92"/>
      <c r="D85" s="92"/>
      <c r="E85" s="92"/>
      <c r="F85" s="92"/>
      <c r="G85" s="92"/>
      <c r="H85" s="92"/>
      <c r="I85" s="93"/>
      <c r="J85" s="94"/>
      <c r="K85" s="305">
        <v>0.05</v>
      </c>
      <c r="L85" s="863">
        <f>N78*K85</f>
        <v>97.068152914503429</v>
      </c>
      <c r="M85" s="864"/>
      <c r="N85" s="51"/>
    </row>
    <row r="86" spans="1:14" ht="15.75" thickBot="1">
      <c r="B86" s="827" t="s">
        <v>953</v>
      </c>
      <c r="C86" s="828"/>
      <c r="D86" s="828"/>
      <c r="E86" s="828"/>
      <c r="F86" s="828"/>
      <c r="G86" s="828"/>
      <c r="H86" s="828"/>
      <c r="I86" s="828"/>
      <c r="J86" s="828"/>
      <c r="K86" s="828"/>
      <c r="L86" s="828"/>
      <c r="M86" s="829"/>
      <c r="N86" s="52">
        <f>L83+L84+L85</f>
        <v>582.40891748702063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2523.7719757770892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162613.27028965048</v>
      </c>
      <c r="L36" s="270"/>
      <c r="M36" s="271">
        <v>600</v>
      </c>
      <c r="N36" s="272">
        <f>K36/M36</f>
        <v>271.02211714941745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600</v>
      </c>
      <c r="N37" s="272">
        <f>K37/M37</f>
        <v>6.5038570972964882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278.1993289209106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767</v>
      </c>
      <c r="B48" s="43" t="str">
        <f>VLOOKUP(A48,MATERIALES!A5:D372,3,FALSE)</f>
        <v>Agregado tipo LA 13 (lechadas)</v>
      </c>
      <c r="C48" s="281"/>
      <c r="D48" s="281"/>
      <c r="E48" s="281"/>
      <c r="F48" s="281"/>
      <c r="G48" s="281"/>
      <c r="H48" s="281"/>
      <c r="I48" s="268"/>
      <c r="J48" s="224" t="str">
        <f>VLOOKUP(A48,MATERIALES!A4:D633,2,FALSE)</f>
        <v>m3</v>
      </c>
      <c r="K48" s="407">
        <v>1.2500000000000001E-2</v>
      </c>
      <c r="L48" s="267"/>
      <c r="M48" s="402">
        <f>VLOOKUP(A48,MATERIALES!A5:D389,4,FALSE)</f>
        <v>40502.680001678804</v>
      </c>
      <c r="N48" s="272">
        <f>K48*M48</f>
        <v>506.28350002098506</v>
      </c>
    </row>
    <row r="49" spans="1:14">
      <c r="A49" s="108" t="s">
        <v>852</v>
      </c>
      <c r="B49" s="43" t="str">
        <f>VLOOKUP(A49,MATERIALES!A6:D372,3,FALSE)</f>
        <v>Emulsión CRL-1hm</v>
      </c>
      <c r="C49" s="281"/>
      <c r="D49" s="281"/>
      <c r="E49" s="281"/>
      <c r="F49" s="281"/>
      <c r="G49" s="281"/>
      <c r="H49" s="281"/>
      <c r="I49" s="268"/>
      <c r="J49" s="224" t="str">
        <f>VLOOKUP(A49,MATERIALES!A5:D634,2,FALSE)</f>
        <v>lt</v>
      </c>
      <c r="K49" s="407">
        <v>1.4625000000000001</v>
      </c>
      <c r="L49" s="267"/>
      <c r="M49" s="402">
        <f>VLOOKUP(A49,MATERIALES!A6:D390,4,FALSE)</f>
        <v>1947.4080368840832</v>
      </c>
      <c r="N49" s="272">
        <f>K49*M49</f>
        <v>2848.0842539429718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3354.3677539639571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1034.151278986966</v>
      </c>
      <c r="M58" s="832"/>
      <c r="N58" s="287">
        <f>K58*L58</f>
        <v>12.926890987337075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12.926890987337075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3712.8294412918735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742.5658882583748</v>
      </c>
      <c r="M83" s="862"/>
      <c r="N83" s="51"/>
    </row>
    <row r="84" spans="1:14">
      <c r="B84" s="89" t="s">
        <v>973</v>
      </c>
      <c r="C84" s="90"/>
      <c r="D84" s="90"/>
      <c r="E84" s="90"/>
      <c r="F84" s="90"/>
      <c r="G84" s="90"/>
      <c r="H84" s="90"/>
      <c r="I84" s="87"/>
      <c r="J84" s="88"/>
      <c r="K84" s="304">
        <v>0.05</v>
      </c>
      <c r="L84" s="861">
        <f>N78*K84</f>
        <v>185.6414720645937</v>
      </c>
      <c r="M84" s="862"/>
      <c r="N84" s="51"/>
    </row>
    <row r="85" spans="1:14" ht="15.75" thickBot="1">
      <c r="B85" s="91" t="s">
        <v>974</v>
      </c>
      <c r="C85" s="92"/>
      <c r="D85" s="92"/>
      <c r="E85" s="92"/>
      <c r="F85" s="92"/>
      <c r="G85" s="92"/>
      <c r="H85" s="92"/>
      <c r="I85" s="93"/>
      <c r="J85" s="94"/>
      <c r="K85" s="305">
        <v>0.05</v>
      </c>
      <c r="L85" s="863">
        <f>N78*K85</f>
        <v>185.6414720645937</v>
      </c>
      <c r="M85" s="864"/>
      <c r="N85" s="51"/>
    </row>
    <row r="86" spans="1:14" ht="15.75" thickBot="1">
      <c r="B86" s="827" t="s">
        <v>953</v>
      </c>
      <c r="C86" s="828"/>
      <c r="D86" s="828"/>
      <c r="E86" s="828"/>
      <c r="F86" s="828"/>
      <c r="G86" s="828"/>
      <c r="H86" s="828"/>
      <c r="I86" s="828"/>
      <c r="J86" s="828"/>
      <c r="K86" s="828"/>
      <c r="L86" s="828"/>
      <c r="M86" s="829"/>
      <c r="N86" s="52">
        <f>L83+L84+L85</f>
        <v>1113.8488323875622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4826.6782736794357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162613.27028965048</v>
      </c>
      <c r="L36" s="270"/>
      <c r="M36" s="271">
        <v>600</v>
      </c>
      <c r="N36" s="272">
        <f>K36/M36</f>
        <v>271.02211714941745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600</v>
      </c>
      <c r="N37" s="272">
        <f>K37/M37</f>
        <v>6.5038570972964882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278.1993289209106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VLOOKUP(A48,MATERIALES!A5:D372,3,FALSE)</f>
        <v>Agregado tipo LA 10 (lechadas)</v>
      </c>
      <c r="C48" s="281"/>
      <c r="D48" s="281"/>
      <c r="E48" s="281"/>
      <c r="F48" s="281"/>
      <c r="G48" s="281"/>
      <c r="H48" s="281"/>
      <c r="I48" s="268"/>
      <c r="J48" s="224" t="str">
        <f>VLOOKUP(A48,MATERIALES!A4:D633,2,FALSE)</f>
        <v>m3</v>
      </c>
      <c r="K48" s="407">
        <v>9.4999999999999998E-3</v>
      </c>
      <c r="L48" s="267"/>
      <c r="M48" s="402">
        <f>VLOOKUP(A48,MATERIALES!A5:D389,4,FALSE)</f>
        <v>40502.680001678804</v>
      </c>
      <c r="N48" s="272">
        <f>K48*M48</f>
        <v>384.77546001594862</v>
      </c>
    </row>
    <row r="49" spans="1:14">
      <c r="A49" s="108" t="s">
        <v>852</v>
      </c>
      <c r="B49" s="43" t="str">
        <f>VLOOKUP(A49,MATERIALES!A6:D372,3,FALSE)</f>
        <v>Emulsión CRL-1hm</v>
      </c>
      <c r="C49" s="281"/>
      <c r="D49" s="281"/>
      <c r="E49" s="281"/>
      <c r="F49" s="281"/>
      <c r="G49" s="281"/>
      <c r="H49" s="281"/>
      <c r="I49" s="268"/>
      <c r="J49" s="224" t="str">
        <f>VLOOKUP(A49,MATERIALES!A5:D634,2,FALSE)</f>
        <v>lt</v>
      </c>
      <c r="K49" s="409">
        <v>1.4107499999999999</v>
      </c>
      <c r="L49" s="267"/>
      <c r="M49" s="402">
        <f>VLOOKUP(A49,MATERIALES!A6:D390,4,FALSE)</f>
        <v>1947.4080368840832</v>
      </c>
      <c r="N49" s="272">
        <f>K49*M49</f>
        <v>2747.3058880342205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3132.0813480501693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1034.151278986966</v>
      </c>
      <c r="M58" s="832"/>
      <c r="N58" s="287">
        <f>K58*L58</f>
        <v>9.8244371503761769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9.8244371503761769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3487.4405815411242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697.4881163082249</v>
      </c>
      <c r="M83" s="862"/>
      <c r="N83" s="51"/>
    </row>
    <row r="84" spans="1:14">
      <c r="B84" s="89" t="s">
        <v>973</v>
      </c>
      <c r="C84" s="90"/>
      <c r="D84" s="90"/>
      <c r="E84" s="90"/>
      <c r="F84" s="90"/>
      <c r="G84" s="90"/>
      <c r="H84" s="90"/>
      <c r="I84" s="87"/>
      <c r="J84" s="88"/>
      <c r="K84" s="304">
        <v>0.05</v>
      </c>
      <c r="L84" s="861">
        <f>N78*K84</f>
        <v>174.37202907705623</v>
      </c>
      <c r="M84" s="862"/>
      <c r="N84" s="51"/>
    </row>
    <row r="85" spans="1:14" ht="15.75" thickBot="1">
      <c r="B85" s="91" t="s">
        <v>974</v>
      </c>
      <c r="C85" s="92"/>
      <c r="D85" s="92"/>
      <c r="E85" s="92"/>
      <c r="F85" s="92"/>
      <c r="G85" s="92"/>
      <c r="H85" s="92"/>
      <c r="I85" s="93"/>
      <c r="J85" s="94"/>
      <c r="K85" s="305">
        <v>0.05</v>
      </c>
      <c r="L85" s="863">
        <f>N78*K85</f>
        <v>174.37202907705623</v>
      </c>
      <c r="M85" s="864"/>
      <c r="N85" s="51"/>
    </row>
    <row r="86" spans="1:14" ht="15.75" thickBot="1">
      <c r="B86" s="827" t="s">
        <v>953</v>
      </c>
      <c r="C86" s="828"/>
      <c r="D86" s="828"/>
      <c r="E86" s="828"/>
      <c r="F86" s="828"/>
      <c r="G86" s="828"/>
      <c r="H86" s="828"/>
      <c r="I86" s="828"/>
      <c r="J86" s="828"/>
      <c r="K86" s="828"/>
      <c r="L86" s="828"/>
      <c r="M86" s="829"/>
      <c r="N86" s="52">
        <f>L83+L84+L85</f>
        <v>1046.2321744623373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4533.6727560034615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162613.27028965048</v>
      </c>
      <c r="L36" s="270"/>
      <c r="M36" s="271">
        <v>600</v>
      </c>
      <c r="N36" s="272">
        <f>K36/M36</f>
        <v>271.02211714941745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600</v>
      </c>
      <c r="N37" s="272">
        <f>K37/M37</f>
        <v>6.5038570972964882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278.1993289209106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VLOOKUP(A48,MATERIALES!A5:D372,3,FALSE)</f>
        <v>Agregado tipo LA 5 (lechadas)</v>
      </c>
      <c r="C48" s="281"/>
      <c r="D48" s="281"/>
      <c r="E48" s="281"/>
      <c r="F48" s="281"/>
      <c r="G48" s="281"/>
      <c r="H48" s="281"/>
      <c r="I48" s="268"/>
      <c r="J48" s="224" t="str">
        <f>VLOOKUP(A48,MATERIALES!A4:D633,2,FALSE)</f>
        <v>m3</v>
      </c>
      <c r="K48" s="407">
        <v>9.4999999999999998E-3</v>
      </c>
      <c r="L48" s="267"/>
      <c r="M48" s="402">
        <f>VLOOKUP(A48,MATERIALES!A5:D389,4,FALSE)</f>
        <v>40502.680001678804</v>
      </c>
      <c r="N48" s="272">
        <f>K48*M48</f>
        <v>384.77546001594862</v>
      </c>
    </row>
    <row r="49" spans="1:14">
      <c r="A49" s="108" t="s">
        <v>852</v>
      </c>
      <c r="B49" s="43" t="str">
        <f>VLOOKUP(A49,MATERIALES!A6:D372,3,FALSE)</f>
        <v>Emulsión CRL-1hm</v>
      </c>
      <c r="C49" s="281"/>
      <c r="D49" s="281"/>
      <c r="E49" s="281"/>
      <c r="F49" s="281"/>
      <c r="G49" s="281"/>
      <c r="H49" s="281"/>
      <c r="I49" s="268"/>
      <c r="J49" s="224" t="str">
        <f>VLOOKUP(A49,MATERIALES!A5:D634,2,FALSE)</f>
        <v>lt</v>
      </c>
      <c r="K49" s="282">
        <v>1.71</v>
      </c>
      <c r="L49" s="267"/>
      <c r="M49" s="402">
        <f>VLOOKUP(A49,MATERIALES!A6:D390,4,FALSE)</f>
        <v>1947.4080368840832</v>
      </c>
      <c r="N49" s="272">
        <f>K49*M49</f>
        <v>3330.0677430717824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3714.8432030877311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31">
        <f>VLOOKUP(A58,TRANSPORTE!A5:D117,4,FALSE)</f>
        <v>1034.151278986966</v>
      </c>
      <c r="M58" s="832"/>
      <c r="N58" s="287">
        <f>K58*L58</f>
        <v>9.8244371503761769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9.8244371503761769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4070.202436578686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814.04048731573721</v>
      </c>
      <c r="M83" s="862"/>
      <c r="N83" s="51"/>
    </row>
    <row r="84" spans="1:14">
      <c r="B84" s="89" t="s">
        <v>973</v>
      </c>
      <c r="C84" s="90"/>
      <c r="D84" s="90"/>
      <c r="E84" s="90"/>
      <c r="F84" s="90"/>
      <c r="G84" s="90"/>
      <c r="H84" s="90"/>
      <c r="I84" s="87"/>
      <c r="J84" s="88"/>
      <c r="K84" s="304">
        <v>0.05</v>
      </c>
      <c r="L84" s="861">
        <f>N78*K84</f>
        <v>203.5101218289343</v>
      </c>
      <c r="M84" s="862"/>
      <c r="N84" s="51"/>
    </row>
    <row r="85" spans="1:14" ht="15.75" thickBot="1">
      <c r="B85" s="91" t="s">
        <v>974</v>
      </c>
      <c r="C85" s="92"/>
      <c r="D85" s="92"/>
      <c r="E85" s="92"/>
      <c r="F85" s="92"/>
      <c r="G85" s="92"/>
      <c r="H85" s="92"/>
      <c r="I85" s="93"/>
      <c r="J85" s="94"/>
      <c r="K85" s="305">
        <v>0.05</v>
      </c>
      <c r="L85" s="863">
        <f>N78*K85</f>
        <v>203.5101218289343</v>
      </c>
      <c r="M85" s="864"/>
      <c r="N85" s="51"/>
    </row>
    <row r="86" spans="1:14" ht="15.75" thickBot="1">
      <c r="B86" s="827" t="s">
        <v>953</v>
      </c>
      <c r="C86" s="828"/>
      <c r="D86" s="828"/>
      <c r="E86" s="828"/>
      <c r="F86" s="828"/>
      <c r="G86" s="828"/>
      <c r="H86" s="828"/>
      <c r="I86" s="828"/>
      <c r="J86" s="828"/>
      <c r="K86" s="828"/>
      <c r="L86" s="828"/>
      <c r="M86" s="829"/>
      <c r="N86" s="52">
        <f>L83+L84+L85</f>
        <v>1221.0607309736058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5291.2631675522916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162613.27028965048</v>
      </c>
      <c r="L36" s="270"/>
      <c r="M36" s="271">
        <v>600</v>
      </c>
      <c r="N36" s="272">
        <f>K36/M36</f>
        <v>271.02211714941745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600</v>
      </c>
      <c r="N37" s="272">
        <f>K37/M37</f>
        <v>6.5038570972964882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278.1993289209106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VLOOKUP(A48,MATERIALES!A5:D372,3,FALSE)</f>
        <v>Agregado tipo LA 4 (lechadas)</v>
      </c>
      <c r="C48" s="281"/>
      <c r="D48" s="281"/>
      <c r="E48" s="281"/>
      <c r="F48" s="281"/>
      <c r="G48" s="281"/>
      <c r="H48" s="281"/>
      <c r="I48" s="268"/>
      <c r="J48" s="224" t="str">
        <f>VLOOKUP(A48,MATERIALES!A4:D633,2,FALSE)</f>
        <v>m3</v>
      </c>
      <c r="K48" s="409">
        <v>4.7499999999999999E-3</v>
      </c>
      <c r="L48" s="267"/>
      <c r="M48" s="402">
        <f>VLOOKUP(A48,MATERIALES!A5:D389,4,FALSE)</f>
        <v>40502.680001678804</v>
      </c>
      <c r="N48" s="272">
        <f>K48*M48</f>
        <v>192.38773000797431</v>
      </c>
    </row>
    <row r="49" spans="1:14">
      <c r="A49" s="108" t="s">
        <v>852</v>
      </c>
      <c r="B49" s="43" t="str">
        <f>VLOOKUP(A49,MATERIALES!A6:D372,3,FALSE)</f>
        <v>Emulsión CRL-1hm</v>
      </c>
      <c r="C49" s="281"/>
      <c r="D49" s="281"/>
      <c r="E49" s="281"/>
      <c r="F49" s="281"/>
      <c r="G49" s="281"/>
      <c r="H49" s="281"/>
      <c r="I49" s="268"/>
      <c r="J49" s="224" t="str">
        <f>VLOOKUP(A49,MATERIALES!A5:D634,2,FALSE)</f>
        <v>lt</v>
      </c>
      <c r="K49" s="409">
        <v>1.0687499999999999</v>
      </c>
      <c r="L49" s="267"/>
      <c r="M49" s="402">
        <f>VLOOKUP(A49,MATERIALES!A6:D390,4,FALSE)</f>
        <v>1947.4080368840832</v>
      </c>
      <c r="N49" s="272">
        <f>K49*M49</f>
        <v>2081.2923394198638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2273.6800694278381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1034.151278986966</v>
      </c>
      <c r="M58" s="832"/>
      <c r="N58" s="287">
        <f>K58*L58</f>
        <v>4.9122185751880885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4.9122185751880885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2624.127084343605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524.82541686872105</v>
      </c>
      <c r="M83" s="862"/>
      <c r="N83" s="51"/>
    </row>
    <row r="84" spans="1:14">
      <c r="B84" s="89" t="s">
        <v>973</v>
      </c>
      <c r="C84" s="90"/>
      <c r="D84" s="90"/>
      <c r="E84" s="90"/>
      <c r="F84" s="90"/>
      <c r="G84" s="90"/>
      <c r="H84" s="90"/>
      <c r="I84" s="87"/>
      <c r="J84" s="88"/>
      <c r="K84" s="304">
        <v>0.05</v>
      </c>
      <c r="L84" s="861">
        <f>N78*K84</f>
        <v>131.20635421718026</v>
      </c>
      <c r="M84" s="862"/>
      <c r="N84" s="51"/>
    </row>
    <row r="85" spans="1:14" ht="15.75" thickBot="1">
      <c r="B85" s="91" t="s">
        <v>974</v>
      </c>
      <c r="C85" s="92"/>
      <c r="D85" s="92"/>
      <c r="E85" s="92"/>
      <c r="F85" s="92"/>
      <c r="G85" s="92"/>
      <c r="H85" s="92"/>
      <c r="I85" s="93"/>
      <c r="J85" s="94"/>
      <c r="K85" s="305">
        <v>0.05</v>
      </c>
      <c r="L85" s="863">
        <f>N78*K85</f>
        <v>131.20635421718026</v>
      </c>
      <c r="M85" s="864"/>
      <c r="N85" s="51"/>
    </row>
    <row r="86" spans="1:14" ht="15.75" thickBot="1">
      <c r="B86" s="827" t="s">
        <v>953</v>
      </c>
      <c r="C86" s="828"/>
      <c r="D86" s="828"/>
      <c r="E86" s="828"/>
      <c r="F86" s="828"/>
      <c r="G86" s="828"/>
      <c r="H86" s="828"/>
      <c r="I86" s="828"/>
      <c r="J86" s="828"/>
      <c r="K86" s="828"/>
      <c r="L86" s="828"/>
      <c r="M86" s="829"/>
      <c r="N86" s="52">
        <f>L83+L84+L85</f>
        <v>787.23812530308146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3411.3652096466867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290</v>
      </c>
      <c r="B37" s="840" t="str">
        <f>VLOOKUP(A37,EQUIPOS!A7:D154,3,FALSE)</f>
        <v>Planta trituradora</v>
      </c>
      <c r="C37" s="841"/>
      <c r="D37" s="841"/>
      <c r="E37" s="841"/>
      <c r="F37" s="841"/>
      <c r="G37" s="841"/>
      <c r="H37" s="842"/>
      <c r="I37" s="267"/>
      <c r="J37" s="268"/>
      <c r="K37" s="269">
        <f>VLOOKUP(A37,EQUIPOS!A7:D164,4,FALSE)</f>
        <v>517285.165860451</v>
      </c>
      <c r="L37" s="270"/>
      <c r="M37" s="271">
        <v>30</v>
      </c>
      <c r="N37" s="272">
        <f t="shared" ref="N37:N43" si="0">K37/M37</f>
        <v>17242.838862015033</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114534.83409135031</v>
      </c>
      <c r="L38" s="270"/>
      <c r="M38" s="271">
        <v>9</v>
      </c>
      <c r="N38" s="272">
        <f t="shared" si="0"/>
        <v>12726.092676816701</v>
      </c>
    </row>
    <row r="39" spans="1:14">
      <c r="A39" t="s">
        <v>173</v>
      </c>
      <c r="B39" s="840" t="str">
        <f>VLOOKUP(A39,EQUIPOS!A9:D154,3,FALSE)</f>
        <v>Compactador neumático de Potencia 70 HP, peso de 13 ton</v>
      </c>
      <c r="C39" s="841"/>
      <c r="D39" s="841"/>
      <c r="E39" s="841"/>
      <c r="F39" s="841"/>
      <c r="G39" s="841"/>
      <c r="H39" s="842"/>
      <c r="I39" s="267"/>
      <c r="J39" s="268"/>
      <c r="K39" s="269">
        <f>VLOOKUP(A39,EQUIPOS!A9:D166,4,FALSE)</f>
        <v>140758.40713843232</v>
      </c>
      <c r="L39" s="270"/>
      <c r="M39" s="271">
        <v>9</v>
      </c>
      <c r="N39" s="272">
        <f t="shared" si="0"/>
        <v>15639.823015381369</v>
      </c>
    </row>
    <row r="40" spans="1:14">
      <c r="A40" t="s">
        <v>286</v>
      </c>
      <c r="B40" s="840" t="str">
        <f>VLOOKUP(A40,EQUIPOS!A10:D154,3,FALSE)</f>
        <v>Planta de asfalto en frio</v>
      </c>
      <c r="C40" s="841"/>
      <c r="D40" s="841"/>
      <c r="E40" s="841"/>
      <c r="F40" s="841"/>
      <c r="G40" s="841"/>
      <c r="H40" s="842"/>
      <c r="I40" s="267"/>
      <c r="J40" s="268"/>
      <c r="K40" s="269">
        <f>VLOOKUP(A40,EQUIPOS!A10:D167,4,FALSE)</f>
        <v>276774.44906315062</v>
      </c>
      <c r="L40" s="270"/>
      <c r="M40" s="271">
        <v>9</v>
      </c>
      <c r="N40" s="272">
        <f t="shared" si="0"/>
        <v>30752.716562572292</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9</v>
      </c>
      <c r="N42" s="272">
        <f t="shared" si="0"/>
        <v>27448.309767521019</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9</v>
      </c>
      <c r="N43" s="272">
        <f t="shared" si="0"/>
        <v>9301.4457937133484</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N77*M46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126389.81321252027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VLOOKUP(A53,MATERIALES!A4:D633,2,FALSE)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VLOOKUP(A54,MATERIALES!A5:D634,2,FALSE)</f>
        <v>lt</v>
      </c>
      <c r="K54" s="282">
        <v>25</v>
      </c>
      <c r="L54" s="267"/>
      <c r="M54" s="402">
        <f>VLOOKUP(A54,MATERIALES!A6:D390,4,FALSE)</f>
        <v>63.884353314950786</v>
      </c>
      <c r="N54" s="272">
        <f>K54*M54</f>
        <v>1597.1088328737696</v>
      </c>
    </row>
    <row r="55" spans="1:14" ht="15.75" thickBot="1">
      <c r="B55" s="43"/>
      <c r="C55" s="281"/>
      <c r="D55" s="281"/>
      <c r="E55" s="281"/>
      <c r="F55" s="281"/>
      <c r="G55" s="281"/>
      <c r="H55" s="281"/>
      <c r="I55" s="268"/>
      <c r="J55" s="224"/>
      <c r="K55" s="282"/>
      <c r="L55" s="267"/>
      <c r="M55" s="283"/>
      <c r="N55" s="284"/>
    </row>
    <row r="56" spans="1:14" ht="15.75" thickBot="1">
      <c r="B56" s="827" t="s">
        <v>953</v>
      </c>
      <c r="C56" s="828"/>
      <c r="D56" s="828"/>
      <c r="E56" s="828"/>
      <c r="F56" s="828"/>
      <c r="G56" s="828"/>
      <c r="H56" s="828"/>
      <c r="I56" s="828"/>
      <c r="J56" s="828"/>
      <c r="K56" s="828"/>
      <c r="L56" s="828"/>
      <c r="M56" s="829"/>
      <c r="N56" s="394">
        <f>SUM(N53:N55)</f>
        <v>31113.916016747055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31">
        <f>VLOOKUP(A61,TRANSPORTE!A5:D117,4,FALSE)</f>
        <v>1126.3033731541211</v>
      </c>
      <c r="M61" s="832"/>
      <c r="N61" s="287">
        <f>K61*L61</f>
        <v>1407.8792164426513</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31">
        <f>VLOOKUP(A62,TRANSPORTE!A6:D117,4,FALSE)</f>
        <v>1034.151278986966</v>
      </c>
      <c r="M62" s="832"/>
      <c r="N62" s="287">
        <f>K62*L62</f>
        <v>1447.8117905817523</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2855.6910070244039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SUM(N72:N76)</f>
        <v>9718.9390143891651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N48+N56+N67+N77</f>
        <v>170078.35925068089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34015.671850136183</v>
      </c>
      <c r="M84" s="862"/>
      <c r="N84" s="51"/>
    </row>
    <row r="85" spans="1:14">
      <c r="B85" s="89" t="s">
        <v>973</v>
      </c>
      <c r="C85" s="90"/>
      <c r="D85" s="90"/>
      <c r="E85" s="90"/>
      <c r="F85" s="90"/>
      <c r="G85" s="90"/>
      <c r="H85" s="90"/>
      <c r="I85" s="87"/>
      <c r="J85" s="88"/>
      <c r="K85" s="304">
        <v>0.05</v>
      </c>
      <c r="L85" s="861">
        <f>N79*K85</f>
        <v>8503.9179625340457</v>
      </c>
      <c r="M85" s="862"/>
      <c r="N85" s="51"/>
    </row>
    <row r="86" spans="1:14" ht="15.75" thickBot="1">
      <c r="B86" s="91" t="s">
        <v>974</v>
      </c>
      <c r="C86" s="92"/>
      <c r="D86" s="92"/>
      <c r="E86" s="92"/>
      <c r="F86" s="92"/>
      <c r="G86" s="92"/>
      <c r="H86" s="92"/>
      <c r="I86" s="93"/>
      <c r="J86" s="94"/>
      <c r="K86" s="305">
        <v>0.05</v>
      </c>
      <c r="L86" s="863">
        <f>N79*K86</f>
        <v>8503.9179625340457</v>
      </c>
      <c r="M86" s="864"/>
      <c r="N86" s="51"/>
    </row>
    <row r="87" spans="1:14" ht="15.75" thickBot="1">
      <c r="B87" s="827" t="s">
        <v>953</v>
      </c>
      <c r="C87" s="828"/>
      <c r="D87" s="828"/>
      <c r="E87" s="828"/>
      <c r="F87" s="828"/>
      <c r="G87" s="828"/>
      <c r="H87" s="828"/>
      <c r="I87" s="828"/>
      <c r="J87" s="828"/>
      <c r="K87" s="828"/>
      <c r="L87" s="828"/>
      <c r="M87" s="829"/>
      <c r="N87" s="52">
        <f>L84+L85+L86</f>
        <v>51023.507775204278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221101.86702588518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114534.83409135031</v>
      </c>
      <c r="L37" s="270"/>
      <c r="M37" s="271">
        <v>9</v>
      </c>
      <c r="N37" s="272">
        <f t="shared" ref="N37:N43" si="0">K37/M37</f>
        <v>12726.092676816701</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140758.40713843232</v>
      </c>
      <c r="L38" s="270"/>
      <c r="M38" s="271">
        <v>9</v>
      </c>
      <c r="N38" s="272">
        <f t="shared" si="0"/>
        <v>15639.823015381369</v>
      </c>
    </row>
    <row r="39" spans="1:14">
      <c r="A39" t="s">
        <v>286</v>
      </c>
      <c r="B39" s="840" t="str">
        <f>VLOOKUP(A39,EQUIPOS!A9:D154,3,FALSE)</f>
        <v>Planta de asfalto en frio</v>
      </c>
      <c r="C39" s="841"/>
      <c r="D39" s="841"/>
      <c r="E39" s="841"/>
      <c r="F39" s="841"/>
      <c r="G39" s="841"/>
      <c r="H39" s="842"/>
      <c r="I39" s="267"/>
      <c r="J39" s="268"/>
      <c r="K39" s="269">
        <f>VLOOKUP(A39,EQUIPOS!A9:D166,4,FALSE)</f>
        <v>276774.44906315062</v>
      </c>
      <c r="L39" s="270"/>
      <c r="M39" s="271">
        <v>9</v>
      </c>
      <c r="N39" s="272">
        <f t="shared" si="0"/>
        <v>30752.716562572292</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9</v>
      </c>
      <c r="N42" s="272">
        <f t="shared" si="0"/>
        <v>27448.309767521019</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9</v>
      </c>
      <c r="N43" s="272">
        <f t="shared" si="0"/>
        <v>9301.4457937133484</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971.8939014389166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126389.81321252027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VLOOKUP(A54,MATERIALES!A4:D633,2,FALSE)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VLOOKUP(A55,MATERIALES!A5:D634,2,FALSE)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170078.35925068089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34015.671850136183</v>
      </c>
      <c r="M88" s="862"/>
      <c r="N88" s="51"/>
    </row>
    <row r="89" spans="1:14">
      <c r="B89" s="89" t="s">
        <v>973</v>
      </c>
      <c r="C89" s="90"/>
      <c r="D89" s="90"/>
      <c r="E89" s="90"/>
      <c r="F89" s="90"/>
      <c r="G89" s="90"/>
      <c r="H89" s="90"/>
      <c r="I89" s="87"/>
      <c r="J89" s="88"/>
      <c r="K89" s="304">
        <v>0.05</v>
      </c>
      <c r="L89" s="861">
        <f>N83*K89</f>
        <v>8503.9179625340457</v>
      </c>
      <c r="M89" s="862"/>
      <c r="N89" s="51"/>
    </row>
    <row r="90" spans="1:14" ht="15.75" thickBot="1">
      <c r="B90" s="91" t="s">
        <v>974</v>
      </c>
      <c r="C90" s="92"/>
      <c r="D90" s="92"/>
      <c r="E90" s="92"/>
      <c r="F90" s="92"/>
      <c r="G90" s="92"/>
      <c r="H90" s="92"/>
      <c r="I90" s="93"/>
      <c r="J90" s="94"/>
      <c r="K90" s="305">
        <v>0.05</v>
      </c>
      <c r="L90" s="863">
        <f>N83*K90</f>
        <v>8503.9179625340457</v>
      </c>
      <c r="M90" s="864"/>
      <c r="N90" s="51"/>
    </row>
    <row r="91" spans="1:14" ht="15.75" thickBot="1">
      <c r="B91" s="827" t="s">
        <v>953</v>
      </c>
      <c r="C91" s="828"/>
      <c r="D91" s="828"/>
      <c r="E91" s="828"/>
      <c r="F91" s="828"/>
      <c r="G91" s="828"/>
      <c r="H91" s="828"/>
      <c r="I91" s="828"/>
      <c r="J91" s="828"/>
      <c r="K91" s="828"/>
      <c r="L91" s="828"/>
      <c r="M91" s="829"/>
      <c r="N91" s="52">
        <f>L88+L89+L90</f>
        <v>51023.507775204278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221101.86702588518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114534.83409135031</v>
      </c>
      <c r="L37" s="270"/>
      <c r="M37" s="271">
        <v>9</v>
      </c>
      <c r="N37" s="272">
        <f t="shared" ref="N37:N43" si="0">K37/M37</f>
        <v>12726.092676816701</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140758.40713843232</v>
      </c>
      <c r="L38" s="270"/>
      <c r="M38" s="271">
        <v>9</v>
      </c>
      <c r="N38" s="272">
        <f t="shared" si="0"/>
        <v>15639.823015381369</v>
      </c>
    </row>
    <row r="39" spans="1:14">
      <c r="A39" t="s">
        <v>286</v>
      </c>
      <c r="B39" s="840" t="str">
        <f>VLOOKUP(A39,EQUIPOS!A9:D154,3,FALSE)</f>
        <v>Planta de asfalto en frio</v>
      </c>
      <c r="C39" s="841"/>
      <c r="D39" s="841"/>
      <c r="E39" s="841"/>
      <c r="F39" s="841"/>
      <c r="G39" s="841"/>
      <c r="H39" s="842"/>
      <c r="I39" s="267"/>
      <c r="J39" s="268"/>
      <c r="K39" s="269">
        <f>VLOOKUP(A39,EQUIPOS!A9:D166,4,FALSE)</f>
        <v>276774.44906315062</v>
      </c>
      <c r="L39" s="270"/>
      <c r="M39" s="271">
        <v>9</v>
      </c>
      <c r="N39" s="272">
        <f t="shared" si="0"/>
        <v>30752.716562572292</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9</v>
      </c>
      <c r="N42" s="272">
        <f t="shared" si="0"/>
        <v>27448.309767521019</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9</v>
      </c>
      <c r="N43" s="272">
        <f t="shared" si="0"/>
        <v>9301.4457937133484</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971.8939014389166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126389.81321252027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411">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31">
        <f>VLOOKUP(A64,TRANSPORTE!A5:D117,4,FALSE)</f>
        <v>1034.151278986966</v>
      </c>
      <c r="M64" s="832"/>
      <c r="N64" s="287">
        <f>K64*L64</f>
        <v>1447.8117905817523</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170078.35925068089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34015.671850136183</v>
      </c>
      <c r="M88" s="862"/>
      <c r="N88" s="51"/>
    </row>
    <row r="89" spans="1:14">
      <c r="B89" s="89" t="s">
        <v>973</v>
      </c>
      <c r="C89" s="90"/>
      <c r="D89" s="90"/>
      <c r="E89" s="90"/>
      <c r="F89" s="90"/>
      <c r="G89" s="90"/>
      <c r="H89" s="90"/>
      <c r="I89" s="87"/>
      <c r="J89" s="88"/>
      <c r="K89" s="304">
        <v>0.05</v>
      </c>
      <c r="L89" s="861">
        <f>N83*K89</f>
        <v>8503.9179625340457</v>
      </c>
      <c r="M89" s="862"/>
      <c r="N89" s="51"/>
    </row>
    <row r="90" spans="1:14" ht="15.75" thickBot="1">
      <c r="B90" s="91" t="s">
        <v>974</v>
      </c>
      <c r="C90" s="92"/>
      <c r="D90" s="92"/>
      <c r="E90" s="92"/>
      <c r="F90" s="92"/>
      <c r="G90" s="92"/>
      <c r="H90" s="92"/>
      <c r="I90" s="93"/>
      <c r="J90" s="94"/>
      <c r="K90" s="305">
        <v>0.05</v>
      </c>
      <c r="L90" s="863">
        <f>N83*K90</f>
        <v>8503.9179625340457</v>
      </c>
      <c r="M90" s="864"/>
      <c r="N90" s="51"/>
    </row>
    <row r="91" spans="1:14" ht="15.75" thickBot="1">
      <c r="B91" s="827" t="s">
        <v>953</v>
      </c>
      <c r="C91" s="828"/>
      <c r="D91" s="828"/>
      <c r="E91" s="828"/>
      <c r="F91" s="828"/>
      <c r="G91" s="828"/>
      <c r="H91" s="828"/>
      <c r="I91" s="828"/>
      <c r="J91" s="828"/>
      <c r="K91" s="828"/>
      <c r="L91" s="828"/>
      <c r="M91" s="829"/>
      <c r="N91" s="52">
        <f>L88+L89+L90</f>
        <v>51023.507775204278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52">
        <f>N83+N91</f>
        <v>221101.86702588518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114534.83409135031</v>
      </c>
      <c r="L37" s="270"/>
      <c r="M37" s="271">
        <v>7</v>
      </c>
      <c r="N37" s="272">
        <f t="shared" ref="N37:N43" si="0">K37/M37</f>
        <v>16362.119155907187</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140758.40713843232</v>
      </c>
      <c r="L38" s="270"/>
      <c r="M38" s="271">
        <v>7</v>
      </c>
      <c r="N38" s="272">
        <f t="shared" si="0"/>
        <v>20108.343876918902</v>
      </c>
    </row>
    <row r="39" spans="1:14">
      <c r="A39" t="s">
        <v>286</v>
      </c>
      <c r="B39" s="840" t="str">
        <f>VLOOKUP(A39,EQUIPOS!A9:D154,3,FALSE)</f>
        <v>Planta de asfalto en frio</v>
      </c>
      <c r="C39" s="841"/>
      <c r="D39" s="841"/>
      <c r="E39" s="841"/>
      <c r="F39" s="841"/>
      <c r="G39" s="841"/>
      <c r="H39" s="842"/>
      <c r="I39" s="267"/>
      <c r="J39" s="268"/>
      <c r="K39" s="269">
        <f>VLOOKUP(A39,EQUIPOS!A9:D166,4,FALSE)</f>
        <v>276774.44906315062</v>
      </c>
      <c r="L39" s="270"/>
      <c r="M39" s="271">
        <v>9</v>
      </c>
      <c r="N39" s="272">
        <f t="shared" si="0"/>
        <v>30752.716562572292</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7</v>
      </c>
      <c r="N42" s="272">
        <f t="shared" si="0"/>
        <v>35290.683986812735</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9</v>
      </c>
      <c r="N43" s="272">
        <f t="shared" si="0"/>
        <v>9301.4457937133484</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1110.7358873587618</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142475.57675835985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1034.151278986966</v>
      </c>
      <c r="N65" s="412">
        <f>K65*M65</f>
        <v>1292.6890987337074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2740.50088931546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11107.358873587618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187437.35253801002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37487.470507602004</v>
      </c>
      <c r="M88" s="862"/>
      <c r="N88" s="51"/>
    </row>
    <row r="89" spans="1:14">
      <c r="B89" s="89" t="s">
        <v>973</v>
      </c>
      <c r="C89" s="90"/>
      <c r="D89" s="90"/>
      <c r="E89" s="90"/>
      <c r="F89" s="90"/>
      <c r="G89" s="90"/>
      <c r="H89" s="90"/>
      <c r="I89" s="87"/>
      <c r="J89" s="88"/>
      <c r="K89" s="304">
        <v>0.05</v>
      </c>
      <c r="L89" s="861">
        <f>N83*K89</f>
        <v>9371.8676269005009</v>
      </c>
      <c r="M89" s="862"/>
      <c r="N89" s="51"/>
    </row>
    <row r="90" spans="1:14" ht="15.75" thickBot="1">
      <c r="B90" s="91" t="s">
        <v>974</v>
      </c>
      <c r="C90" s="92"/>
      <c r="D90" s="92"/>
      <c r="E90" s="92"/>
      <c r="F90" s="92"/>
      <c r="G90" s="92"/>
      <c r="H90" s="92"/>
      <c r="I90" s="93"/>
      <c r="J90" s="94"/>
      <c r="K90" s="305">
        <v>0.05</v>
      </c>
      <c r="L90" s="863">
        <f>N83*K90</f>
        <v>9371.8676269005009</v>
      </c>
      <c r="M90" s="864"/>
      <c r="N90" s="51"/>
    </row>
    <row r="91" spans="1:14" ht="15.75" thickBot="1">
      <c r="B91" s="827" t="s">
        <v>953</v>
      </c>
      <c r="C91" s="828"/>
      <c r="D91" s="828"/>
      <c r="E91" s="828"/>
      <c r="F91" s="828"/>
      <c r="G91" s="828"/>
      <c r="H91" s="828"/>
      <c r="I91" s="828"/>
      <c r="J91" s="828"/>
      <c r="K91" s="828"/>
      <c r="L91" s="828"/>
      <c r="M91" s="829"/>
      <c r="N91" s="52">
        <f>L88+L89+L90</f>
        <v>56231.205761403005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243668.55829941301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9</v>
      </c>
      <c r="N37" s="272">
        <f t="shared" ref="N37:N43" si="0">K37/M37</f>
        <v>15639.823015381369</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114534.83409135031</v>
      </c>
      <c r="L38" s="270"/>
      <c r="M38" s="271">
        <v>9</v>
      </c>
      <c r="N38" s="272">
        <f t="shared" si="0"/>
        <v>12726.092676816701</v>
      </c>
    </row>
    <row r="39" spans="1:14">
      <c r="A39" t="s">
        <v>286</v>
      </c>
      <c r="B39" s="840" t="str">
        <f>VLOOKUP(A39,EQUIPOS!A9:D154,3,FALSE)</f>
        <v>Planta de asfalto en frio</v>
      </c>
      <c r="C39" s="841"/>
      <c r="D39" s="841"/>
      <c r="E39" s="841"/>
      <c r="F39" s="841"/>
      <c r="G39" s="841"/>
      <c r="H39" s="842"/>
      <c r="I39" s="267"/>
      <c r="J39" s="268"/>
      <c r="K39" s="269">
        <f>VLOOKUP(A39,EQUIPOS!A9:D166,4,FALSE)</f>
        <v>276774.44906315062</v>
      </c>
      <c r="L39" s="270"/>
      <c r="M39" s="271">
        <v>9</v>
      </c>
      <c r="N39" s="272">
        <f t="shared" si="0"/>
        <v>30752.716562572292</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9</v>
      </c>
      <c r="N42" s="272">
        <f t="shared" si="0"/>
        <v>27448.309767521019</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9</v>
      </c>
      <c r="N43" s="272">
        <f t="shared" si="0"/>
        <v>9301.4457937133484</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126389.81321252027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170078.35925068089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34015.671850136183</v>
      </c>
      <c r="M88" s="862"/>
      <c r="N88" s="51"/>
    </row>
    <row r="89" spans="1:14">
      <c r="B89" s="89" t="s">
        <v>973</v>
      </c>
      <c r="C89" s="90"/>
      <c r="D89" s="90"/>
      <c r="E89" s="90"/>
      <c r="F89" s="90"/>
      <c r="G89" s="90"/>
      <c r="H89" s="90"/>
      <c r="I89" s="87"/>
      <c r="J89" s="88"/>
      <c r="K89" s="304">
        <v>0.05</v>
      </c>
      <c r="L89" s="861">
        <f>N83*K89</f>
        <v>8503.9179625340457</v>
      </c>
      <c r="M89" s="862"/>
      <c r="N89" s="51"/>
    </row>
    <row r="90" spans="1:14" ht="15.75" thickBot="1">
      <c r="B90" s="91" t="s">
        <v>974</v>
      </c>
      <c r="C90" s="92"/>
      <c r="D90" s="92"/>
      <c r="E90" s="92"/>
      <c r="F90" s="92"/>
      <c r="G90" s="92"/>
      <c r="H90" s="92"/>
      <c r="I90" s="93"/>
      <c r="J90" s="94"/>
      <c r="K90" s="305">
        <v>0.05</v>
      </c>
      <c r="L90" s="863">
        <f>N83*K90</f>
        <v>8503.9179625340457</v>
      </c>
      <c r="M90" s="864"/>
      <c r="N90" s="51"/>
    </row>
    <row r="91" spans="1:14" ht="15.75" thickBot="1">
      <c r="B91" s="827" t="s">
        <v>953</v>
      </c>
      <c r="C91" s="828"/>
      <c r="D91" s="828"/>
      <c r="E91" s="828"/>
      <c r="F91" s="828"/>
      <c r="G91" s="828"/>
      <c r="H91" s="828"/>
      <c r="I91" s="828"/>
      <c r="J91" s="828"/>
      <c r="K91" s="828"/>
      <c r="L91" s="828"/>
      <c r="M91" s="829"/>
      <c r="N91" s="52">
        <f>L88+L89+L90</f>
        <v>51023.507775204278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221101.86702588518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9</v>
      </c>
      <c r="N37" s="272">
        <f t="shared" ref="N37:N43" si="0">K37/M37</f>
        <v>15639.823015381369</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114534.83409135031</v>
      </c>
      <c r="L38" s="270"/>
      <c r="M38" s="271">
        <v>9</v>
      </c>
      <c r="N38" s="272">
        <f t="shared" si="0"/>
        <v>12726.092676816701</v>
      </c>
    </row>
    <row r="39" spans="1:14">
      <c r="A39" t="s">
        <v>286</v>
      </c>
      <c r="B39" s="840" t="str">
        <f>VLOOKUP(A39,EQUIPOS!A9:D154,3,FALSE)</f>
        <v>Planta de asfalto en frio</v>
      </c>
      <c r="C39" s="841"/>
      <c r="D39" s="841"/>
      <c r="E39" s="841"/>
      <c r="F39" s="841"/>
      <c r="G39" s="841"/>
      <c r="H39" s="842"/>
      <c r="I39" s="267"/>
      <c r="J39" s="268"/>
      <c r="K39" s="269">
        <f>VLOOKUP(A39,EQUIPOS!A9:D166,4,FALSE)</f>
        <v>276774.44906315062</v>
      </c>
      <c r="L39" s="270"/>
      <c r="M39" s="271">
        <v>9</v>
      </c>
      <c r="N39" s="272">
        <f t="shared" si="0"/>
        <v>30752.716562572292</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9</v>
      </c>
      <c r="N42" s="272">
        <f t="shared" si="0"/>
        <v>27448.309767521019</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9</v>
      </c>
      <c r="N43" s="272">
        <f t="shared" si="0"/>
        <v>9301.4457937133484</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126389.81321252027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31">
        <f>VLOOKUP(A64,TRANSPORTE!A6:D117,4,FALSE)</f>
        <v>1126.3033731541211</v>
      </c>
      <c r="M64" s="832"/>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2855.6910070244039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170078.35925068089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34015.671850136183</v>
      </c>
      <c r="M87" s="862"/>
      <c r="N87" s="51"/>
    </row>
    <row r="88" spans="1:14">
      <c r="B88" s="89" t="s">
        <v>973</v>
      </c>
      <c r="C88" s="90"/>
      <c r="D88" s="90"/>
      <c r="E88" s="90"/>
      <c r="F88" s="90"/>
      <c r="G88" s="90"/>
      <c r="H88" s="90"/>
      <c r="I88" s="87"/>
      <c r="J88" s="88"/>
      <c r="K88" s="304">
        <v>0.05</v>
      </c>
      <c r="L88" s="861">
        <f>N82*K88</f>
        <v>8503.9179625340457</v>
      </c>
      <c r="M88" s="862"/>
      <c r="N88" s="51"/>
    </row>
    <row r="89" spans="1:14" ht="15.75" thickBot="1">
      <c r="B89" s="91" t="s">
        <v>974</v>
      </c>
      <c r="C89" s="92"/>
      <c r="D89" s="92"/>
      <c r="E89" s="92"/>
      <c r="F89" s="92"/>
      <c r="G89" s="92"/>
      <c r="H89" s="92"/>
      <c r="I89" s="93"/>
      <c r="J89" s="94"/>
      <c r="K89" s="305">
        <v>0.05</v>
      </c>
      <c r="L89" s="863">
        <f>N82*K89</f>
        <v>8503.9179625340457</v>
      </c>
      <c r="M89" s="864"/>
      <c r="N89" s="51"/>
    </row>
    <row r="90" spans="1:14" ht="15.75" thickBot="1">
      <c r="B90" s="827" t="s">
        <v>953</v>
      </c>
      <c r="C90" s="828"/>
      <c r="D90" s="828"/>
      <c r="E90" s="828"/>
      <c r="F90" s="828"/>
      <c r="G90" s="828"/>
      <c r="H90" s="828"/>
      <c r="I90" s="828"/>
      <c r="J90" s="828"/>
      <c r="K90" s="828"/>
      <c r="L90" s="828"/>
      <c r="M90" s="829"/>
      <c r="N90" s="52">
        <f>L87+L88+L89</f>
        <v>51023.507775204278</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221101.86702588518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9</v>
      </c>
      <c r="N37" s="272">
        <f t="shared" ref="N37:N43" si="0">K37/M37</f>
        <v>15639.823015381369</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114534.83409135031</v>
      </c>
      <c r="L38" s="270"/>
      <c r="M38" s="271">
        <v>9</v>
      </c>
      <c r="N38" s="272">
        <f t="shared" si="0"/>
        <v>12726.092676816701</v>
      </c>
    </row>
    <row r="39" spans="1:14">
      <c r="A39" t="s">
        <v>286</v>
      </c>
      <c r="B39" s="840" t="str">
        <f>VLOOKUP(A39,EQUIPOS!A9:D154,3,FALSE)</f>
        <v>Planta de asfalto en frio</v>
      </c>
      <c r="C39" s="841"/>
      <c r="D39" s="841"/>
      <c r="E39" s="841"/>
      <c r="F39" s="841"/>
      <c r="G39" s="841"/>
      <c r="H39" s="842"/>
      <c r="I39" s="267"/>
      <c r="J39" s="268"/>
      <c r="K39" s="269">
        <f>VLOOKUP(A39,EQUIPOS!A9:D166,4,FALSE)</f>
        <v>276774.44906315062</v>
      </c>
      <c r="L39" s="270"/>
      <c r="M39" s="271">
        <v>9</v>
      </c>
      <c r="N39" s="272">
        <f t="shared" si="0"/>
        <v>30752.716562572292</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9</v>
      </c>
      <c r="N42" s="272">
        <f t="shared" si="0"/>
        <v>27448.309767521019</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9</v>
      </c>
      <c r="N43" s="272">
        <f t="shared" si="0"/>
        <v>9301.4457937133484</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126389.81321252027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31">
        <f>VLOOKUP(A65,TRANSPORTE!A6:D117,4,FALSE)</f>
        <v>1177.4989810247632</v>
      </c>
      <c r="M65" s="832"/>
      <c r="N65" s="287">
        <f>K65*L65</f>
        <v>1471.8737262809541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2919.6855168627062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170142.35376051918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34028.470752103836</v>
      </c>
      <c r="M88" s="862"/>
      <c r="N88" s="51"/>
    </row>
    <row r="89" spans="1:14">
      <c r="B89" s="89" t="s">
        <v>973</v>
      </c>
      <c r="C89" s="90"/>
      <c r="D89" s="90"/>
      <c r="E89" s="90"/>
      <c r="F89" s="90"/>
      <c r="G89" s="90"/>
      <c r="H89" s="90"/>
      <c r="I89" s="87"/>
      <c r="J89" s="88"/>
      <c r="K89" s="304">
        <v>0.05</v>
      </c>
      <c r="L89" s="861">
        <f>N83*K89</f>
        <v>8507.1176880259591</v>
      </c>
      <c r="M89" s="862"/>
      <c r="N89" s="51"/>
    </row>
    <row r="90" spans="1:14" ht="15.75" thickBot="1">
      <c r="B90" s="91" t="s">
        <v>974</v>
      </c>
      <c r="C90" s="92"/>
      <c r="D90" s="92"/>
      <c r="E90" s="92"/>
      <c r="F90" s="92"/>
      <c r="G90" s="92"/>
      <c r="H90" s="92"/>
      <c r="I90" s="93"/>
      <c r="J90" s="94"/>
      <c r="K90" s="305">
        <v>0.05</v>
      </c>
      <c r="L90" s="863">
        <f>N83*K90</f>
        <v>8507.1176880259591</v>
      </c>
      <c r="M90" s="864"/>
      <c r="N90" s="51"/>
    </row>
    <row r="91" spans="1:14" ht="15.75" thickBot="1">
      <c r="B91" s="827" t="s">
        <v>953</v>
      </c>
      <c r="C91" s="828"/>
      <c r="D91" s="828"/>
      <c r="E91" s="828"/>
      <c r="F91" s="828"/>
      <c r="G91" s="828"/>
      <c r="H91" s="828"/>
      <c r="I91" s="828"/>
      <c r="J91" s="828"/>
      <c r="K91" s="828"/>
      <c r="L91" s="828"/>
      <c r="M91" s="829"/>
      <c r="N91" s="52">
        <f>L88+L89+L90</f>
        <v>51042.706128155754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221185.05988867494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1067</v>
      </c>
      <c r="C31" s="965" t="s">
        <v>1580</v>
      </c>
      <c r="D31" s="965"/>
      <c r="E31" s="965"/>
      <c r="F31" s="966"/>
      <c r="G31" s="966"/>
      <c r="H31" s="966"/>
      <c r="I31" s="966"/>
      <c r="J31" s="966"/>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7</v>
      </c>
      <c r="N37" s="272">
        <f t="shared" ref="N37:N43" si="0">K37/M37</f>
        <v>20108.343876918902</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114534.83409135031</v>
      </c>
      <c r="L38" s="270"/>
      <c r="M38" s="271">
        <v>7</v>
      </c>
      <c r="N38" s="272">
        <f t="shared" si="0"/>
        <v>16362.119155907187</v>
      </c>
    </row>
    <row r="39" spans="1:14">
      <c r="A39" t="s">
        <v>286</v>
      </c>
      <c r="B39" s="840" t="str">
        <f>VLOOKUP(A39,EQUIPOS!A9:D154,3,FALSE)</f>
        <v>Planta de asfalto en frio</v>
      </c>
      <c r="C39" s="841"/>
      <c r="D39" s="841"/>
      <c r="E39" s="841"/>
      <c r="F39" s="841"/>
      <c r="G39" s="841"/>
      <c r="H39" s="842"/>
      <c r="I39" s="267"/>
      <c r="J39" s="268"/>
      <c r="K39" s="269">
        <f>VLOOKUP(A39,EQUIPOS!A9:D166,4,FALSE)</f>
        <v>276774.44906315062</v>
      </c>
      <c r="L39" s="270"/>
      <c r="M39" s="271">
        <v>9</v>
      </c>
      <c r="N39" s="272">
        <f t="shared" si="0"/>
        <v>30752.716562572292</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7</v>
      </c>
      <c r="N42" s="272">
        <f t="shared" si="0"/>
        <v>35290.683986812735</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9</v>
      </c>
      <c r="N43" s="272">
        <f t="shared" si="0"/>
        <v>9301.4457937133484</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1110.7358873587618</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142475.57675835985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31">
        <f>VLOOKUP(A64,TRANSPORTE!A6:D117,4,FALSE)</f>
        <v>1177.4989810247632</v>
      </c>
      <c r="M64" s="832"/>
      <c r="N64" s="287">
        <f>K64*L64</f>
        <v>1471.8737262809541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2919.6855168627062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11107.358873587618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187616.53716555724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37523.307433111448</v>
      </c>
      <c r="M87" s="862"/>
      <c r="N87" s="51"/>
    </row>
    <row r="88" spans="1:14">
      <c r="B88" s="89" t="s">
        <v>973</v>
      </c>
      <c r="C88" s="90"/>
      <c r="D88" s="90"/>
      <c r="E88" s="90"/>
      <c r="F88" s="90"/>
      <c r="G88" s="90"/>
      <c r="H88" s="90"/>
      <c r="I88" s="87"/>
      <c r="J88" s="88"/>
      <c r="K88" s="304">
        <v>0.05</v>
      </c>
      <c r="L88" s="861">
        <f>N82*K88</f>
        <v>9380.8268582778619</v>
      </c>
      <c r="M88" s="862"/>
      <c r="N88" s="51"/>
    </row>
    <row r="89" spans="1:14" ht="15.75" thickBot="1">
      <c r="B89" s="91" t="s">
        <v>974</v>
      </c>
      <c r="C89" s="92"/>
      <c r="D89" s="92"/>
      <c r="E89" s="92"/>
      <c r="F89" s="92"/>
      <c r="G89" s="92"/>
      <c r="H89" s="92"/>
      <c r="I89" s="93"/>
      <c r="J89" s="94"/>
      <c r="K89" s="305">
        <v>0.05</v>
      </c>
      <c r="L89" s="863">
        <f>N82*K89</f>
        <v>9380.8268582778619</v>
      </c>
      <c r="M89" s="864"/>
      <c r="N89" s="51"/>
    </row>
    <row r="90" spans="1:14" ht="15.75" thickBot="1">
      <c r="B90" s="827" t="s">
        <v>953</v>
      </c>
      <c r="C90" s="828"/>
      <c r="D90" s="828"/>
      <c r="E90" s="828"/>
      <c r="F90" s="828"/>
      <c r="G90" s="828"/>
      <c r="H90" s="828"/>
      <c r="I90" s="828"/>
      <c r="J90" s="828"/>
      <c r="K90" s="828"/>
      <c r="L90" s="828"/>
      <c r="M90" s="829"/>
      <c r="N90" s="52">
        <f>L87+L88+L89</f>
        <v>56284.961149667171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243901.49831522442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40"/>
      <c r="C47" s="841"/>
      <c r="D47" s="841"/>
      <c r="E47" s="841"/>
      <c r="F47" s="841"/>
      <c r="G47" s="841"/>
      <c r="H47" s="842"/>
      <c r="I47" s="843"/>
      <c r="J47" s="824"/>
      <c r="K47" s="269"/>
      <c r="L47" s="844"/>
      <c r="M47" s="845"/>
      <c r="N47" s="272"/>
    </row>
    <row r="48" spans="1:14">
      <c r="B48" s="840"/>
      <c r="C48" s="841"/>
      <c r="D48" s="841"/>
      <c r="E48" s="846"/>
      <c r="F48" s="841"/>
      <c r="G48" s="841"/>
      <c r="H48" s="842"/>
      <c r="I48" s="36"/>
      <c r="J48" s="37"/>
      <c r="K48" s="274"/>
      <c r="L48" s="276"/>
      <c r="M48" s="277"/>
      <c r="N48" s="278"/>
    </row>
    <row r="49" spans="1:14">
      <c r="B49" s="847" t="s">
        <v>952</v>
      </c>
      <c r="C49" s="848"/>
      <c r="D49" s="848"/>
      <c r="E49" s="38"/>
      <c r="F49" s="39"/>
      <c r="G49" s="39"/>
      <c r="H49" s="40"/>
      <c r="I49" s="36"/>
      <c r="J49" s="37"/>
      <c r="K49" s="279"/>
      <c r="L49" s="276"/>
      <c r="M49" s="401">
        <v>0.1</v>
      </c>
      <c r="N49" s="344">
        <f>N83*M49</f>
        <v>874.7045112950251</v>
      </c>
    </row>
    <row r="50" spans="1:14" ht="15.75" thickBot="1">
      <c r="B50" s="840"/>
      <c r="C50" s="841"/>
      <c r="D50" s="841"/>
      <c r="E50" s="841"/>
      <c r="F50" s="841"/>
      <c r="G50" s="841"/>
      <c r="H50" s="842"/>
      <c r="I50" s="849"/>
      <c r="J50" s="850"/>
      <c r="K50" s="41"/>
      <c r="L50" s="851"/>
      <c r="M50" s="852"/>
      <c r="N50" s="105"/>
    </row>
    <row r="51" spans="1:14" ht="15.75" thickBot="1">
      <c r="B51" s="827" t="s">
        <v>953</v>
      </c>
      <c r="C51" s="828"/>
      <c r="D51" s="828"/>
      <c r="E51" s="828"/>
      <c r="F51" s="828"/>
      <c r="G51" s="828"/>
      <c r="H51" s="828"/>
      <c r="I51" s="828"/>
      <c r="J51" s="828"/>
      <c r="K51" s="828"/>
      <c r="L51" s="828"/>
      <c r="M51" s="829"/>
      <c r="N51" s="394">
        <f>SUM(N36:N50)</f>
        <v>116807.15305021383</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8" t="s">
        <v>944</v>
      </c>
      <c r="C55" s="819"/>
      <c r="D55" s="819"/>
      <c r="E55" s="819"/>
      <c r="F55" s="819"/>
      <c r="G55" s="819"/>
      <c r="H55" s="819"/>
      <c r="I55" s="820"/>
      <c r="J55" s="315" t="s">
        <v>945</v>
      </c>
      <c r="K55" s="85" t="s">
        <v>946</v>
      </c>
      <c r="L55" s="821" t="s">
        <v>955</v>
      </c>
      <c r="M55" s="820"/>
      <c r="N55" s="86" t="s">
        <v>951</v>
      </c>
    </row>
    <row r="56" spans="1:14">
      <c r="A56" t="s">
        <v>772</v>
      </c>
      <c r="B56" s="43" t="str">
        <f>VLOOKUP(A56,MATERIALES!A5:D372,3,FALSE)</f>
        <v>Agregado Petreo para Triturar (Crudo)</v>
      </c>
      <c r="C56" s="281"/>
      <c r="D56" s="281"/>
      <c r="E56" s="281"/>
      <c r="F56" s="281"/>
      <c r="G56" s="281"/>
      <c r="H56" s="281"/>
      <c r="I56" s="268"/>
      <c r="J56" s="224" t="str">
        <f>VLOOKUP(A56,MATERIALES!A10:D641,2,FALSE)</f>
        <v>m3</v>
      </c>
      <c r="K56" s="282">
        <v>1.4</v>
      </c>
      <c r="L56" s="267"/>
      <c r="M56" s="402">
        <f>VLOOKUP(A56,MATERIALES!A5:D389,4,FALSE)</f>
        <v>21083.433702766633</v>
      </c>
      <c r="N56" s="272">
        <f>K56*M56</f>
        <v>29516.807183873283</v>
      </c>
    </row>
    <row r="57" spans="1:14">
      <c r="A57" s="108" t="s">
        <v>774</v>
      </c>
      <c r="B57" s="43" t="str">
        <f>VLOOKUP(A57,MATERIALES!A6:D372,3,FALSE)</f>
        <v>Agua</v>
      </c>
      <c r="C57" s="281"/>
      <c r="D57" s="281"/>
      <c r="E57" s="281"/>
      <c r="F57" s="281"/>
      <c r="G57" s="281"/>
      <c r="H57" s="281"/>
      <c r="I57" s="268"/>
      <c r="J57" s="224" t="str">
        <f>VLOOKUP(A57,MATERIALES!A11:D642,2,FALSE)</f>
        <v>lt</v>
      </c>
      <c r="K57" s="282">
        <v>25</v>
      </c>
      <c r="L57" s="267"/>
      <c r="M57" s="402">
        <f>VLOOKUP(A57,MATERIALES!A6:D390,4,FALSE)</f>
        <v>63.884353314950786</v>
      </c>
      <c r="N57" s="272">
        <f>K57*M57</f>
        <v>1597.1088328737696</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2"/>
      <c r="C60" s="823"/>
      <c r="D60" s="823"/>
      <c r="E60" s="823"/>
      <c r="F60" s="823"/>
      <c r="G60" s="823"/>
      <c r="H60" s="823"/>
      <c r="I60" s="824"/>
      <c r="J60" s="42"/>
      <c r="K60" s="44"/>
      <c r="L60" s="825"/>
      <c r="M60" s="826"/>
      <c r="N60" s="45"/>
    </row>
    <row r="61" spans="1:14" ht="15.75" thickBot="1">
      <c r="B61" s="827" t="s">
        <v>953</v>
      </c>
      <c r="C61" s="828"/>
      <c r="D61" s="828"/>
      <c r="E61" s="828"/>
      <c r="F61" s="828"/>
      <c r="G61" s="828"/>
      <c r="H61" s="828"/>
      <c r="I61" s="828"/>
      <c r="J61" s="828"/>
      <c r="K61" s="828"/>
      <c r="L61" s="828"/>
      <c r="M61" s="829"/>
      <c r="N61" s="394">
        <f>SUM(N56:N60)</f>
        <v>31113.916016747055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31">
        <f>VLOOKUP(A66,TRANSPORTE!A5:D117,4,FALSE)</f>
        <v>1034.151278986966</v>
      </c>
      <c r="M66" s="832"/>
      <c r="N66" s="287">
        <f>K66*L66</f>
        <v>1447.8117905817523</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31">
        <f>VLOOKUP(A67,TRANSPORTE!A6:D117,4,FALSE)</f>
        <v>1177.4989810247632</v>
      </c>
      <c r="M67" s="832"/>
      <c r="N67" s="287">
        <f>K67*L67</f>
        <v>1471.8737262809541</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2919.6855168627062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8747.0451129502508</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N51+N61+N72+N83</f>
        <v>159587.79969677384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31917.559939354771</v>
      </c>
      <c r="M90" s="862"/>
      <c r="N90" s="51"/>
    </row>
    <row r="91" spans="1:14">
      <c r="B91" s="89" t="s">
        <v>973</v>
      </c>
      <c r="C91" s="90"/>
      <c r="D91" s="90"/>
      <c r="E91" s="90"/>
      <c r="F91" s="90"/>
      <c r="G91" s="90"/>
      <c r="H91" s="90"/>
      <c r="I91" s="87"/>
      <c r="J91" s="88"/>
      <c r="K91" s="304">
        <v>0.05</v>
      </c>
      <c r="L91" s="861">
        <f>N85*K91</f>
        <v>7979.3899848386927</v>
      </c>
      <c r="M91" s="862"/>
      <c r="N91" s="51"/>
    </row>
    <row r="92" spans="1:14" ht="15.75" thickBot="1">
      <c r="B92" s="91" t="s">
        <v>974</v>
      </c>
      <c r="C92" s="92"/>
      <c r="D92" s="92"/>
      <c r="E92" s="92"/>
      <c r="F92" s="92"/>
      <c r="G92" s="92"/>
      <c r="H92" s="92"/>
      <c r="I92" s="93"/>
      <c r="J92" s="94"/>
      <c r="K92" s="305">
        <v>0.05</v>
      </c>
      <c r="L92" s="863">
        <f>N85*K92</f>
        <v>7979.3899848386927</v>
      </c>
      <c r="M92" s="864"/>
      <c r="N92" s="51"/>
    </row>
    <row r="93" spans="1:14" ht="15.75" thickBot="1">
      <c r="B93" s="827" t="s">
        <v>953</v>
      </c>
      <c r="C93" s="828"/>
      <c r="D93" s="828"/>
      <c r="E93" s="828"/>
      <c r="F93" s="828"/>
      <c r="G93" s="828"/>
      <c r="H93" s="828"/>
      <c r="I93" s="828"/>
      <c r="J93" s="828"/>
      <c r="K93" s="828"/>
      <c r="L93" s="828"/>
      <c r="M93" s="829"/>
      <c r="N93" s="52">
        <f>L90+L91+L92</f>
        <v>47876.339909032155</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207464.13960580601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4"/>
      <c r="K125" s="804"/>
      <c r="L125" s="804"/>
      <c r="M125" s="804"/>
      <c r="N125" s="805"/>
    </row>
    <row r="126" spans="2:14" ht="15.75" thickBot="1">
      <c r="B126" s="261" t="s">
        <v>2221</v>
      </c>
      <c r="C126" s="393"/>
      <c r="D126" s="393"/>
      <c r="E126" s="57"/>
      <c r="F126" s="57"/>
      <c r="G126" s="57"/>
      <c r="H126" s="57"/>
      <c r="I126" s="57"/>
      <c r="J126" s="806"/>
      <c r="K126" s="806"/>
      <c r="L126" s="806"/>
      <c r="M126" s="806"/>
      <c r="N126"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116807.15305021383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831"/>
      <c r="M66" s="832"/>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159523.80518693555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31904.761037387114</v>
      </c>
      <c r="M88" s="862"/>
      <c r="N88" s="51"/>
    </row>
    <row r="89" spans="1:14">
      <c r="B89" s="89" t="s">
        <v>973</v>
      </c>
      <c r="C89" s="90"/>
      <c r="D89" s="90"/>
      <c r="E89" s="90"/>
      <c r="F89" s="90"/>
      <c r="G89" s="90"/>
      <c r="H89" s="90"/>
      <c r="I89" s="87"/>
      <c r="J89" s="88"/>
      <c r="K89" s="304">
        <v>0.05</v>
      </c>
      <c r="L89" s="861">
        <f>N83*K89</f>
        <v>7976.1902593467785</v>
      </c>
      <c r="M89" s="862"/>
      <c r="N89" s="51"/>
    </row>
    <row r="90" spans="1:14" ht="15.75" thickBot="1">
      <c r="B90" s="91" t="s">
        <v>974</v>
      </c>
      <c r="C90" s="92"/>
      <c r="D90" s="92"/>
      <c r="E90" s="92"/>
      <c r="F90" s="92"/>
      <c r="G90" s="92"/>
      <c r="H90" s="92"/>
      <c r="I90" s="93"/>
      <c r="J90" s="94"/>
      <c r="K90" s="305">
        <v>0.05</v>
      </c>
      <c r="L90" s="863">
        <f>N83*K90</f>
        <v>7976.1902593467785</v>
      </c>
      <c r="M90" s="864"/>
      <c r="N90" s="51"/>
    </row>
    <row r="91" spans="1:14" ht="15.75" thickBot="1">
      <c r="B91" s="827" t="s">
        <v>953</v>
      </c>
      <c r="C91" s="828"/>
      <c r="D91" s="828"/>
      <c r="E91" s="828"/>
      <c r="F91" s="828"/>
      <c r="G91" s="828"/>
      <c r="H91" s="828"/>
      <c r="I91" s="828"/>
      <c r="J91" s="828"/>
      <c r="K91" s="828"/>
      <c r="L91" s="828"/>
      <c r="M91" s="829"/>
      <c r="N91" s="52">
        <f>L88+L89+L90</f>
        <v>47857.141556080678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207380.94674301625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116807.15305021383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159523.80518693555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31904.761037387114</v>
      </c>
      <c r="M88" s="862"/>
      <c r="N88" s="51"/>
    </row>
    <row r="89" spans="1:14">
      <c r="B89" s="89" t="s">
        <v>973</v>
      </c>
      <c r="C89" s="90"/>
      <c r="D89" s="90"/>
      <c r="E89" s="90"/>
      <c r="F89" s="90"/>
      <c r="G89" s="90"/>
      <c r="H89" s="90"/>
      <c r="I89" s="87"/>
      <c r="J89" s="88"/>
      <c r="K89" s="304">
        <v>0.05</v>
      </c>
      <c r="L89" s="861">
        <f>N83*K89</f>
        <v>7976.1902593467785</v>
      </c>
      <c r="M89" s="862"/>
      <c r="N89" s="51"/>
    </row>
    <row r="90" spans="1:14" ht="15.75" thickBot="1">
      <c r="B90" s="91" t="s">
        <v>974</v>
      </c>
      <c r="C90" s="92"/>
      <c r="D90" s="92"/>
      <c r="E90" s="92"/>
      <c r="F90" s="92"/>
      <c r="G90" s="92"/>
      <c r="H90" s="92"/>
      <c r="I90" s="93"/>
      <c r="J90" s="94"/>
      <c r="K90" s="305">
        <v>0.05</v>
      </c>
      <c r="L90" s="863">
        <f>N83*K90</f>
        <v>7976.1902593467785</v>
      </c>
      <c r="M90" s="864"/>
      <c r="N90" s="51"/>
    </row>
    <row r="91" spans="1:14" ht="15.75" thickBot="1">
      <c r="B91" s="827" t="s">
        <v>953</v>
      </c>
      <c r="C91" s="828"/>
      <c r="D91" s="828"/>
      <c r="E91" s="828"/>
      <c r="F91" s="828"/>
      <c r="G91" s="828"/>
      <c r="H91" s="828"/>
      <c r="I91" s="828"/>
      <c r="J91" s="828"/>
      <c r="K91" s="828"/>
      <c r="L91" s="828"/>
      <c r="M91" s="829"/>
      <c r="N91" s="52">
        <f>L88+L89+L90</f>
        <v>47857.141556080678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207380.94674301625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ht="15" customHeight="1">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116807.15305021383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1177.4989810247632</v>
      </c>
      <c r="M64" s="832"/>
      <c r="N64" s="287">
        <f>K64*L64</f>
        <v>1471.8737262809541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2919.6855168627062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159587.79969677384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31917.559939354771</v>
      </c>
      <c r="M87" s="862"/>
      <c r="N87" s="51"/>
    </row>
    <row r="88" spans="1:14">
      <c r="B88" s="89" t="s">
        <v>973</v>
      </c>
      <c r="C88" s="90"/>
      <c r="D88" s="90"/>
      <c r="E88" s="90"/>
      <c r="F88" s="90"/>
      <c r="G88" s="90"/>
      <c r="H88" s="90"/>
      <c r="I88" s="87"/>
      <c r="J88" s="88"/>
      <c r="K88" s="304">
        <v>0.05</v>
      </c>
      <c r="L88" s="861">
        <f>N82*K88</f>
        <v>7979.3899848386927</v>
      </c>
      <c r="M88" s="862"/>
      <c r="N88" s="51"/>
    </row>
    <row r="89" spans="1:14" ht="15.75" thickBot="1">
      <c r="B89" s="91" t="s">
        <v>974</v>
      </c>
      <c r="C89" s="92"/>
      <c r="D89" s="92"/>
      <c r="E89" s="92"/>
      <c r="F89" s="92"/>
      <c r="G89" s="92"/>
      <c r="H89" s="92"/>
      <c r="I89" s="93"/>
      <c r="J89" s="94"/>
      <c r="K89" s="305">
        <v>0.05</v>
      </c>
      <c r="L89" s="863">
        <f>N82*K89</f>
        <v>7979.3899848386927</v>
      </c>
      <c r="M89" s="864"/>
      <c r="N89" s="51"/>
    </row>
    <row r="90" spans="1:14" ht="15.75" thickBot="1">
      <c r="B90" s="827" t="s">
        <v>953</v>
      </c>
      <c r="C90" s="828"/>
      <c r="D90" s="828"/>
      <c r="E90" s="828"/>
      <c r="F90" s="828"/>
      <c r="G90" s="828"/>
      <c r="H90" s="828"/>
      <c r="I90" s="828"/>
      <c r="J90" s="828"/>
      <c r="K90" s="828"/>
      <c r="L90" s="828"/>
      <c r="M90" s="829"/>
      <c r="N90" s="52">
        <f>L87+L88+L89</f>
        <v>47876.339909032155</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207464.13960580601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116807.15305021383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31">
        <f>VLOOKUP(A64,TRANSPORTE!A6:D117,4,FALSE)</f>
        <v>1126.3033731541211</v>
      </c>
      <c r="M64" s="832"/>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2855.6910070244039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159523.80518693555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31904.761037387114</v>
      </c>
      <c r="M87" s="862"/>
      <c r="N87" s="51"/>
    </row>
    <row r="88" spans="1:14">
      <c r="B88" s="89" t="s">
        <v>973</v>
      </c>
      <c r="C88" s="90"/>
      <c r="D88" s="90"/>
      <c r="E88" s="90"/>
      <c r="F88" s="90"/>
      <c r="G88" s="90"/>
      <c r="H88" s="90"/>
      <c r="I88" s="87"/>
      <c r="J88" s="88"/>
      <c r="K88" s="304">
        <v>0.05</v>
      </c>
      <c r="L88" s="861">
        <f>N82*K88</f>
        <v>7976.1902593467785</v>
      </c>
      <c r="M88" s="862"/>
      <c r="N88" s="51"/>
    </row>
    <row r="89" spans="1:14" ht="15.75" thickBot="1">
      <c r="B89" s="91" t="s">
        <v>974</v>
      </c>
      <c r="C89" s="92"/>
      <c r="D89" s="92"/>
      <c r="E89" s="92"/>
      <c r="F89" s="92"/>
      <c r="G89" s="92"/>
      <c r="H89" s="92"/>
      <c r="I89" s="93"/>
      <c r="J89" s="94"/>
      <c r="K89" s="305">
        <v>0.05</v>
      </c>
      <c r="L89" s="863">
        <f>N82*K89</f>
        <v>7976.1902593467785</v>
      </c>
      <c r="M89" s="864"/>
      <c r="N89" s="51"/>
    </row>
    <row r="90" spans="1:14" ht="15.75" thickBot="1">
      <c r="B90" s="827" t="s">
        <v>953</v>
      </c>
      <c r="C90" s="828"/>
      <c r="D90" s="828"/>
      <c r="E90" s="828"/>
      <c r="F90" s="828"/>
      <c r="G90" s="828"/>
      <c r="H90" s="828"/>
      <c r="I90" s="828"/>
      <c r="J90" s="828"/>
      <c r="K90" s="828"/>
      <c r="L90" s="828"/>
      <c r="M90" s="829"/>
      <c r="N90" s="52">
        <f>L87+L88+L89</f>
        <v>47857.141556080678</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207380.94674301625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116807.15305021383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159523.80518693555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31904.761037387114</v>
      </c>
      <c r="M88" s="862"/>
      <c r="N88" s="51"/>
    </row>
    <row r="89" spans="1:14">
      <c r="B89" s="89" t="s">
        <v>973</v>
      </c>
      <c r="C89" s="90"/>
      <c r="D89" s="90"/>
      <c r="E89" s="90"/>
      <c r="F89" s="90"/>
      <c r="G89" s="90"/>
      <c r="H89" s="90"/>
      <c r="I89" s="87"/>
      <c r="J89" s="88"/>
      <c r="K89" s="304">
        <v>0.05</v>
      </c>
      <c r="L89" s="861">
        <f>N83*K89</f>
        <v>7976.1902593467785</v>
      </c>
      <c r="M89" s="862"/>
      <c r="N89" s="51"/>
    </row>
    <row r="90" spans="1:14" ht="15.75" thickBot="1">
      <c r="B90" s="91" t="s">
        <v>974</v>
      </c>
      <c r="C90" s="92"/>
      <c r="D90" s="92"/>
      <c r="E90" s="92"/>
      <c r="F90" s="92"/>
      <c r="G90" s="92"/>
      <c r="H90" s="92"/>
      <c r="I90" s="93"/>
      <c r="J90" s="94"/>
      <c r="K90" s="305">
        <v>0.05</v>
      </c>
      <c r="L90" s="863">
        <f>N83*K90</f>
        <v>7976.1902593467785</v>
      </c>
      <c r="M90" s="864"/>
      <c r="N90" s="51"/>
    </row>
    <row r="91" spans="1:14" ht="15.75" thickBot="1">
      <c r="B91" s="827" t="s">
        <v>953</v>
      </c>
      <c r="C91" s="828"/>
      <c r="D91" s="828"/>
      <c r="E91" s="828"/>
      <c r="F91" s="828"/>
      <c r="G91" s="828"/>
      <c r="H91" s="828"/>
      <c r="I91" s="828"/>
      <c r="J91" s="828"/>
      <c r="K91" s="828"/>
      <c r="L91" s="828"/>
      <c r="M91" s="829"/>
      <c r="N91" s="52">
        <f>L88+L89+L90</f>
        <v>47857.141556080678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207380.94674301625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116807.15305021383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159523.80518693555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31904.761037387114</v>
      </c>
      <c r="M88" s="862"/>
      <c r="N88" s="51"/>
    </row>
    <row r="89" spans="1:14">
      <c r="B89" s="89" t="s">
        <v>973</v>
      </c>
      <c r="C89" s="90"/>
      <c r="D89" s="90"/>
      <c r="E89" s="90"/>
      <c r="F89" s="90"/>
      <c r="G89" s="90"/>
      <c r="H89" s="90"/>
      <c r="I89" s="87"/>
      <c r="J89" s="88"/>
      <c r="K89" s="304">
        <v>0.05</v>
      </c>
      <c r="L89" s="861">
        <f>N83*K89</f>
        <v>7976.1902593467785</v>
      </c>
      <c r="M89" s="862"/>
      <c r="N89" s="51"/>
    </row>
    <row r="90" spans="1:14" ht="15.75" thickBot="1">
      <c r="B90" s="91" t="s">
        <v>974</v>
      </c>
      <c r="C90" s="92"/>
      <c r="D90" s="92"/>
      <c r="E90" s="92"/>
      <c r="F90" s="92"/>
      <c r="G90" s="92"/>
      <c r="H90" s="92"/>
      <c r="I90" s="93"/>
      <c r="J90" s="94"/>
      <c r="K90" s="305">
        <v>0.05</v>
      </c>
      <c r="L90" s="863">
        <f>N83*K90</f>
        <v>7976.1902593467785</v>
      </c>
      <c r="M90" s="864"/>
      <c r="N90" s="51"/>
    </row>
    <row r="91" spans="1:14" ht="15.75" thickBot="1">
      <c r="B91" s="827" t="s">
        <v>953</v>
      </c>
      <c r="C91" s="828"/>
      <c r="D91" s="828"/>
      <c r="E91" s="828"/>
      <c r="F91" s="828"/>
      <c r="G91" s="828"/>
      <c r="H91" s="828"/>
      <c r="I91" s="828"/>
      <c r="J91" s="828"/>
      <c r="K91" s="828"/>
      <c r="L91" s="828"/>
      <c r="M91" s="829"/>
      <c r="N91" s="52">
        <f>L88+L89+L90</f>
        <v>47857.141556080678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207380.94674301625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116807.15305021383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1293</v>
      </c>
      <c r="B65" s="46" t="str">
        <f>VLOOKUP(A65,TRANSPORTE!A6:D117,3,FALSE)</f>
        <v>Transporte de mezcla</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159523.80518693555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31904.761037387114</v>
      </c>
      <c r="M88" s="862"/>
      <c r="N88" s="51"/>
    </row>
    <row r="89" spans="1:14">
      <c r="B89" s="89" t="s">
        <v>973</v>
      </c>
      <c r="C89" s="90"/>
      <c r="D89" s="90"/>
      <c r="E89" s="90"/>
      <c r="F89" s="90"/>
      <c r="G89" s="90"/>
      <c r="H89" s="90"/>
      <c r="I89" s="87"/>
      <c r="J89" s="88"/>
      <c r="K89" s="304">
        <v>0.05</v>
      </c>
      <c r="L89" s="861">
        <f>N83*K89</f>
        <v>7976.1902593467785</v>
      </c>
      <c r="M89" s="862"/>
      <c r="N89" s="51"/>
    </row>
    <row r="90" spans="1:14" ht="15.75" thickBot="1">
      <c r="B90" s="91" t="s">
        <v>974</v>
      </c>
      <c r="C90" s="92"/>
      <c r="D90" s="92"/>
      <c r="E90" s="92"/>
      <c r="F90" s="92"/>
      <c r="G90" s="92"/>
      <c r="H90" s="92"/>
      <c r="I90" s="93"/>
      <c r="J90" s="94"/>
      <c r="K90" s="305">
        <v>0.05</v>
      </c>
      <c r="L90" s="863">
        <f>N83*K90</f>
        <v>7976.1902593467785</v>
      </c>
      <c r="M90" s="864"/>
      <c r="N90" s="51"/>
    </row>
    <row r="91" spans="1:14" ht="15.75" thickBot="1">
      <c r="B91" s="827" t="s">
        <v>953</v>
      </c>
      <c r="C91" s="828"/>
      <c r="D91" s="828"/>
      <c r="E91" s="828"/>
      <c r="F91" s="828"/>
      <c r="G91" s="828"/>
      <c r="H91" s="828"/>
      <c r="I91" s="828"/>
      <c r="J91" s="828"/>
      <c r="K91" s="828"/>
      <c r="L91" s="828"/>
      <c r="M91" s="829"/>
      <c r="N91" s="52">
        <f>L88+L89+L90</f>
        <v>47857.141556080678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207380.94674301625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8</v>
      </c>
      <c r="N37" s="272">
        <f t="shared" ref="N37:N43" si="0">K37/M37</f>
        <v>17594.80089230404</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8</v>
      </c>
      <c r="N38" s="272">
        <f t="shared" si="0"/>
        <v>12878.924945141558</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8</v>
      </c>
      <c r="N39" s="272">
        <f t="shared" si="0"/>
        <v>36161.445460968469</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8</v>
      </c>
      <c r="N42" s="272">
        <f t="shared" si="0"/>
        <v>30879.348488461146</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8</v>
      </c>
      <c r="N43" s="272">
        <f t="shared" si="0"/>
        <v>10464.126517927516</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138500.07170131826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1177.4989810247632</v>
      </c>
      <c r="M64" s="832"/>
      <c r="N64" s="287">
        <f>K64*L64</f>
        <v>1471.8737262809541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2919.6855168627062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182252.61224931717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36450.522449863434</v>
      </c>
      <c r="M87" s="862"/>
      <c r="N87" s="51"/>
    </row>
    <row r="88" spans="1:14">
      <c r="B88" s="89" t="s">
        <v>973</v>
      </c>
      <c r="C88" s="90"/>
      <c r="D88" s="90"/>
      <c r="E88" s="90"/>
      <c r="F88" s="90"/>
      <c r="G88" s="90"/>
      <c r="H88" s="90"/>
      <c r="I88" s="87"/>
      <c r="J88" s="88"/>
      <c r="K88" s="304">
        <v>0.05</v>
      </c>
      <c r="L88" s="861">
        <f>N82*K88</f>
        <v>9112.6306124658586</v>
      </c>
      <c r="M88" s="862"/>
      <c r="N88" s="51"/>
    </row>
    <row r="89" spans="1:14" ht="15.75" thickBot="1">
      <c r="B89" s="91" t="s">
        <v>974</v>
      </c>
      <c r="C89" s="92"/>
      <c r="D89" s="92"/>
      <c r="E89" s="92"/>
      <c r="F89" s="92"/>
      <c r="G89" s="92"/>
      <c r="H89" s="92"/>
      <c r="I89" s="93"/>
      <c r="J89" s="94"/>
      <c r="K89" s="305">
        <v>0.05</v>
      </c>
      <c r="L89" s="863">
        <f>N82*K89</f>
        <v>9112.6306124658586</v>
      </c>
      <c r="M89" s="864"/>
      <c r="N89" s="51"/>
    </row>
    <row r="90" spans="1:14" ht="15.75" thickBot="1">
      <c r="B90" s="827" t="s">
        <v>953</v>
      </c>
      <c r="C90" s="828"/>
      <c r="D90" s="828"/>
      <c r="E90" s="828"/>
      <c r="F90" s="828"/>
      <c r="G90" s="828"/>
      <c r="H90" s="828"/>
      <c r="I90" s="828"/>
      <c r="J90" s="828"/>
      <c r="K90" s="828"/>
      <c r="L90" s="828"/>
      <c r="M90" s="829"/>
      <c r="N90" s="52">
        <f>L87+L88+L89</f>
        <v>54675.783674795151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236928.39592411232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8</v>
      </c>
      <c r="N37" s="272">
        <f t="shared" ref="N37:N43" si="0">K37/M37</f>
        <v>17594.80089230404</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8</v>
      </c>
      <c r="N38" s="272">
        <f t="shared" si="0"/>
        <v>12878.924945141558</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8</v>
      </c>
      <c r="N39" s="272">
        <f t="shared" si="0"/>
        <v>36161.445460968469</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8</v>
      </c>
      <c r="N42" s="272">
        <f t="shared" si="0"/>
        <v>30879.348488461146</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8</v>
      </c>
      <c r="N43" s="272">
        <f t="shared" si="0"/>
        <v>10464.126517927516</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138500.07170131826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1126.3033731541211</v>
      </c>
      <c r="M64" s="832"/>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2855.6910070244039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60">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182188.61773947888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36437.723547895781</v>
      </c>
      <c r="M87" s="862"/>
      <c r="N87" s="51"/>
    </row>
    <row r="88" spans="1:14">
      <c r="B88" s="89" t="s">
        <v>973</v>
      </c>
      <c r="C88" s="90"/>
      <c r="D88" s="90"/>
      <c r="E88" s="90"/>
      <c r="F88" s="90"/>
      <c r="G88" s="90"/>
      <c r="H88" s="90"/>
      <c r="I88" s="87"/>
      <c r="J88" s="88"/>
      <c r="K88" s="304">
        <v>0.05</v>
      </c>
      <c r="L88" s="861">
        <f>N82*K88</f>
        <v>9109.4308869739452</v>
      </c>
      <c r="M88" s="862"/>
      <c r="N88" s="51"/>
    </row>
    <row r="89" spans="1:14" ht="15.75" thickBot="1">
      <c r="B89" s="91" t="s">
        <v>974</v>
      </c>
      <c r="C89" s="92"/>
      <c r="D89" s="92"/>
      <c r="E89" s="92"/>
      <c r="F89" s="92"/>
      <c r="G89" s="92"/>
      <c r="H89" s="92"/>
      <c r="I89" s="93"/>
      <c r="J89" s="94"/>
      <c r="K89" s="305">
        <v>0.05</v>
      </c>
      <c r="L89" s="863">
        <f>N82*K89</f>
        <v>9109.4308869739452</v>
      </c>
      <c r="M89" s="864"/>
      <c r="N89" s="51"/>
    </row>
    <row r="90" spans="1:14" ht="15.75" thickBot="1">
      <c r="B90" s="827" t="s">
        <v>953</v>
      </c>
      <c r="C90" s="828"/>
      <c r="D90" s="828"/>
      <c r="E90" s="828"/>
      <c r="F90" s="828"/>
      <c r="G90" s="828"/>
      <c r="H90" s="828"/>
      <c r="I90" s="828"/>
      <c r="J90" s="828"/>
      <c r="K90" s="828"/>
      <c r="L90" s="828"/>
      <c r="M90" s="829"/>
      <c r="N90" s="52">
        <f>L87+L88+L89</f>
        <v>54656.585321843675</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236845.20306132257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8</v>
      </c>
      <c r="N37" s="272">
        <f t="shared" ref="N37:N43" si="0">K37/M37</f>
        <v>17594.80089230404</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8</v>
      </c>
      <c r="N38" s="272">
        <f t="shared" si="0"/>
        <v>12878.924945141558</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8</v>
      </c>
      <c r="N39" s="272">
        <f t="shared" si="0"/>
        <v>36161.445460968469</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8</v>
      </c>
      <c r="N42" s="272">
        <f t="shared" si="0"/>
        <v>30879.348488461146</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8</v>
      </c>
      <c r="N43" s="272">
        <f t="shared" si="0"/>
        <v>10464.126517927516</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138500.07170131826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1126.3033731541211</v>
      </c>
      <c r="M64" s="832"/>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2855.6910070244039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182188.61773947888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36437.723547895781</v>
      </c>
      <c r="M87" s="862"/>
      <c r="N87" s="51"/>
    </row>
    <row r="88" spans="1:14">
      <c r="B88" s="89" t="s">
        <v>973</v>
      </c>
      <c r="C88" s="90"/>
      <c r="D88" s="90"/>
      <c r="E88" s="90"/>
      <c r="F88" s="90"/>
      <c r="G88" s="90"/>
      <c r="H88" s="90"/>
      <c r="I88" s="87"/>
      <c r="J88" s="88"/>
      <c r="K88" s="304">
        <v>0.05</v>
      </c>
      <c r="L88" s="861">
        <f>N82*K88</f>
        <v>9109.4308869739452</v>
      </c>
      <c r="M88" s="862"/>
      <c r="N88" s="51"/>
    </row>
    <row r="89" spans="1:14" ht="15.75" thickBot="1">
      <c r="B89" s="91" t="s">
        <v>974</v>
      </c>
      <c r="C89" s="92"/>
      <c r="D89" s="92"/>
      <c r="E89" s="92"/>
      <c r="F89" s="92"/>
      <c r="G89" s="92"/>
      <c r="H89" s="92"/>
      <c r="I89" s="93"/>
      <c r="J89" s="94"/>
      <c r="K89" s="305">
        <v>0.05</v>
      </c>
      <c r="L89" s="863">
        <f>N82*K89</f>
        <v>9109.4308869739452</v>
      </c>
      <c r="M89" s="864"/>
      <c r="N89" s="51"/>
    </row>
    <row r="90" spans="1:14" ht="15.75" thickBot="1">
      <c r="B90" s="827" t="s">
        <v>953</v>
      </c>
      <c r="C90" s="828"/>
      <c r="D90" s="828"/>
      <c r="E90" s="828"/>
      <c r="F90" s="828"/>
      <c r="G90" s="828"/>
      <c r="H90" s="828"/>
      <c r="I90" s="828"/>
      <c r="J90" s="828"/>
      <c r="K90" s="828"/>
      <c r="L90" s="828"/>
      <c r="M90" s="829"/>
      <c r="N90" s="52">
        <f>L87+L88+L89</f>
        <v>54656.585321843675</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236845.20306132257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116807.15305021383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31">
        <f>VLOOKUP(A64,TRANSPORTE!A6:D117,4,FALSE)</f>
        <v>1126.3033731541211</v>
      </c>
      <c r="M64" s="832"/>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2855.6910070244039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159523.80518693555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31904.761037387114</v>
      </c>
      <c r="M87" s="862"/>
      <c r="N87" s="51"/>
    </row>
    <row r="88" spans="1:14">
      <c r="B88" s="89" t="s">
        <v>973</v>
      </c>
      <c r="C88" s="90"/>
      <c r="D88" s="90"/>
      <c r="E88" s="90"/>
      <c r="F88" s="90"/>
      <c r="G88" s="90"/>
      <c r="H88" s="90"/>
      <c r="I88" s="87"/>
      <c r="J88" s="88"/>
      <c r="K88" s="304">
        <v>0.05</v>
      </c>
      <c r="L88" s="861">
        <f>N82*K88</f>
        <v>7976.1902593467785</v>
      </c>
      <c r="M88" s="862"/>
      <c r="N88" s="51"/>
    </row>
    <row r="89" spans="1:14" ht="15.75" thickBot="1">
      <c r="B89" s="91" t="s">
        <v>974</v>
      </c>
      <c r="C89" s="92"/>
      <c r="D89" s="92"/>
      <c r="E89" s="92"/>
      <c r="F89" s="92"/>
      <c r="G89" s="92"/>
      <c r="H89" s="92"/>
      <c r="I89" s="93"/>
      <c r="J89" s="94"/>
      <c r="K89" s="305">
        <v>0.05</v>
      </c>
      <c r="L89" s="863">
        <f>N82*K89</f>
        <v>7976.1902593467785</v>
      </c>
      <c r="M89" s="864"/>
      <c r="N89" s="51"/>
    </row>
    <row r="90" spans="1:14" ht="15.75" thickBot="1">
      <c r="B90" s="827" t="s">
        <v>953</v>
      </c>
      <c r="C90" s="828"/>
      <c r="D90" s="828"/>
      <c r="E90" s="828"/>
      <c r="F90" s="828"/>
      <c r="G90" s="828"/>
      <c r="H90" s="828"/>
      <c r="I90" s="828"/>
      <c r="J90" s="828"/>
      <c r="K90" s="828"/>
      <c r="L90" s="828"/>
      <c r="M90" s="829"/>
      <c r="N90" s="52">
        <f>L87+L88+L89</f>
        <v>47857.141556080678</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207380.94674301625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116807.15305021383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127"/>
    </row>
    <row r="81" spans="1:14" ht="15.75" thickBot="1">
      <c r="B81" s="833" t="s">
        <v>953</v>
      </c>
      <c r="C81" s="834"/>
      <c r="D81" s="834"/>
      <c r="E81" s="834"/>
      <c r="F81" s="834"/>
      <c r="G81" s="834"/>
      <c r="H81" s="834"/>
      <c r="I81" s="834"/>
      <c r="J81" s="834"/>
      <c r="K81" s="834"/>
      <c r="L81" s="834"/>
      <c r="M81" s="835"/>
      <c r="N81" s="46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159523.80518693555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31904.761037387114</v>
      </c>
      <c r="M88" s="862"/>
      <c r="N88" s="51"/>
    </row>
    <row r="89" spans="1:14">
      <c r="B89" s="89" t="s">
        <v>973</v>
      </c>
      <c r="C89" s="90"/>
      <c r="D89" s="90"/>
      <c r="E89" s="90"/>
      <c r="F89" s="90"/>
      <c r="G89" s="90"/>
      <c r="H89" s="90"/>
      <c r="I89" s="87"/>
      <c r="J89" s="88"/>
      <c r="K89" s="304">
        <v>0.05</v>
      </c>
      <c r="L89" s="861">
        <f>N83*K89</f>
        <v>7976.1902593467785</v>
      </c>
      <c r="M89" s="862"/>
      <c r="N89" s="51"/>
    </row>
    <row r="90" spans="1:14" ht="15.75" thickBot="1">
      <c r="B90" s="91" t="s">
        <v>974</v>
      </c>
      <c r="C90" s="92"/>
      <c r="D90" s="92"/>
      <c r="E90" s="92"/>
      <c r="F90" s="92"/>
      <c r="G90" s="92"/>
      <c r="H90" s="92"/>
      <c r="I90" s="93"/>
      <c r="J90" s="94"/>
      <c r="K90" s="305">
        <v>0.05</v>
      </c>
      <c r="L90" s="863">
        <f>N83*K90</f>
        <v>7976.1902593467785</v>
      </c>
      <c r="M90" s="864"/>
      <c r="N90" s="51"/>
    </row>
    <row r="91" spans="1:14" ht="15.75" thickBot="1">
      <c r="B91" s="827" t="s">
        <v>953</v>
      </c>
      <c r="C91" s="828"/>
      <c r="D91" s="828"/>
      <c r="E91" s="828"/>
      <c r="F91" s="828"/>
      <c r="G91" s="828"/>
      <c r="H91" s="828"/>
      <c r="I91" s="828"/>
      <c r="J91" s="828"/>
      <c r="K91" s="828"/>
      <c r="L91" s="828"/>
      <c r="M91" s="829"/>
      <c r="N91" s="52">
        <f>L88+L89+L90</f>
        <v>47857.141556080678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207380.94674301625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116807.15305021383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1126.3033731541211</v>
      </c>
      <c r="M64" s="832"/>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2855.6910070244039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159523.80518693555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31904.761037387114</v>
      </c>
      <c r="M87" s="862"/>
      <c r="N87" s="51"/>
    </row>
    <row r="88" spans="1:14">
      <c r="B88" s="89" t="s">
        <v>973</v>
      </c>
      <c r="C88" s="90"/>
      <c r="D88" s="90"/>
      <c r="E88" s="90"/>
      <c r="F88" s="90"/>
      <c r="G88" s="90"/>
      <c r="H88" s="90"/>
      <c r="I88" s="87"/>
      <c r="J88" s="88"/>
      <c r="K88" s="304">
        <v>0.05</v>
      </c>
      <c r="L88" s="861">
        <f>N82*K88</f>
        <v>7976.1902593467785</v>
      </c>
      <c r="M88" s="862"/>
      <c r="N88" s="51"/>
    </row>
    <row r="89" spans="1:14" ht="15.75" thickBot="1">
      <c r="B89" s="91" t="s">
        <v>974</v>
      </c>
      <c r="C89" s="92"/>
      <c r="D89" s="92"/>
      <c r="E89" s="92"/>
      <c r="F89" s="92"/>
      <c r="G89" s="92"/>
      <c r="H89" s="92"/>
      <c r="I89" s="93"/>
      <c r="J89" s="94"/>
      <c r="K89" s="305">
        <v>0.05</v>
      </c>
      <c r="L89" s="863">
        <f>N82*K89</f>
        <v>7976.1902593467785</v>
      </c>
      <c r="M89" s="864"/>
      <c r="N89" s="51"/>
    </row>
    <row r="90" spans="1:14" ht="15.75" thickBot="1">
      <c r="B90" s="827" t="s">
        <v>953</v>
      </c>
      <c r="C90" s="828"/>
      <c r="D90" s="828"/>
      <c r="E90" s="828"/>
      <c r="F90" s="828"/>
      <c r="G90" s="828"/>
      <c r="H90" s="828"/>
      <c r="I90" s="828"/>
      <c r="J90" s="828"/>
      <c r="K90" s="828"/>
      <c r="L90" s="828"/>
      <c r="M90" s="829"/>
      <c r="N90" s="52">
        <f>L87+L88+L89</f>
        <v>47857.141556080678</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207380.94674301625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8</v>
      </c>
      <c r="N37" s="272">
        <f t="shared" ref="N37:N43" si="0">K37/M37</f>
        <v>17594.80089230404</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8</v>
      </c>
      <c r="N38" s="272">
        <f t="shared" si="0"/>
        <v>12878.924945141558</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8</v>
      </c>
      <c r="N39" s="272">
        <f t="shared" si="0"/>
        <v>36161.445460968469</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8</v>
      </c>
      <c r="N42" s="272">
        <f t="shared" si="0"/>
        <v>30879.348488461146</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8</v>
      </c>
      <c r="N43" s="272">
        <f t="shared" si="0"/>
        <v>10464.126517927516</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138500.07170131826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1126.3033731541211</v>
      </c>
      <c r="M64" s="832"/>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2855.6910070244039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182188.61773947888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36437.723547895781</v>
      </c>
      <c r="M87" s="862"/>
      <c r="N87" s="51"/>
    </row>
    <row r="88" spans="1:14">
      <c r="B88" s="89" t="s">
        <v>973</v>
      </c>
      <c r="C88" s="90"/>
      <c r="D88" s="90"/>
      <c r="E88" s="90"/>
      <c r="F88" s="90"/>
      <c r="G88" s="90"/>
      <c r="H88" s="90"/>
      <c r="I88" s="87"/>
      <c r="J88" s="88"/>
      <c r="K88" s="304">
        <v>0.05</v>
      </c>
      <c r="L88" s="861">
        <f>N82*K88</f>
        <v>9109.4308869739452</v>
      </c>
      <c r="M88" s="862"/>
      <c r="N88" s="51"/>
    </row>
    <row r="89" spans="1:14" ht="15.75" thickBot="1">
      <c r="B89" s="91" t="s">
        <v>974</v>
      </c>
      <c r="C89" s="92"/>
      <c r="D89" s="92"/>
      <c r="E89" s="92"/>
      <c r="F89" s="92"/>
      <c r="G89" s="92"/>
      <c r="H89" s="92"/>
      <c r="I89" s="93"/>
      <c r="J89" s="94"/>
      <c r="K89" s="305">
        <v>0.05</v>
      </c>
      <c r="L89" s="863">
        <f>N82*K89</f>
        <v>9109.4308869739452</v>
      </c>
      <c r="M89" s="864"/>
      <c r="N89" s="51"/>
    </row>
    <row r="90" spans="1:14" ht="15.75" thickBot="1">
      <c r="B90" s="827" t="s">
        <v>953</v>
      </c>
      <c r="C90" s="828"/>
      <c r="D90" s="828"/>
      <c r="E90" s="828"/>
      <c r="F90" s="828"/>
      <c r="G90" s="828"/>
      <c r="H90" s="828"/>
      <c r="I90" s="828"/>
      <c r="J90" s="828"/>
      <c r="K90" s="828"/>
      <c r="L90" s="828"/>
      <c r="M90" s="829"/>
      <c r="N90" s="52">
        <f>L87+L88+L89</f>
        <v>54656.585321843675</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236845.20306132257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116807.15305021383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159523.80518693555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31904.761037387114</v>
      </c>
      <c r="M88" s="862"/>
      <c r="N88" s="51"/>
    </row>
    <row r="89" spans="1:14">
      <c r="B89" s="89" t="s">
        <v>973</v>
      </c>
      <c r="C89" s="90"/>
      <c r="D89" s="90"/>
      <c r="E89" s="90"/>
      <c r="F89" s="90"/>
      <c r="G89" s="90"/>
      <c r="H89" s="90"/>
      <c r="I89" s="87"/>
      <c r="J89" s="88"/>
      <c r="K89" s="304">
        <v>0.05</v>
      </c>
      <c r="L89" s="861">
        <f>N83*K89</f>
        <v>7976.1902593467785</v>
      </c>
      <c r="M89" s="862"/>
      <c r="N89" s="51"/>
    </row>
    <row r="90" spans="1:14" ht="15.75" thickBot="1">
      <c r="B90" s="91" t="s">
        <v>974</v>
      </c>
      <c r="C90" s="92"/>
      <c r="D90" s="92"/>
      <c r="E90" s="92"/>
      <c r="F90" s="92"/>
      <c r="G90" s="92"/>
      <c r="H90" s="92"/>
      <c r="I90" s="93"/>
      <c r="J90" s="94"/>
      <c r="K90" s="305">
        <v>0.05</v>
      </c>
      <c r="L90" s="863">
        <f>N83*K90</f>
        <v>7976.1902593467785</v>
      </c>
      <c r="M90" s="864"/>
      <c r="N90" s="51"/>
    </row>
    <row r="91" spans="1:14" ht="15.75" thickBot="1">
      <c r="B91" s="827" t="s">
        <v>953</v>
      </c>
      <c r="C91" s="828"/>
      <c r="D91" s="828"/>
      <c r="E91" s="828"/>
      <c r="F91" s="828"/>
      <c r="G91" s="828"/>
      <c r="H91" s="828"/>
      <c r="I91" s="828"/>
      <c r="J91" s="828"/>
      <c r="K91" s="828"/>
      <c r="L91" s="828"/>
      <c r="M91" s="829"/>
      <c r="N91" s="52">
        <f>L88+L89+L90</f>
        <v>47857.141556080678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207380.94674301625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116807.15305021383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159523.80518693555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31904.761037387114</v>
      </c>
      <c r="M88" s="862"/>
      <c r="N88" s="51"/>
    </row>
    <row r="89" spans="1:14">
      <c r="B89" s="89" t="s">
        <v>973</v>
      </c>
      <c r="C89" s="90"/>
      <c r="D89" s="90"/>
      <c r="E89" s="90"/>
      <c r="F89" s="90"/>
      <c r="G89" s="90"/>
      <c r="H89" s="90"/>
      <c r="I89" s="87"/>
      <c r="J89" s="88"/>
      <c r="K89" s="304">
        <v>0.05</v>
      </c>
      <c r="L89" s="861">
        <f>N83*K89</f>
        <v>7976.1902593467785</v>
      </c>
      <c r="M89" s="862"/>
      <c r="N89" s="51"/>
    </row>
    <row r="90" spans="1:14" ht="15.75" thickBot="1">
      <c r="B90" s="91" t="s">
        <v>974</v>
      </c>
      <c r="C90" s="92"/>
      <c r="D90" s="92"/>
      <c r="E90" s="92"/>
      <c r="F90" s="92"/>
      <c r="G90" s="92"/>
      <c r="H90" s="92"/>
      <c r="I90" s="93"/>
      <c r="J90" s="94"/>
      <c r="K90" s="305">
        <v>0.05</v>
      </c>
      <c r="L90" s="863">
        <f>N83*K90</f>
        <v>7976.1902593467785</v>
      </c>
      <c r="M90" s="864"/>
      <c r="N90" s="51"/>
    </row>
    <row r="91" spans="1:14" ht="15.75" thickBot="1">
      <c r="B91" s="827" t="s">
        <v>953</v>
      </c>
      <c r="C91" s="828"/>
      <c r="D91" s="828"/>
      <c r="E91" s="828"/>
      <c r="F91" s="828"/>
      <c r="G91" s="828"/>
      <c r="H91" s="828"/>
      <c r="I91" s="828"/>
      <c r="J91" s="828"/>
      <c r="K91" s="828"/>
      <c r="L91" s="828"/>
      <c r="M91" s="829"/>
      <c r="N91" s="52">
        <f>L88+L89+L90</f>
        <v>47857.141556080678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207380.94674301625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116807.15305021383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63.884353314950786</v>
      </c>
      <c r="N54" s="272">
        <f>K54*M54</f>
        <v>1597.1088328737696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31113.916016747055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31">
        <f>VLOOKUP(A64,TRANSPORTE!A6:D117,4,FALSE)</f>
        <v>1126.3033731541211</v>
      </c>
      <c r="M64" s="832"/>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2855.6910070244039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159523.80518693555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31904.761037387114</v>
      </c>
      <c r="M87" s="862"/>
      <c r="N87" s="51"/>
    </row>
    <row r="88" spans="1:14">
      <c r="B88" s="89" t="s">
        <v>973</v>
      </c>
      <c r="C88" s="90"/>
      <c r="D88" s="90"/>
      <c r="E88" s="90"/>
      <c r="F88" s="90"/>
      <c r="G88" s="90"/>
      <c r="H88" s="90"/>
      <c r="I88" s="87"/>
      <c r="J88" s="88"/>
      <c r="K88" s="304">
        <v>0.05</v>
      </c>
      <c r="L88" s="861">
        <f>N82*K88</f>
        <v>7976.1902593467785</v>
      </c>
      <c r="M88" s="862"/>
      <c r="N88" s="51"/>
    </row>
    <row r="89" spans="1:14" ht="15.75" thickBot="1">
      <c r="B89" s="91" t="s">
        <v>974</v>
      </c>
      <c r="C89" s="92"/>
      <c r="D89" s="92"/>
      <c r="E89" s="92"/>
      <c r="F89" s="92"/>
      <c r="G89" s="92"/>
      <c r="H89" s="92"/>
      <c r="I89" s="93"/>
      <c r="J89" s="94"/>
      <c r="K89" s="305">
        <v>0.05</v>
      </c>
      <c r="L89" s="863">
        <f>N82*K89</f>
        <v>7976.1902593467785</v>
      </c>
      <c r="M89" s="864"/>
      <c r="N89" s="51"/>
    </row>
    <row r="90" spans="1:14" ht="15.75" thickBot="1">
      <c r="B90" s="827" t="s">
        <v>953</v>
      </c>
      <c r="C90" s="828"/>
      <c r="D90" s="828"/>
      <c r="E90" s="828"/>
      <c r="F90" s="828"/>
      <c r="G90" s="828"/>
      <c r="H90" s="828"/>
      <c r="I90" s="828"/>
      <c r="J90" s="828"/>
      <c r="K90" s="828"/>
      <c r="L90" s="828"/>
      <c r="M90" s="829"/>
      <c r="N90" s="52">
        <f>L87+L88+L89</f>
        <v>47857.141556080678</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207380.94674301625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167968.0918810087</v>
      </c>
      <c r="L36" s="270"/>
      <c r="M36" s="271">
        <v>30</v>
      </c>
      <c r="N36" s="272">
        <f>K36/M36</f>
        <v>5598.9363960336232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103031.39956113246</v>
      </c>
      <c r="L38" s="270"/>
      <c r="M38" s="271">
        <v>10</v>
      </c>
      <c r="N38" s="272">
        <f t="shared" si="0"/>
        <v>10303.139956113246</v>
      </c>
    </row>
    <row r="39" spans="1:14">
      <c r="A39" t="s">
        <v>284</v>
      </c>
      <c r="B39" s="840" t="str">
        <f>VLOOKUP(A39,EQUIPOS!A9:D154,3,FALSE)</f>
        <v>Planta de asfalto en caliente</v>
      </c>
      <c r="C39" s="841"/>
      <c r="D39" s="841"/>
      <c r="E39" s="841"/>
      <c r="F39" s="841"/>
      <c r="G39" s="841"/>
      <c r="H39" s="842"/>
      <c r="I39" s="267"/>
      <c r="J39" s="268"/>
      <c r="K39" s="269">
        <f>VLOOKUP(A39,EQUIPOS!A9:D166,4,FALSE)</f>
        <v>289291.56368774775</v>
      </c>
      <c r="L39" s="270"/>
      <c r="M39" s="271">
        <v>10</v>
      </c>
      <c r="N39" s="272">
        <f t="shared" si="0"/>
        <v>28929.156368774777</v>
      </c>
    </row>
    <row r="40" spans="1:14">
      <c r="A40" t="s">
        <v>290</v>
      </c>
      <c r="B40" s="840" t="str">
        <f>VLOOKUP(A40,EQUIPOS!A10:D154,3,FALSE)</f>
        <v>Planta trituradora</v>
      </c>
      <c r="C40" s="841"/>
      <c r="D40" s="841"/>
      <c r="E40" s="841"/>
      <c r="F40" s="841"/>
      <c r="G40" s="841"/>
      <c r="H40" s="842"/>
      <c r="I40" s="267"/>
      <c r="J40" s="268"/>
      <c r="K40" s="269">
        <f>VLOOKUP(A40,EQUIPOS!A10:D167,4,FALSE)</f>
        <v>517285.165860451</v>
      </c>
      <c r="L40" s="270"/>
      <c r="M40" s="271">
        <v>30</v>
      </c>
      <c r="N40" s="272">
        <f t="shared" si="0"/>
        <v>17242.838862015033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201232.68711083906</v>
      </c>
      <c r="L41" s="270"/>
      <c r="M41" s="271">
        <v>30</v>
      </c>
      <c r="N41" s="272">
        <f t="shared" si="0"/>
        <v>6707.7562370279684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247034.78790768917</v>
      </c>
      <c r="L42" s="270"/>
      <c r="M42" s="271">
        <v>10</v>
      </c>
      <c r="N42" s="272">
        <f t="shared" si="0"/>
        <v>24703.478790768917</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116807.15305021383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21083.433702766633</v>
      </c>
      <c r="N54" s="272">
        <f>K54*M54</f>
        <v>29516.807183873283</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63.884353314950786</v>
      </c>
      <c r="N55" s="272">
        <f>K55*M55</f>
        <v>1597.1088328737696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31113.916016747055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1034.151278986966</v>
      </c>
      <c r="M64" s="832"/>
      <c r="N64" s="287">
        <f>K64*L64</f>
        <v>1447.8117905817523</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31">
        <f>VLOOKUP(A65,TRANSPORTE!A6:D117,4,FALSE)</f>
        <v>1126.3033731541211</v>
      </c>
      <c r="M65" s="832"/>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2855.6910070244039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159523.80518693555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31904.761037387114</v>
      </c>
      <c r="M88" s="862"/>
      <c r="N88" s="51"/>
    </row>
    <row r="89" spans="1:14">
      <c r="B89" s="89" t="s">
        <v>973</v>
      </c>
      <c r="C89" s="90"/>
      <c r="D89" s="90"/>
      <c r="E89" s="90"/>
      <c r="F89" s="90"/>
      <c r="G89" s="90"/>
      <c r="H89" s="90"/>
      <c r="I89" s="87"/>
      <c r="J89" s="88"/>
      <c r="K89" s="304">
        <v>0.05</v>
      </c>
      <c r="L89" s="861">
        <f>N83*K89</f>
        <v>7976.1902593467785</v>
      </c>
      <c r="M89" s="862"/>
      <c r="N89" s="51"/>
    </row>
    <row r="90" spans="1:14" ht="15.75" thickBot="1">
      <c r="B90" s="91" t="s">
        <v>974</v>
      </c>
      <c r="C90" s="92"/>
      <c r="D90" s="92"/>
      <c r="E90" s="92"/>
      <c r="F90" s="92"/>
      <c r="G90" s="92"/>
      <c r="H90" s="92"/>
      <c r="I90" s="93"/>
      <c r="J90" s="94"/>
      <c r="K90" s="305">
        <v>0.05</v>
      </c>
      <c r="L90" s="863">
        <f>N83*K90</f>
        <v>7976.1902593467785</v>
      </c>
      <c r="M90" s="864"/>
      <c r="N90" s="51"/>
    </row>
    <row r="91" spans="1:14" ht="15.75" thickBot="1">
      <c r="B91" s="827" t="s">
        <v>953</v>
      </c>
      <c r="C91" s="828"/>
      <c r="D91" s="828"/>
      <c r="E91" s="828"/>
      <c r="F91" s="828"/>
      <c r="G91" s="828"/>
      <c r="H91" s="828"/>
      <c r="I91" s="828"/>
      <c r="J91" s="828"/>
      <c r="K91" s="828"/>
      <c r="L91" s="828"/>
      <c r="M91" s="829"/>
      <c r="N91" s="52">
        <f>L88+L89+L90</f>
        <v>47857.141556080678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207380.94674301625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152871.80878483469</v>
      </c>
      <c r="L36" s="270"/>
      <c r="M36" s="271">
        <v>30</v>
      </c>
      <c r="N36" s="272">
        <f>K36/M36</f>
        <v>5095.7269594944901</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140758.40713843232</v>
      </c>
      <c r="L37" s="270"/>
      <c r="M37" s="271">
        <v>10</v>
      </c>
      <c r="N37" s="272">
        <f t="shared" ref="N37:N43" si="0">K37/M37</f>
        <v>14075.840713843232</v>
      </c>
    </row>
    <row r="38" spans="1:14">
      <c r="A38" t="s">
        <v>284</v>
      </c>
      <c r="B38" s="840" t="str">
        <f>VLOOKUP(A38,EQUIPOS!A8:D154,3,FALSE)</f>
        <v>Planta de asfalto en caliente</v>
      </c>
      <c r="C38" s="841"/>
      <c r="D38" s="841"/>
      <c r="E38" s="841"/>
      <c r="F38" s="841"/>
      <c r="G38" s="841"/>
      <c r="H38" s="842"/>
      <c r="I38" s="267"/>
      <c r="J38" s="268"/>
      <c r="K38" s="269">
        <f>VLOOKUP(A38,EQUIPOS!A8:D165,4,FALSE)</f>
        <v>289291.56368774775</v>
      </c>
      <c r="L38" s="270"/>
      <c r="M38" s="271">
        <v>10</v>
      </c>
      <c r="N38" s="272">
        <f t="shared" si="0"/>
        <v>28929.156368774777</v>
      </c>
    </row>
    <row r="39" spans="1:14">
      <c r="A39" t="s">
        <v>290</v>
      </c>
      <c r="B39" s="840" t="str">
        <f>VLOOKUP(A39,EQUIPOS!A9:D154,3,FALSE)</f>
        <v>Planta trituradora</v>
      </c>
      <c r="C39" s="841"/>
      <c r="D39" s="841"/>
      <c r="E39" s="841"/>
      <c r="F39" s="841"/>
      <c r="G39" s="841"/>
      <c r="H39" s="842"/>
      <c r="I39" s="267"/>
      <c r="J39" s="268"/>
      <c r="K39" s="269">
        <f>VLOOKUP(A39,EQUIPOS!A9:D166,4,FALSE)</f>
        <v>517285.165860451</v>
      </c>
      <c r="L39" s="270"/>
      <c r="M39" s="271">
        <v>30</v>
      </c>
      <c r="N39" s="272">
        <f t="shared" si="0"/>
        <v>17242.838862015033</v>
      </c>
    </row>
    <row r="40" spans="1:14">
      <c r="A40" t="s">
        <v>316</v>
      </c>
      <c r="B40" s="840" t="str">
        <f>VLOOKUP(A40,EQUIPOS!A10:D154,3,FALSE)</f>
        <v>Retroexcavadora Tipo E-200 o  Equivalente</v>
      </c>
      <c r="C40" s="841"/>
      <c r="D40" s="841"/>
      <c r="E40" s="841"/>
      <c r="F40" s="841"/>
      <c r="G40" s="841"/>
      <c r="H40" s="842"/>
      <c r="I40" s="267"/>
      <c r="J40" s="268"/>
      <c r="K40" s="269">
        <f>VLOOKUP(A40,EQUIPOS!A10:D167,4,FALSE)</f>
        <v>144243.95938558545</v>
      </c>
      <c r="L40" s="270"/>
      <c r="M40" s="271">
        <v>30</v>
      </c>
      <c r="N40" s="272">
        <f t="shared" si="0"/>
        <v>4808.131979519515</v>
      </c>
    </row>
    <row r="41" spans="1:14">
      <c r="A41" t="s">
        <v>358</v>
      </c>
      <c r="B41" s="840" t="str">
        <f>VLOOKUP(A41,EQUIPOS!A11:D155,3,FALSE)</f>
        <v xml:space="preserve">Terminadora de asfalto (Finisher), potencia en el volante 174 HP, R=20M3/H, velocidad de desplazamiento 114 m/min
</v>
      </c>
      <c r="C41" s="841"/>
      <c r="D41" s="841"/>
      <c r="E41" s="841"/>
      <c r="F41" s="841"/>
      <c r="G41" s="841"/>
      <c r="H41" s="842"/>
      <c r="I41" s="267"/>
      <c r="J41" s="268"/>
      <c r="K41" s="269">
        <f>VLOOKUP(A41,EQUIPOS!A11:D168,4,FALSE)</f>
        <v>247034.78790768917</v>
      </c>
      <c r="L41" s="270"/>
      <c r="M41" s="271">
        <v>10</v>
      </c>
      <c r="N41" s="272">
        <f t="shared" si="0"/>
        <v>24703.478790768917</v>
      </c>
    </row>
    <row r="42" spans="1:14">
      <c r="A42" t="s">
        <v>166</v>
      </c>
      <c r="B42" s="840" t="str">
        <f>VLOOKUP(A42,EQUIPOS!A12:D156,3,FALSE)</f>
        <v>Compactador de Rodillo POTENCIA: 99HP, PESO: 8 ton</v>
      </c>
      <c r="C42" s="841"/>
      <c r="D42" s="841"/>
      <c r="E42" s="841"/>
      <c r="F42" s="841"/>
      <c r="G42" s="841"/>
      <c r="H42" s="842"/>
      <c r="I42" s="267"/>
      <c r="J42" s="268"/>
      <c r="K42" s="269">
        <f>VLOOKUP(A42,EQUIPOS!A12:D169,4,FALSE)</f>
        <v>103031.39956113246</v>
      </c>
      <c r="L42" s="270"/>
      <c r="M42" s="271">
        <v>10</v>
      </c>
      <c r="N42" s="272">
        <f t="shared" si="0"/>
        <v>10303.139956113246</v>
      </c>
    </row>
    <row r="43" spans="1:14">
      <c r="A43" t="s">
        <v>373</v>
      </c>
      <c r="B43" s="840" t="str">
        <f>VLOOKUP(A43,EQUIPOS!A13:D157,3,FALSE)</f>
        <v>Volqueta 6 m3</v>
      </c>
      <c r="C43" s="841"/>
      <c r="D43" s="841"/>
      <c r="E43" s="841"/>
      <c r="F43" s="841"/>
      <c r="G43" s="841"/>
      <c r="H43" s="842"/>
      <c r="I43" s="267"/>
      <c r="J43" s="268"/>
      <c r="K43" s="269">
        <f>VLOOKUP(A43,EQUIPOS!A13:D170,4,FALSE)</f>
        <v>83713.012143420128</v>
      </c>
      <c r="L43" s="270"/>
      <c r="M43" s="271">
        <v>10</v>
      </c>
      <c r="N43" s="272">
        <f t="shared" si="0"/>
        <v>8371.3012143420128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1141.4201203310449</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114671.03496520227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21083.433702766633</v>
      </c>
      <c r="N53" s="272">
        <f>K53*M53</f>
        <v>29516.807183873283</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29516.807183873283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1034.151278986966</v>
      </c>
      <c r="M63" s="832"/>
      <c r="N63" s="287">
        <f>K63*L63</f>
        <v>1447.8117905817523</v>
      </c>
    </row>
    <row r="64" spans="1:14">
      <c r="A64" t="s">
        <v>1293</v>
      </c>
      <c r="B64" s="46" t="str">
        <f>VLOOKUP(A64,TRANSPORTE!A6:D117,3,FALSE)</f>
        <v>Transporte de mezcla</v>
      </c>
      <c r="C64" s="47"/>
      <c r="D64" s="47"/>
      <c r="E64" s="47"/>
      <c r="F64" s="47"/>
      <c r="G64" s="47"/>
      <c r="H64" s="311" t="s">
        <v>1468</v>
      </c>
      <c r="I64" s="279">
        <v>1.25</v>
      </c>
      <c r="J64" s="286">
        <v>1</v>
      </c>
      <c r="K64" s="279">
        <f>I64*J64</f>
        <v>1.25</v>
      </c>
      <c r="L64" s="831">
        <f>VLOOKUP(A64,TRANSPORTE!A6:D117,4,FALSE)</f>
        <v>1126.3033731541211</v>
      </c>
      <c r="M64" s="832"/>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2855.6910070244039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11414.201203310449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158457.73435941042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31691.546871882085</v>
      </c>
      <c r="M87" s="862"/>
      <c r="N87" s="51"/>
    </row>
    <row r="88" spans="1:14">
      <c r="B88" s="89" t="s">
        <v>973</v>
      </c>
      <c r="C88" s="90"/>
      <c r="D88" s="90"/>
      <c r="E88" s="90"/>
      <c r="F88" s="90"/>
      <c r="G88" s="90"/>
      <c r="H88" s="90"/>
      <c r="I88" s="87"/>
      <c r="J88" s="88"/>
      <c r="K88" s="304">
        <v>0.05</v>
      </c>
      <c r="L88" s="861">
        <f>N82*K88</f>
        <v>7922.8867179705212</v>
      </c>
      <c r="M88" s="862"/>
      <c r="N88" s="51"/>
    </row>
    <row r="89" spans="1:14" ht="15.75" thickBot="1">
      <c r="B89" s="91" t="s">
        <v>974</v>
      </c>
      <c r="C89" s="92"/>
      <c r="D89" s="92"/>
      <c r="E89" s="92"/>
      <c r="F89" s="92"/>
      <c r="G89" s="92"/>
      <c r="H89" s="92"/>
      <c r="I89" s="93"/>
      <c r="J89" s="94"/>
      <c r="K89" s="305">
        <v>0.05</v>
      </c>
      <c r="L89" s="863">
        <f>N82*K89</f>
        <v>7922.8867179705212</v>
      </c>
      <c r="M89" s="864"/>
      <c r="N89" s="51"/>
    </row>
    <row r="90" spans="1:14" ht="15.75" thickBot="1">
      <c r="B90" s="827" t="s">
        <v>953</v>
      </c>
      <c r="C90" s="828"/>
      <c r="D90" s="828"/>
      <c r="E90" s="828"/>
      <c r="F90" s="828"/>
      <c r="G90" s="828"/>
      <c r="H90" s="828"/>
      <c r="I90" s="828"/>
      <c r="J90" s="828"/>
      <c r="K90" s="828"/>
      <c r="L90" s="828"/>
      <c r="M90" s="829"/>
      <c r="N90" s="52">
        <f>L87+L88+L89</f>
        <v>47537.320307823124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205995.05466723355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75206.218795361594</v>
      </c>
      <c r="L36" s="270"/>
      <c r="M36" s="271">
        <v>150</v>
      </c>
      <c r="N36" s="272">
        <f>K36/M36</f>
        <v>501.37479196907731</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152871.80878483469</v>
      </c>
      <c r="L37" s="270"/>
      <c r="M37" s="271">
        <v>150</v>
      </c>
      <c r="N37" s="272">
        <f>K37/M37</f>
        <v>1019.145391898898</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373412.58549339481</v>
      </c>
      <c r="L38" s="270"/>
      <c r="M38" s="271">
        <v>150</v>
      </c>
      <c r="N38" s="272">
        <f>K38/M38</f>
        <v>2489.4172366226321</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1.8043666666666667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4011.7417871572738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31">
        <f>VLOOKUP(A58,TRANSPORTE!A5:D117,4,FALSE)</f>
        <v>1034.151278986966</v>
      </c>
      <c r="M58" s="832"/>
      <c r="N58" s="287">
        <f>K58*L58</f>
        <v>134.43966626830559</v>
      </c>
    </row>
    <row r="59" spans="1:14">
      <c r="B59" s="46"/>
      <c r="C59" s="47"/>
      <c r="D59" s="47"/>
      <c r="E59" s="47"/>
      <c r="F59" s="47"/>
      <c r="G59" s="47"/>
      <c r="H59" s="311"/>
      <c r="I59" s="279"/>
      <c r="J59" s="286"/>
      <c r="K59" s="279"/>
      <c r="L59" s="831"/>
      <c r="M59" s="832"/>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134.43966626830559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180.43666666666667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4326.6181200922456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865.32362401844921</v>
      </c>
      <c r="M82" s="862"/>
      <c r="N82" s="51"/>
    </row>
    <row r="83" spans="1:14">
      <c r="B83" s="89" t="s">
        <v>973</v>
      </c>
      <c r="C83" s="90"/>
      <c r="D83" s="90"/>
      <c r="E83" s="90"/>
      <c r="F83" s="90"/>
      <c r="G83" s="90"/>
      <c r="H83" s="90"/>
      <c r="I83" s="87"/>
      <c r="J83" s="88"/>
      <c r="K83" s="304">
        <v>0.05</v>
      </c>
      <c r="L83" s="861">
        <f>N77*K83</f>
        <v>216.3309060046123</v>
      </c>
      <c r="M83" s="862"/>
      <c r="N83" s="51"/>
    </row>
    <row r="84" spans="1:14" ht="15.75" thickBot="1">
      <c r="B84" s="91" t="s">
        <v>974</v>
      </c>
      <c r="C84" s="92"/>
      <c r="D84" s="92"/>
      <c r="E84" s="92"/>
      <c r="F84" s="92"/>
      <c r="G84" s="92"/>
      <c r="H84" s="92"/>
      <c r="I84" s="93"/>
      <c r="J84" s="94"/>
      <c r="K84" s="305">
        <v>0.05</v>
      </c>
      <c r="L84" s="863">
        <f>N77*K84</f>
        <v>216.3309060046123</v>
      </c>
      <c r="M84" s="864"/>
      <c r="N84" s="51"/>
    </row>
    <row r="85" spans="1:14" ht="15.75" thickBot="1">
      <c r="B85" s="827" t="s">
        <v>953</v>
      </c>
      <c r="C85" s="828"/>
      <c r="D85" s="828"/>
      <c r="E85" s="828"/>
      <c r="F85" s="828"/>
      <c r="G85" s="828"/>
      <c r="H85" s="828"/>
      <c r="I85" s="828"/>
      <c r="J85" s="828"/>
      <c r="K85" s="828"/>
      <c r="L85" s="828"/>
      <c r="M85" s="829"/>
      <c r="N85" s="52">
        <f>L82+L83+L84</f>
        <v>1297.9854360276736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5624.6035561199187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75206.218795361594</v>
      </c>
      <c r="L36" s="270"/>
      <c r="M36" s="271">
        <v>300</v>
      </c>
      <c r="N36" s="272">
        <f>K36/M36</f>
        <v>250.68739598453865</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152871.80878483469</v>
      </c>
      <c r="L37" s="270"/>
      <c r="M37" s="271">
        <v>300</v>
      </c>
      <c r="N37" s="272">
        <f>K37/M37</f>
        <v>509.57269594944898</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373412.58549339481</v>
      </c>
      <c r="L38" s="270"/>
      <c r="M38" s="271">
        <v>300</v>
      </c>
      <c r="N38" s="272">
        <f>K38/M38</f>
        <v>1244.7086183113161</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0.90218333333333334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2005.8708935786369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31">
        <f>VLOOKUP(A58,TRANSPORTE!A5:D117,4,FALSE)</f>
        <v>1034.151278986966</v>
      </c>
      <c r="M58" s="832"/>
      <c r="N58" s="287">
        <f>K58*L58</f>
        <v>67.219833134152793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67.219833134152793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90.218333333333334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2163.3090600461228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432.6618120092246</v>
      </c>
      <c r="M82" s="862"/>
      <c r="N82" s="51"/>
    </row>
    <row r="83" spans="1:14">
      <c r="B83" s="89" t="s">
        <v>973</v>
      </c>
      <c r="C83" s="90"/>
      <c r="D83" s="90"/>
      <c r="E83" s="90"/>
      <c r="F83" s="90"/>
      <c r="G83" s="90"/>
      <c r="H83" s="90"/>
      <c r="I83" s="87"/>
      <c r="J83" s="88"/>
      <c r="K83" s="304">
        <v>0.05</v>
      </c>
      <c r="L83" s="861">
        <f>N77*K83</f>
        <v>108.16545300230615</v>
      </c>
      <c r="M83" s="862"/>
      <c r="N83" s="51"/>
    </row>
    <row r="84" spans="1:14" ht="15.75" thickBot="1">
      <c r="B84" s="91" t="s">
        <v>974</v>
      </c>
      <c r="C84" s="92"/>
      <c r="D84" s="92"/>
      <c r="E84" s="92"/>
      <c r="F84" s="92"/>
      <c r="G84" s="92"/>
      <c r="H84" s="92"/>
      <c r="I84" s="93"/>
      <c r="J84" s="94"/>
      <c r="K84" s="305">
        <v>0.05</v>
      </c>
      <c r="L84" s="863">
        <f>N77*K84</f>
        <v>108.16545300230615</v>
      </c>
      <c r="M84" s="864"/>
      <c r="N84" s="51"/>
    </row>
    <row r="85" spans="1:14" ht="15.75" thickBot="1">
      <c r="B85" s="827" t="s">
        <v>953</v>
      </c>
      <c r="C85" s="828"/>
      <c r="D85" s="828"/>
      <c r="E85" s="828"/>
      <c r="F85" s="828"/>
      <c r="G85" s="828"/>
      <c r="H85" s="828"/>
      <c r="I85" s="828"/>
      <c r="J85" s="828"/>
      <c r="K85" s="828"/>
      <c r="L85" s="828"/>
      <c r="M85" s="829"/>
      <c r="N85" s="52">
        <f>L82+L83+L84</f>
        <v>648.99271801383679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2812.3017780599594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18</v>
      </c>
      <c r="N36" s="272">
        <f>K36/M36</f>
        <v>4570.8163225303733</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97109.154714358578</v>
      </c>
      <c r="L37" s="270"/>
      <c r="M37" s="271">
        <v>18</v>
      </c>
      <c r="N37" s="272">
        <f>K37/M37</f>
        <v>5394.9530396865875</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165057.33241092984</v>
      </c>
      <c r="L38" s="270"/>
      <c r="M38" s="271">
        <v>18</v>
      </c>
      <c r="N38" s="272">
        <f>K38/M38</f>
        <v>9169.8518006072136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514226.1873319908</v>
      </c>
      <c r="L39" s="844">
        <v>18</v>
      </c>
      <c r="M39" s="845"/>
      <c r="N39" s="272">
        <f>K39/L39</f>
        <v>28568.121518443935</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92728.259605019222</v>
      </c>
      <c r="L40" s="276"/>
      <c r="M40" s="277">
        <v>18</v>
      </c>
      <c r="N40" s="272">
        <f>K40/M40</f>
        <v>5151.5699780566238</v>
      </c>
    </row>
    <row r="41" spans="1:14">
      <c r="B41" s="847" t="s">
        <v>952</v>
      </c>
      <c r="C41" s="848"/>
      <c r="D41" s="848"/>
      <c r="E41" s="38"/>
      <c r="F41" s="39"/>
      <c r="G41" s="39"/>
      <c r="H41" s="40"/>
      <c r="I41" s="36"/>
      <c r="J41" s="37"/>
      <c r="K41" s="279"/>
      <c r="L41" s="276"/>
      <c r="M41" s="401">
        <v>0.01</v>
      </c>
      <c r="N41" s="344">
        <f>N75*M41</f>
        <v>29.963350251000556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52885.276009575733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802</v>
      </c>
      <c r="B48" s="43" t="str">
        <f>VLOOKUP(A48,MATERIALES!A5:D372,3,FALSE)</f>
        <v>Arena lavada</v>
      </c>
      <c r="C48" s="281"/>
      <c r="D48" s="281"/>
      <c r="E48" s="281"/>
      <c r="F48" s="281"/>
      <c r="G48" s="281"/>
      <c r="H48" s="281"/>
      <c r="I48" s="268"/>
      <c r="J48" s="224" t="str">
        <f>VLOOKUP(A48,MATERIALES!A4:D633,2,FALSE)</f>
        <v>m3</v>
      </c>
      <c r="K48" s="282">
        <v>3.5000000000000003E-2</v>
      </c>
      <c r="L48" s="267"/>
      <c r="M48" s="402">
        <f>VLOOKUP(A48,MATERIALES!A5:D389,4,FALSE)</f>
        <v>48147.507615034578</v>
      </c>
      <c r="N48" s="272">
        <f>K48*M48</f>
        <v>1685.1627665262104</v>
      </c>
    </row>
    <row r="49" spans="1:14">
      <c r="A49" s="108" t="s">
        <v>763</v>
      </c>
      <c r="B49" s="43" t="str">
        <f>VLOOKUP(A49,MATERIALES!A6:D372,3,FALSE)</f>
        <v>Agregado petreo para mezclas asfálticas</v>
      </c>
      <c r="C49" s="281"/>
      <c r="D49" s="281"/>
      <c r="E49" s="281"/>
      <c r="F49" s="281"/>
      <c r="G49" s="281"/>
      <c r="H49" s="281"/>
      <c r="I49" s="268"/>
      <c r="J49" s="224" t="str">
        <f>VLOOKUP(A49,MATERIALES!A5:D634,2,FALSE)</f>
        <v>m3</v>
      </c>
      <c r="K49" s="282">
        <v>0.25</v>
      </c>
      <c r="L49" s="267"/>
      <c r="M49" s="402">
        <f>VLOOKUP(A49,MATERIALES!A6:D390,4,FALSE)</f>
        <v>76022.38044479143</v>
      </c>
      <c r="N49" s="272">
        <f>K49*M49</f>
        <v>19005.595111197857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20690.757877724067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31">
        <f>VLOOKUP(A58,TRANSPORTE!A5:D117,4,FALSE)</f>
        <v>1034.151278986966</v>
      </c>
      <c r="M58" s="832"/>
      <c r="N58" s="287">
        <f>K58*L58</f>
        <v>294.73311451128535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294.73311451128535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2996.3350251000556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76867.102026911132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15373.420405382227</v>
      </c>
      <c r="M82" s="862"/>
      <c r="N82" s="51"/>
    </row>
    <row r="83" spans="1:14">
      <c r="B83" s="89" t="s">
        <v>973</v>
      </c>
      <c r="C83" s="90"/>
      <c r="D83" s="90"/>
      <c r="E83" s="90"/>
      <c r="F83" s="90"/>
      <c r="G83" s="90"/>
      <c r="H83" s="90"/>
      <c r="I83" s="87"/>
      <c r="J83" s="88"/>
      <c r="K83" s="304">
        <v>0.05</v>
      </c>
      <c r="L83" s="861">
        <f>N77*K83</f>
        <v>3843.3551013455567</v>
      </c>
      <c r="M83" s="862"/>
      <c r="N83" s="51"/>
    </row>
    <row r="84" spans="1:14" ht="15.75" thickBot="1">
      <c r="B84" s="91" t="s">
        <v>974</v>
      </c>
      <c r="C84" s="92"/>
      <c r="D84" s="92"/>
      <c r="E84" s="92"/>
      <c r="F84" s="92"/>
      <c r="G84" s="92"/>
      <c r="H84" s="92"/>
      <c r="I84" s="93"/>
      <c r="J84" s="94"/>
      <c r="K84" s="305">
        <v>0.05</v>
      </c>
      <c r="L84" s="863">
        <f>N77*K84</f>
        <v>3843.3551013455567</v>
      </c>
      <c r="M84" s="864"/>
      <c r="N84" s="51"/>
    </row>
    <row r="85" spans="1:14" ht="15.75" thickBot="1">
      <c r="B85" s="827" t="s">
        <v>953</v>
      </c>
      <c r="C85" s="828"/>
      <c r="D85" s="828"/>
      <c r="E85" s="828"/>
      <c r="F85" s="828"/>
      <c r="G85" s="828"/>
      <c r="H85" s="828"/>
      <c r="I85" s="828"/>
      <c r="J85" s="828"/>
      <c r="K85" s="828"/>
      <c r="L85" s="828"/>
      <c r="M85" s="829"/>
      <c r="N85" s="52">
        <f>L82+L83+L84</f>
        <v>23060.130608073341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99927.232634984481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12</v>
      </c>
      <c r="N36" s="272">
        <f>K36/M36</f>
        <v>6856.2244837955595</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97109.154714358578</v>
      </c>
      <c r="L37" s="270"/>
      <c r="M37" s="271">
        <v>12</v>
      </c>
      <c r="N37" s="272">
        <f>K37/M37</f>
        <v>8092.4295595298818</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165057.33241092984</v>
      </c>
      <c r="L38" s="270"/>
      <c r="M38" s="271">
        <v>12</v>
      </c>
      <c r="N38" s="272">
        <f>K38/M38</f>
        <v>13754.777700910819</v>
      </c>
    </row>
    <row r="39" spans="1:14">
      <c r="A39" s="113" t="s">
        <v>299</v>
      </c>
      <c r="B39" s="840" t="str">
        <f>VLOOKUP(A39,EQUIPOS!A7:D154,3,FALSE)</f>
        <v xml:space="preserve">Recicladora, potencia 430HP </v>
      </c>
      <c r="C39" s="841"/>
      <c r="D39" s="841"/>
      <c r="E39" s="841"/>
      <c r="F39" s="841"/>
      <c r="G39" s="841"/>
      <c r="H39" s="842"/>
      <c r="I39" s="267"/>
      <c r="J39" s="268"/>
      <c r="K39" s="269">
        <f>VLOOKUP(A39,EQUIPOS!A7:D164,4,FALSE)</f>
        <v>514226.1873319908</v>
      </c>
      <c r="L39" s="270"/>
      <c r="M39" s="271">
        <v>12</v>
      </c>
      <c r="N39" s="272">
        <f>K39/M39</f>
        <v>42852.182277665903</v>
      </c>
    </row>
    <row r="40" spans="1:14">
      <c r="A40" t="s">
        <v>365</v>
      </c>
      <c r="B40" s="840" t="str">
        <f>VLOOKUP(A40,EQUIPOS!A8:D154,3,FALSE)</f>
        <v xml:space="preserve">Vibrocompatador, potencia 153 HP, peso 10 Ton. </v>
      </c>
      <c r="C40" s="841"/>
      <c r="D40" s="841"/>
      <c r="E40" s="841"/>
      <c r="F40" s="841"/>
      <c r="G40" s="841"/>
      <c r="H40" s="842"/>
      <c r="I40" s="267"/>
      <c r="J40" s="268"/>
      <c r="K40" s="269">
        <f>VLOOKUP(A40,EQUIPOS!A8:D165,4,FALSE)</f>
        <v>92728.259605019222</v>
      </c>
      <c r="L40" s="270"/>
      <c r="M40" s="271">
        <v>12</v>
      </c>
      <c r="N40" s="272">
        <f>K40/M40</f>
        <v>7727.3549670849352</v>
      </c>
    </row>
    <row r="41" spans="1:14">
      <c r="B41" s="840"/>
      <c r="C41" s="841"/>
      <c r="D41" s="841"/>
      <c r="E41" s="841"/>
      <c r="F41" s="841"/>
      <c r="G41" s="841"/>
      <c r="H41" s="842"/>
      <c r="I41" s="843"/>
      <c r="J41" s="824"/>
      <c r="K41" s="269"/>
      <c r="L41" s="844"/>
      <c r="M41" s="845"/>
      <c r="N41" s="272"/>
    </row>
    <row r="42" spans="1:14">
      <c r="B42" s="840"/>
      <c r="C42" s="841"/>
      <c r="D42" s="841"/>
      <c r="E42" s="846"/>
      <c r="F42" s="841"/>
      <c r="G42" s="841"/>
      <c r="H42" s="842"/>
      <c r="I42" s="36"/>
      <c r="J42" s="37"/>
      <c r="K42" s="274"/>
      <c r="L42" s="276"/>
      <c r="M42" s="277"/>
      <c r="N42" s="278"/>
    </row>
    <row r="43" spans="1:14">
      <c r="B43" s="847" t="s">
        <v>952</v>
      </c>
      <c r="C43" s="960"/>
      <c r="D43" s="960"/>
      <c r="E43" s="38"/>
      <c r="F43" s="39"/>
      <c r="G43" s="39"/>
      <c r="H43" s="40"/>
      <c r="I43" s="36"/>
      <c r="J43" s="37"/>
      <c r="K43" s="279"/>
      <c r="L43" s="276"/>
      <c r="M43" s="401">
        <v>0.1</v>
      </c>
      <c r="N43" s="344">
        <f>N77*M43</f>
        <v>449.45025376500837</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79732.419242752105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t="s">
        <v>774</v>
      </c>
      <c r="B50" s="43" t="str">
        <f>VLOOKUP(A50,MATERIALES!A5:D372,3,FALSE)</f>
        <v>Agua</v>
      </c>
      <c r="C50" s="281"/>
      <c r="D50" s="281"/>
      <c r="E50" s="281"/>
      <c r="F50" s="281"/>
      <c r="G50" s="281"/>
      <c r="H50" s="281"/>
      <c r="I50" s="268"/>
      <c r="J50" s="224" t="str">
        <f>VLOOKUP(A50,MATERIALES!A4:D633,2,FALSE)</f>
        <v>lt</v>
      </c>
      <c r="K50" s="282">
        <v>75</v>
      </c>
      <c r="L50" s="267"/>
      <c r="M50" s="402">
        <f>VLOOKUP(A50,MATERIALES!A5:D389,4,FALSE)</f>
        <v>63.884353314950786</v>
      </c>
      <c r="N50" s="272">
        <f>K50*M50</f>
        <v>4791.3264986213089</v>
      </c>
    </row>
    <row r="51" spans="1:14">
      <c r="A51" t="s">
        <v>807</v>
      </c>
      <c r="B51" s="43" t="str">
        <f>VLOOKUP(A51,MATERIALES!A5:D372,3,FALSE)</f>
        <v xml:space="preserve">Cemento Asfáltico </v>
      </c>
      <c r="C51" s="281"/>
      <c r="D51" s="281"/>
      <c r="E51" s="281"/>
      <c r="F51" s="281"/>
      <c r="G51" s="281"/>
      <c r="H51" s="281"/>
      <c r="I51" s="268"/>
      <c r="J51" s="224" t="str">
        <f>VLOOKUP(A51,MATERIALES!A4:D633,2,FALSE)</f>
        <v>kg</v>
      </c>
      <c r="K51" s="282">
        <v>1.3</v>
      </c>
      <c r="L51" s="267"/>
      <c r="M51" s="402">
        <f>VLOOKUP(A51,MATERIALES!A5:D389,4,FALSE)</f>
        <v>1292.5934154058377</v>
      </c>
      <c r="N51" s="272">
        <f>K51*M51</f>
        <v>1680.3714400275892</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SUM(N50:N54)</f>
        <v>6471.6979386488983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4494.5025376500835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N45+N55+N66+N77</f>
        <v>90698.619719051087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18139.723943810219</v>
      </c>
      <c r="M84" s="862"/>
      <c r="N84" s="51"/>
    </row>
    <row r="85" spans="1:14">
      <c r="B85" s="89" t="s">
        <v>973</v>
      </c>
      <c r="C85" s="90"/>
      <c r="D85" s="90"/>
      <c r="E85" s="90"/>
      <c r="F85" s="90"/>
      <c r="G85" s="90"/>
      <c r="H85" s="90"/>
      <c r="I85" s="87"/>
      <c r="J85" s="88"/>
      <c r="K85" s="304">
        <v>0.05</v>
      </c>
      <c r="L85" s="861">
        <f>N79*K85</f>
        <v>4534.9309859525547</v>
      </c>
      <c r="M85" s="862"/>
      <c r="N85" s="51"/>
    </row>
    <row r="86" spans="1:14" ht="15.75" thickBot="1">
      <c r="B86" s="91" t="s">
        <v>974</v>
      </c>
      <c r="C86" s="92"/>
      <c r="D86" s="92"/>
      <c r="E86" s="92"/>
      <c r="F86" s="92"/>
      <c r="G86" s="92"/>
      <c r="H86" s="92"/>
      <c r="I86" s="93"/>
      <c r="J86" s="94"/>
      <c r="K86" s="305">
        <v>0.05</v>
      </c>
      <c r="L86" s="863">
        <f>N79*K86</f>
        <v>4534.9309859525547</v>
      </c>
      <c r="M86" s="864"/>
      <c r="N86" s="51"/>
    </row>
    <row r="87" spans="1:14" ht="15.75" thickBot="1">
      <c r="B87" s="827" t="s">
        <v>953</v>
      </c>
      <c r="C87" s="828"/>
      <c r="D87" s="828"/>
      <c r="E87" s="828"/>
      <c r="F87" s="828"/>
      <c r="G87" s="828"/>
      <c r="H87" s="828"/>
      <c r="I87" s="828"/>
      <c r="J87" s="828"/>
      <c r="K87" s="828"/>
      <c r="L87" s="828"/>
      <c r="M87" s="829"/>
      <c r="N87" s="52">
        <f>L84+L85+L86</f>
        <v>27209.585915715325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117908.2056347664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18</v>
      </c>
      <c r="N36" s="272">
        <f>K36/M36</f>
        <v>4570.8163225303733</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97109.154714358578</v>
      </c>
      <c r="L37" s="270"/>
      <c r="M37" s="271">
        <v>18</v>
      </c>
      <c r="N37" s="272">
        <f>K37/M37</f>
        <v>5394.9530396865875</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165057.33241092984</v>
      </c>
      <c r="L38" s="270"/>
      <c r="M38" s="271">
        <v>18</v>
      </c>
      <c r="N38" s="272">
        <f>K38/M38</f>
        <v>9169.8518006072136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514226.1873319908</v>
      </c>
      <c r="L39" s="844">
        <v>18</v>
      </c>
      <c r="M39" s="845"/>
      <c r="N39" s="272">
        <f>K39/L39</f>
        <v>28568.121518443935</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92728.259605019222</v>
      </c>
      <c r="L40" s="276"/>
      <c r="M40" s="277">
        <v>18</v>
      </c>
      <c r="N40" s="272">
        <f>K40/M40</f>
        <v>5151.5699780566238</v>
      </c>
    </row>
    <row r="41" spans="1:14">
      <c r="B41" s="320"/>
      <c r="C41" s="321"/>
      <c r="D41" s="321"/>
      <c r="E41" s="321"/>
      <c r="F41" s="323"/>
      <c r="G41" s="323"/>
      <c r="H41" s="125"/>
      <c r="I41" s="36"/>
      <c r="J41" s="37"/>
      <c r="K41" s="274"/>
      <c r="L41" s="276"/>
      <c r="M41" s="277"/>
      <c r="N41" s="272"/>
    </row>
    <row r="42" spans="1:14">
      <c r="B42" s="847" t="s">
        <v>952</v>
      </c>
      <c r="C42" s="848"/>
      <c r="D42" s="848"/>
      <c r="E42" s="38"/>
      <c r="F42" s="39"/>
      <c r="G42" s="39"/>
      <c r="H42" s="40"/>
      <c r="I42" s="36"/>
      <c r="J42" s="37"/>
      <c r="K42" s="279"/>
      <c r="L42" s="276"/>
      <c r="M42" s="401">
        <v>0.01</v>
      </c>
      <c r="N42" s="344">
        <f>N76*M42</f>
        <v>29.963350251000556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52885.276009575733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VLOOKUP(A49,MATERIALES!A5:D372,3,FALSE)</f>
        <v>Mezcla densa en Caliente MDC-25</v>
      </c>
      <c r="C49" s="281"/>
      <c r="D49" s="281"/>
      <c r="E49" s="281"/>
      <c r="F49" s="281"/>
      <c r="G49" s="281"/>
      <c r="H49" s="281"/>
      <c r="I49" s="268"/>
      <c r="J49" s="224" t="str">
        <f>VLOOKUP(A49,MATERIALES!A5:D634,2,FALSE)</f>
        <v>m3</v>
      </c>
      <c r="K49" s="282">
        <v>0.153</v>
      </c>
      <c r="L49" s="267"/>
      <c r="M49" s="402">
        <f>VLOOKUP(A49,MATERIALES!A5:D389,4,FALSE)</f>
        <v>473421.38867577433</v>
      </c>
      <c r="N49" s="272">
        <f>K49*M49</f>
        <v>72433.472467393469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72433.472467393469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1177.4989810247632</v>
      </c>
      <c r="M59" s="832"/>
      <c r="N59" s="287">
        <f>K59*L59</f>
        <v>180.15734409678876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180.15734409678876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2996.3350251000556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128495.24084616604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25699.048169233211</v>
      </c>
      <c r="M83" s="862"/>
      <c r="N83" s="51"/>
    </row>
    <row r="84" spans="1:14">
      <c r="B84" s="89" t="s">
        <v>973</v>
      </c>
      <c r="C84" s="90"/>
      <c r="D84" s="90"/>
      <c r="E84" s="90"/>
      <c r="F84" s="90"/>
      <c r="G84" s="90"/>
      <c r="H84" s="90"/>
      <c r="I84" s="87"/>
      <c r="J84" s="88"/>
      <c r="K84" s="304">
        <v>0.05</v>
      </c>
      <c r="L84" s="861">
        <f>N78*K84</f>
        <v>6424.7620423083026</v>
      </c>
      <c r="M84" s="862"/>
      <c r="N84" s="51"/>
    </row>
    <row r="85" spans="1:14" ht="15.75" thickBot="1">
      <c r="B85" s="91" t="s">
        <v>974</v>
      </c>
      <c r="C85" s="92"/>
      <c r="D85" s="92"/>
      <c r="E85" s="92"/>
      <c r="F85" s="92"/>
      <c r="G85" s="92"/>
      <c r="H85" s="92"/>
      <c r="I85" s="93"/>
      <c r="J85" s="94"/>
      <c r="K85" s="305">
        <v>0.05</v>
      </c>
      <c r="L85" s="863">
        <f>N78*K85</f>
        <v>6424.7620423083026</v>
      </c>
      <c r="M85" s="864"/>
      <c r="N85" s="51"/>
    </row>
    <row r="86" spans="1:14" ht="15.75" thickBot="1">
      <c r="B86" s="827" t="s">
        <v>953</v>
      </c>
      <c r="C86" s="828"/>
      <c r="D86" s="828"/>
      <c r="E86" s="828"/>
      <c r="F86" s="828"/>
      <c r="G86" s="828"/>
      <c r="H86" s="828"/>
      <c r="I86" s="828"/>
      <c r="J86" s="828"/>
      <c r="K86" s="828"/>
      <c r="L86" s="828"/>
      <c r="M86" s="829"/>
      <c r="N86" s="52">
        <f>L83+L84+L85</f>
        <v>38548.572253849816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167043.81310001586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P119"/>
  <sheetViews>
    <sheetView topLeftCell="A55" zoomScale="78" zoomScaleNormal="78" workbookViewId="0">
      <selection activeCell="P71" sqref="P71"/>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4.85546875"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18</v>
      </c>
      <c r="N36" s="272">
        <f>K36/M36</f>
        <v>4570.8163225303733</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97109.154714358578</v>
      </c>
      <c r="L37" s="270"/>
      <c r="M37" s="271">
        <v>18</v>
      </c>
      <c r="N37" s="272">
        <f>K37/M37</f>
        <v>5394.9530396865875</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165057.33241092984</v>
      </c>
      <c r="L38" s="270"/>
      <c r="M38" s="271">
        <v>18</v>
      </c>
      <c r="N38" s="272">
        <f>K38/M38</f>
        <v>9169.8518006072136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514226.1873319908</v>
      </c>
      <c r="L39" s="844">
        <v>18</v>
      </c>
      <c r="M39" s="845"/>
      <c r="N39" s="272">
        <f>K39/L39</f>
        <v>28568.121518443935</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92728.259605019222</v>
      </c>
      <c r="L40" s="276"/>
      <c r="M40" s="277">
        <v>18</v>
      </c>
      <c r="N40" s="272">
        <f>K40/M40</f>
        <v>5151.5699780566238</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29.963350251000556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52885.276009575733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VLOOKUP(A49,MATERIALES!A4:D372,3,FALSE)</f>
        <v>Mezcla densa en Caliente MDC-19</v>
      </c>
      <c r="C49" s="281"/>
      <c r="D49" s="281"/>
      <c r="E49" s="281"/>
      <c r="F49" s="281"/>
      <c r="G49" s="281"/>
      <c r="H49" s="281"/>
      <c r="I49" s="268"/>
      <c r="J49" s="224" t="str">
        <f>VLOOKUP(A49,MATERIALES!A5:D634,2,FALSE)</f>
        <v>m3</v>
      </c>
      <c r="K49" s="282">
        <v>0.153</v>
      </c>
      <c r="L49" s="267"/>
      <c r="M49" s="402">
        <f>VLOOKUP(A49,MATERIALES!A5:D389,4,FALSE)</f>
        <v>475479.52959173766</v>
      </c>
      <c r="N49" s="272">
        <f>K49*M49</f>
        <v>72748.368027535864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72748.368027535864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1126.3033731541211</v>
      </c>
      <c r="M59" s="832"/>
      <c r="N59" s="287">
        <f>K59*L59</f>
        <v>172.32441609258052</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6" ht="15.75" thickBot="1">
      <c r="B65" s="833" t="s">
        <v>953</v>
      </c>
      <c r="C65" s="834"/>
      <c r="D65" s="834"/>
      <c r="E65" s="834"/>
      <c r="F65" s="834"/>
      <c r="G65" s="834"/>
      <c r="H65" s="834"/>
      <c r="I65" s="834"/>
      <c r="J65" s="834"/>
      <c r="K65" s="834"/>
      <c r="L65" s="834"/>
      <c r="M65" s="835"/>
      <c r="N65" s="104">
        <f>N59+N60+N61+N62+N63</f>
        <v>172.32441609258052</v>
      </c>
    </row>
    <row r="66" spans="1:16">
      <c r="B66" s="33"/>
      <c r="C66" s="34"/>
      <c r="D66" s="34"/>
      <c r="E66" s="34"/>
      <c r="F66" s="34"/>
      <c r="G66" s="34"/>
      <c r="H66" s="34"/>
      <c r="I66" s="34"/>
      <c r="J66" s="34"/>
      <c r="K66" s="34"/>
      <c r="L66" s="34"/>
      <c r="M66" s="34"/>
      <c r="N66" s="35"/>
    </row>
    <row r="67" spans="1:16">
      <c r="B67" s="64" t="s">
        <v>962</v>
      </c>
      <c r="C67" s="65"/>
      <c r="D67" s="65"/>
      <c r="E67" s="65"/>
      <c r="F67" s="65"/>
      <c r="G67" s="65"/>
      <c r="H67" s="65"/>
      <c r="I67" s="65"/>
      <c r="J67" s="65"/>
      <c r="K67" s="65"/>
      <c r="L67" s="65"/>
      <c r="M67" s="65"/>
      <c r="N67" s="66"/>
    </row>
    <row r="68" spans="1:16" ht="15.75" thickBot="1">
      <c r="B68" s="68"/>
      <c r="C68" s="61"/>
      <c r="D68" s="61"/>
      <c r="E68" s="61"/>
      <c r="F68" s="61"/>
      <c r="G68" s="61"/>
      <c r="H68" s="61"/>
      <c r="I68" s="61"/>
      <c r="J68" s="61"/>
      <c r="K68" s="61"/>
      <c r="L68" s="61"/>
      <c r="M68" s="61"/>
      <c r="N68" s="63"/>
    </row>
    <row r="69" spans="1:16" ht="25.5">
      <c r="B69" s="853" t="s">
        <v>963</v>
      </c>
      <c r="C69" s="854"/>
      <c r="D69" s="854"/>
      <c r="E69" s="854"/>
      <c r="F69" s="854"/>
      <c r="G69" s="854"/>
      <c r="H69" s="854"/>
      <c r="I69" s="73" t="s">
        <v>964</v>
      </c>
      <c r="J69" s="75" t="s">
        <v>1410</v>
      </c>
      <c r="K69" s="74" t="s">
        <v>966</v>
      </c>
      <c r="L69" s="855" t="s">
        <v>950</v>
      </c>
      <c r="M69" s="856"/>
      <c r="N69" s="98" t="s">
        <v>951</v>
      </c>
    </row>
    <row r="70" spans="1:16">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v>147543.4</v>
      </c>
      <c r="P70" s="114">
        <f>+I70/O70</f>
        <v>1.1898871789588692</v>
      </c>
    </row>
    <row r="71" spans="1:16">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c r="O71">
        <v>49181.133333333331</v>
      </c>
      <c r="P71" s="114">
        <f>+I71/O71</f>
        <v>1.1725683383649534</v>
      </c>
    </row>
    <row r="72" spans="1:16">
      <c r="B72" s="49"/>
      <c r="C72" s="47"/>
      <c r="D72" s="47"/>
      <c r="E72" s="47"/>
      <c r="F72" s="47"/>
      <c r="G72" s="47"/>
      <c r="H72" s="47"/>
      <c r="I72" s="292"/>
      <c r="J72" s="293"/>
      <c r="K72" s="294"/>
      <c r="L72" s="50"/>
      <c r="M72" s="300"/>
      <c r="N72" s="395"/>
    </row>
    <row r="73" spans="1:16">
      <c r="B73" s="49"/>
      <c r="C73" s="47"/>
      <c r="D73" s="47"/>
      <c r="E73" s="47"/>
      <c r="F73" s="47"/>
      <c r="G73" s="47"/>
      <c r="H73" s="47"/>
      <c r="I73" s="279"/>
      <c r="J73" s="297"/>
      <c r="K73" s="298"/>
      <c r="L73" s="318"/>
      <c r="M73" s="300"/>
      <c r="N73" s="296"/>
    </row>
    <row r="74" spans="1:16">
      <c r="B74" s="49"/>
      <c r="C74" s="47"/>
      <c r="D74" s="47"/>
      <c r="E74" s="47"/>
      <c r="F74" s="47"/>
      <c r="G74" s="47"/>
      <c r="H74" s="47"/>
      <c r="I74" s="279"/>
      <c r="J74" s="297"/>
      <c r="K74" s="298"/>
      <c r="L74" s="318"/>
      <c r="M74" s="300"/>
      <c r="N74" s="296"/>
    </row>
    <row r="75" spans="1:16" ht="15.75" thickBot="1">
      <c r="B75" s="814"/>
      <c r="C75" s="815"/>
      <c r="D75" s="815"/>
      <c r="E75" s="815"/>
      <c r="F75" s="815"/>
      <c r="G75" s="815"/>
      <c r="H75" s="815"/>
      <c r="I75" s="126"/>
      <c r="J75" s="126"/>
      <c r="K75" s="126"/>
      <c r="L75" s="915"/>
      <c r="M75" s="915"/>
      <c r="N75" s="45"/>
    </row>
    <row r="76" spans="1:16" ht="15.75" thickBot="1">
      <c r="B76" s="833" t="s">
        <v>953</v>
      </c>
      <c r="C76" s="834"/>
      <c r="D76" s="834"/>
      <c r="E76" s="834"/>
      <c r="F76" s="834"/>
      <c r="G76" s="834"/>
      <c r="H76" s="834"/>
      <c r="I76" s="834"/>
      <c r="J76" s="834"/>
      <c r="K76" s="834"/>
      <c r="L76" s="834"/>
      <c r="M76" s="835"/>
      <c r="N76" s="301">
        <f>SUM(N70:N75)</f>
        <v>2996.3350251000556</v>
      </c>
    </row>
    <row r="77" spans="1:16" ht="15.75" thickBot="1">
      <c r="B77" s="33"/>
      <c r="C77" s="34"/>
      <c r="D77" s="34"/>
      <c r="E77" s="34"/>
      <c r="F77" s="34"/>
      <c r="G77" s="34"/>
      <c r="H77" s="34"/>
      <c r="I77" s="34"/>
      <c r="J77" s="34"/>
      <c r="K77" s="34"/>
      <c r="L77" s="34"/>
      <c r="M77" s="34"/>
      <c r="N77" s="35"/>
    </row>
    <row r="78" spans="1:16" ht="15.75" thickBot="1">
      <c r="B78" s="827" t="s">
        <v>967</v>
      </c>
      <c r="C78" s="828"/>
      <c r="D78" s="828"/>
      <c r="E78" s="828"/>
      <c r="F78" s="828"/>
      <c r="G78" s="828"/>
      <c r="H78" s="828"/>
      <c r="I78" s="828"/>
      <c r="J78" s="828"/>
      <c r="K78" s="828"/>
      <c r="L78" s="828"/>
      <c r="M78" s="829"/>
      <c r="N78" s="99">
        <f>N44+N54+N65+N76</f>
        <v>128802.30347830424</v>
      </c>
    </row>
    <row r="79" spans="1:16">
      <c r="B79" s="33"/>
      <c r="C79" s="34"/>
      <c r="D79" s="34"/>
      <c r="E79" s="34"/>
      <c r="F79" s="34"/>
      <c r="G79" s="34"/>
      <c r="H79" s="34"/>
      <c r="I79" s="34"/>
      <c r="J79" s="34"/>
      <c r="K79" s="34"/>
      <c r="L79" s="34"/>
      <c r="M79" s="34"/>
      <c r="N79" s="35"/>
    </row>
    <row r="80" spans="1:16">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25760.460695660848</v>
      </c>
      <c r="M83" s="862"/>
      <c r="N83" s="51"/>
    </row>
    <row r="84" spans="1:14">
      <c r="B84" s="89" t="s">
        <v>973</v>
      </c>
      <c r="C84" s="90"/>
      <c r="D84" s="90"/>
      <c r="E84" s="90"/>
      <c r="F84" s="90"/>
      <c r="G84" s="90"/>
      <c r="H84" s="90"/>
      <c r="I84" s="87"/>
      <c r="J84" s="88"/>
      <c r="K84" s="304">
        <v>0.05</v>
      </c>
      <c r="L84" s="861">
        <f>N78*K84</f>
        <v>6440.1151739152119</v>
      </c>
      <c r="M84" s="862"/>
      <c r="N84" s="51"/>
    </row>
    <row r="85" spans="1:14" ht="15.75" thickBot="1">
      <c r="B85" s="91" t="s">
        <v>974</v>
      </c>
      <c r="C85" s="92"/>
      <c r="D85" s="92"/>
      <c r="E85" s="92"/>
      <c r="F85" s="92"/>
      <c r="G85" s="92"/>
      <c r="H85" s="92"/>
      <c r="I85" s="93"/>
      <c r="J85" s="94"/>
      <c r="K85" s="305">
        <v>0.05</v>
      </c>
      <c r="L85" s="863">
        <f>N78*K85</f>
        <v>6440.1151739152119</v>
      </c>
      <c r="M85" s="864"/>
      <c r="N85" s="51"/>
    </row>
    <row r="86" spans="1:14" ht="15.75" thickBot="1">
      <c r="B86" s="827" t="s">
        <v>953</v>
      </c>
      <c r="C86" s="828"/>
      <c r="D86" s="828"/>
      <c r="E86" s="828"/>
      <c r="F86" s="828"/>
      <c r="G86" s="828"/>
      <c r="H86" s="828"/>
      <c r="I86" s="828"/>
      <c r="J86" s="828"/>
      <c r="K86" s="828"/>
      <c r="L86" s="828"/>
      <c r="M86" s="829"/>
      <c r="N86" s="52">
        <f>L83+L84+L85</f>
        <v>38640.691043491272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167442.99452179551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15</v>
      </c>
      <c r="N36" s="272">
        <f>K36/M36</f>
        <v>5484.9795870364478</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97109.154714358578</v>
      </c>
      <c r="L37" s="270"/>
      <c r="M37" s="271">
        <v>15</v>
      </c>
      <c r="N37" s="272">
        <f>K37/M37</f>
        <v>6473.9436476239052</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165057.33241092984</v>
      </c>
      <c r="L38" s="270"/>
      <c r="M38" s="271">
        <v>15</v>
      </c>
      <c r="N38" s="272">
        <f>K38/M38</f>
        <v>11003.822160728656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514226.1873319908</v>
      </c>
      <c r="L39" s="844">
        <v>15</v>
      </c>
      <c r="M39" s="845"/>
      <c r="N39" s="272">
        <f>K39/L39</f>
        <v>34281.745822132718</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92728.259605019222</v>
      </c>
      <c r="L40" s="276"/>
      <c r="M40" s="277">
        <v>15</v>
      </c>
      <c r="N40" s="272">
        <f>K40/M40</f>
        <v>6181.8839736679483</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35.956020301200674</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63462.331211490877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VLOOKUP(A49,MATERIALES!A4:D372,3,FALSE)</f>
        <v>Mezcla densa en Caliente MDC-25</v>
      </c>
      <c r="C49" s="281"/>
      <c r="D49" s="281"/>
      <c r="E49" s="281"/>
      <c r="F49" s="281"/>
      <c r="G49" s="281"/>
      <c r="H49" s="281"/>
      <c r="I49" s="268"/>
      <c r="J49" s="224" t="str">
        <f>VLOOKUP(A49,MATERIALES!A5:D634,2,FALSE)</f>
        <v>m3</v>
      </c>
      <c r="K49" s="282">
        <v>0.153</v>
      </c>
      <c r="L49" s="267"/>
      <c r="M49" s="402">
        <f>VLOOKUP(A49,MATERIALES!A5:D389,4,FALSE)</f>
        <v>473421.38867577433</v>
      </c>
      <c r="N49" s="272">
        <f>K49*M49</f>
        <v>72433.472467393469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72433.472467393469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1177.4989810247632</v>
      </c>
      <c r="M59" s="832"/>
      <c r="N59" s="287">
        <f>K59*L59</f>
        <v>180.15734409678876</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180.15734409678876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139671.56305310118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27934.31261062024</v>
      </c>
      <c r="M83" s="862"/>
      <c r="N83" s="51"/>
    </row>
    <row r="84" spans="1:14">
      <c r="B84" s="89" t="s">
        <v>973</v>
      </c>
      <c r="C84" s="90"/>
      <c r="D84" s="90"/>
      <c r="E84" s="90"/>
      <c r="F84" s="90"/>
      <c r="G84" s="90"/>
      <c r="H84" s="90"/>
      <c r="I84" s="87"/>
      <c r="J84" s="88"/>
      <c r="K84" s="304">
        <v>0.05</v>
      </c>
      <c r="L84" s="861">
        <f>N78*K84</f>
        <v>6983.57815265506</v>
      </c>
      <c r="M84" s="862"/>
      <c r="N84" s="51"/>
    </row>
    <row r="85" spans="1:14" ht="15.75" thickBot="1">
      <c r="B85" s="91" t="s">
        <v>974</v>
      </c>
      <c r="C85" s="92"/>
      <c r="D85" s="92"/>
      <c r="E85" s="92"/>
      <c r="F85" s="92"/>
      <c r="G85" s="92"/>
      <c r="H85" s="92"/>
      <c r="I85" s="93"/>
      <c r="J85" s="94"/>
      <c r="K85" s="305">
        <v>0.05</v>
      </c>
      <c r="L85" s="863">
        <f>N78*K85</f>
        <v>6983.57815265506</v>
      </c>
      <c r="M85" s="864"/>
      <c r="N85" s="51"/>
    </row>
    <row r="86" spans="1:14" ht="15.75" thickBot="1">
      <c r="B86" s="827" t="s">
        <v>953</v>
      </c>
      <c r="C86" s="828"/>
      <c r="D86" s="828"/>
      <c r="E86" s="828"/>
      <c r="F86" s="828"/>
      <c r="G86" s="828"/>
      <c r="H86" s="828"/>
      <c r="I86" s="828"/>
      <c r="J86" s="828"/>
      <c r="K86" s="828"/>
      <c r="L86" s="828"/>
      <c r="M86" s="829"/>
      <c r="N86" s="52">
        <f>L83+L84+L85</f>
        <v>41901.468915930353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181573.03196903155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271">
        <v>15</v>
      </c>
      <c r="N36" s="272">
        <f>K36/M36</f>
        <v>5484.9795870364478</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97109.154714358578</v>
      </c>
      <c r="L37" s="270"/>
      <c r="M37" s="271">
        <v>15</v>
      </c>
      <c r="N37" s="272">
        <f>K37/M37</f>
        <v>6473.9436476239052</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165057.33241092984</v>
      </c>
      <c r="L38" s="270"/>
      <c r="M38" s="271">
        <v>15</v>
      </c>
      <c r="N38" s="272">
        <f>K38/M38</f>
        <v>11003.822160728656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514226.1873319908</v>
      </c>
      <c r="L39" s="844">
        <v>15</v>
      </c>
      <c r="M39" s="845"/>
      <c r="N39" s="272">
        <f>K39/L39</f>
        <v>34281.745822132718</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92728.259605019222</v>
      </c>
      <c r="L40" s="276"/>
      <c r="M40" s="277">
        <v>15</v>
      </c>
      <c r="N40" s="272">
        <f>K40/M40</f>
        <v>6181.8839736679483</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35.956020301200674</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63462.331211490877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VLOOKUP(A49,MATERIALES!A4:D372,3,FALSE)</f>
        <v>Mezcla densa en Caliente MDC-19</v>
      </c>
      <c r="C49" s="281"/>
      <c r="D49" s="281"/>
      <c r="E49" s="281"/>
      <c r="F49" s="281"/>
      <c r="G49" s="281"/>
      <c r="H49" s="281"/>
      <c r="I49" s="268"/>
      <c r="J49" s="224" t="str">
        <f>VLOOKUP(A49,MATERIALES!A5:D634,2,FALSE)</f>
        <v>m3</v>
      </c>
      <c r="K49" s="282">
        <v>0.153</v>
      </c>
      <c r="L49" s="267"/>
      <c r="M49" s="402">
        <f>VLOOKUP(A49,MATERIALES!A5:D389,4,FALSE)</f>
        <v>475479.52959173766</v>
      </c>
      <c r="N49" s="272">
        <f>K49*M49</f>
        <v>72748.368027535864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72748.368027535864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1126.3033731541211</v>
      </c>
      <c r="M59" s="832"/>
      <c r="N59" s="287">
        <f>K59*L59</f>
        <v>172.32441609258052</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172.32441609258052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139978.62568523939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27995.725137047877</v>
      </c>
      <c r="M83" s="862"/>
      <c r="N83" s="51"/>
    </row>
    <row r="84" spans="1:14">
      <c r="B84" s="89" t="s">
        <v>973</v>
      </c>
      <c r="C84" s="90"/>
      <c r="D84" s="90"/>
      <c r="E84" s="90"/>
      <c r="F84" s="90"/>
      <c r="G84" s="90"/>
      <c r="H84" s="90"/>
      <c r="I84" s="87"/>
      <c r="J84" s="88"/>
      <c r="K84" s="304">
        <v>0.05</v>
      </c>
      <c r="L84" s="861">
        <f>N78*K84</f>
        <v>6998.9312842619693</v>
      </c>
      <c r="M84" s="862"/>
      <c r="N84" s="51"/>
    </row>
    <row r="85" spans="1:14" ht="15.75" thickBot="1">
      <c r="B85" s="91" t="s">
        <v>974</v>
      </c>
      <c r="C85" s="92"/>
      <c r="D85" s="92"/>
      <c r="E85" s="92"/>
      <c r="F85" s="92"/>
      <c r="G85" s="92"/>
      <c r="H85" s="92"/>
      <c r="I85" s="93"/>
      <c r="J85" s="94"/>
      <c r="K85" s="305">
        <v>0.05</v>
      </c>
      <c r="L85" s="863">
        <f>N78*K85</f>
        <v>6998.9312842619693</v>
      </c>
      <c r="M85" s="864"/>
      <c r="N85" s="51"/>
    </row>
    <row r="86" spans="1:14" ht="15.75" thickBot="1">
      <c r="B86" s="827" t="s">
        <v>953</v>
      </c>
      <c r="C86" s="828"/>
      <c r="D86" s="828"/>
      <c r="E86" s="828"/>
      <c r="F86" s="828"/>
      <c r="G86" s="828"/>
      <c r="H86" s="828"/>
      <c r="I86" s="828"/>
      <c r="J86" s="828"/>
      <c r="K86" s="828"/>
      <c r="L86" s="828"/>
      <c r="M86" s="829"/>
      <c r="N86" s="52">
        <f>L83+L84+L85</f>
        <v>41993.587705571816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181972.2133908112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4.3147224361440797</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887</v>
      </c>
      <c r="B49" s="43" t="str">
        <f>VLOOKUP(A49,MATERIALES!A4:D372,3,FALSE)</f>
        <v>Geotextil Nt Repav 450 O Similar (Proveedores Pavco, Lafayet, Geomatrix, Tensar, Omnes U Otros)</v>
      </c>
      <c r="C49" s="281"/>
      <c r="D49" s="281"/>
      <c r="E49" s="281"/>
      <c r="F49" s="281"/>
      <c r="G49" s="281"/>
      <c r="H49" s="281"/>
      <c r="I49" s="268"/>
      <c r="J49" s="224" t="str">
        <f>VLOOKUP(A49,MATERIALES!A5:D634,2,FALSE)</f>
        <v>m2</v>
      </c>
      <c r="K49" s="282">
        <v>1.0549999999999999</v>
      </c>
      <c r="L49" s="267"/>
      <c r="M49" s="402">
        <f>VLOOKUP(A49,MATERIALES!A5:D389,4,FALSE)</f>
        <v>4371.8192451864661</v>
      </c>
      <c r="N49" s="272">
        <f>K49*M49</f>
        <v>4612.2693036717219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4612.2693036717219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431.472243614408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5048.056269722274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1009.6112539444548</v>
      </c>
      <c r="M83" s="862"/>
      <c r="N83" s="51"/>
    </row>
    <row r="84" spans="1:14">
      <c r="B84" s="89" t="s">
        <v>973</v>
      </c>
      <c r="C84" s="90"/>
      <c r="D84" s="90"/>
      <c r="E84" s="90"/>
      <c r="F84" s="90"/>
      <c r="G84" s="90"/>
      <c r="H84" s="90"/>
      <c r="I84" s="87"/>
      <c r="J84" s="88"/>
      <c r="K84" s="304">
        <v>0.05</v>
      </c>
      <c r="L84" s="861">
        <f>N78*K84</f>
        <v>252.4028134861137</v>
      </c>
      <c r="M84" s="862"/>
      <c r="N84" s="51"/>
    </row>
    <row r="85" spans="1:14" ht="15.75" thickBot="1">
      <c r="B85" s="91" t="s">
        <v>974</v>
      </c>
      <c r="C85" s="92"/>
      <c r="D85" s="92"/>
      <c r="E85" s="92"/>
      <c r="F85" s="92"/>
      <c r="G85" s="92"/>
      <c r="H85" s="92"/>
      <c r="I85" s="93"/>
      <c r="J85" s="94"/>
      <c r="K85" s="305">
        <v>0.05</v>
      </c>
      <c r="L85" s="863">
        <f>N78*K85</f>
        <v>252.4028134861137</v>
      </c>
      <c r="M85" s="864"/>
      <c r="N85" s="51"/>
    </row>
    <row r="86" spans="1:14" ht="15.75" thickBot="1">
      <c r="B86" s="827" t="s">
        <v>953</v>
      </c>
      <c r="C86" s="828"/>
      <c r="D86" s="828"/>
      <c r="E86" s="828"/>
      <c r="F86" s="828"/>
      <c r="G86" s="828"/>
      <c r="H86" s="828"/>
      <c r="I86" s="828"/>
      <c r="J86" s="828"/>
      <c r="K86" s="828"/>
      <c r="L86" s="828"/>
      <c r="M86" s="829"/>
      <c r="N86" s="52">
        <f>L83+L84+L85</f>
        <v>1514.4168809166822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6562.4731506389562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P123"/>
  <sheetViews>
    <sheetView topLeftCell="A62" zoomScale="78" zoomScaleNormal="78" workbookViewId="0">
      <selection activeCell="P75" sqref="P75"/>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5.42578125"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164</v>
      </c>
      <c r="B36" s="840" t="str">
        <f>VLOOKUP(A36,EQUIPOS!A6:D154,3,FALSE)</f>
        <v>Compactador manual de rodillo</v>
      </c>
      <c r="C36" s="841"/>
      <c r="D36" s="841"/>
      <c r="E36" s="841"/>
      <c r="F36" s="841"/>
      <c r="G36" s="841"/>
      <c r="H36" s="842"/>
      <c r="I36" s="267"/>
      <c r="J36" s="268"/>
      <c r="K36" s="269">
        <f>VLOOKUP(A36,EQUIPOS!A6:D163,4,FALSE)</f>
        <v>43014.579002777202</v>
      </c>
      <c r="L36" s="270"/>
      <c r="M36" s="271">
        <v>2</v>
      </c>
      <c r="N36" s="272">
        <f>K36/M36</f>
        <v>21507.289501388601</v>
      </c>
      <c r="O36">
        <v>24846</v>
      </c>
      <c r="P36">
        <f>+K36/O36</f>
        <v>1.7312476456080335</v>
      </c>
    </row>
    <row r="37" spans="1:16">
      <c r="A37" s="113" t="s">
        <v>180</v>
      </c>
      <c r="B37" s="840" t="str">
        <f>VLOOKUP(A37,EQUIPOS!A7:D154,3,FALSE)</f>
        <v>Compresor 120 HP, con martillo.</v>
      </c>
      <c r="C37" s="841"/>
      <c r="D37" s="841"/>
      <c r="E37" s="841"/>
      <c r="F37" s="841"/>
      <c r="G37" s="841"/>
      <c r="H37" s="842"/>
      <c r="I37" s="267"/>
      <c r="J37" s="268"/>
      <c r="K37" s="269">
        <f>VLOOKUP(A37,EQUIPOS!A7:D164,4,FALSE)</f>
        <v>99032.007261989609</v>
      </c>
      <c r="L37" s="270"/>
      <c r="M37" s="271">
        <v>4</v>
      </c>
      <c r="N37" s="272">
        <f>K37/M37</f>
        <v>24758.001815497402</v>
      </c>
      <c r="O37">
        <v>94171.387855733963</v>
      </c>
      <c r="P37">
        <f>+K37/O37</f>
        <v>1.0516146094576186</v>
      </c>
    </row>
    <row r="38" spans="1:16">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19511.571291889464</v>
      </c>
      <c r="L38" s="270"/>
      <c r="M38" s="271">
        <v>10</v>
      </c>
      <c r="N38" s="272">
        <f>K38/M38</f>
        <v>1951.1571291889463</v>
      </c>
      <c r="O38">
        <v>20160.37399054561</v>
      </c>
      <c r="P38">
        <f t="shared" ref="P38:P40" si="0">+K38/O38</f>
        <v>0.96781792346905826</v>
      </c>
    </row>
    <row r="39" spans="1:16">
      <c r="A39" t="s">
        <v>303</v>
      </c>
      <c r="B39" s="840" t="str">
        <f>VLOOKUP(A39,EQUIPOS!A9:D154,3,FALSE)</f>
        <v>Retrocargador, pala de 1,1 m3 de capacidad, profundidad de excavación de 4.400 mm y una altura de 5.680 mm</v>
      </c>
      <c r="C39" s="841"/>
      <c r="D39" s="841"/>
      <c r="E39" s="841"/>
      <c r="F39" s="841"/>
      <c r="G39" s="841"/>
      <c r="H39" s="842"/>
      <c r="I39" s="267"/>
      <c r="J39" s="268"/>
      <c r="K39" s="269">
        <f>VLOOKUP(A39,EQUIPOS!A9:D166,4,FALSE)</f>
        <v>140233.03753322389</v>
      </c>
      <c r="L39" s="270"/>
      <c r="M39" s="271">
        <v>10</v>
      </c>
      <c r="N39" s="272">
        <f>K39/M39</f>
        <v>14023.303753322389</v>
      </c>
      <c r="O39">
        <v>133350.21810466345</v>
      </c>
      <c r="P39">
        <f t="shared" si="0"/>
        <v>1.0516146094576184</v>
      </c>
    </row>
    <row r="40" spans="1:16">
      <c r="A40" t="s">
        <v>129</v>
      </c>
      <c r="B40" s="840" t="str">
        <f>VLOOKUP(A40,EQUIPOS!A10:D154,3,FALSE)</f>
        <v xml:space="preserve">Buldozer, Potencia al volante de 140 HP, motor de 2200 RPM, longitud de hoja 4,80m. </v>
      </c>
      <c r="C40" s="841"/>
      <c r="D40" s="841"/>
      <c r="E40" s="841"/>
      <c r="F40" s="841"/>
      <c r="G40" s="841"/>
      <c r="H40" s="842"/>
      <c r="I40" s="267"/>
      <c r="J40" s="268"/>
      <c r="K40" s="269">
        <f>VLOOKUP(A40,EQUIPOS!A10:D167,4,FALSE)</f>
        <v>173435.84582324114</v>
      </c>
      <c r="L40" s="270"/>
      <c r="M40" s="271">
        <v>100</v>
      </c>
      <c r="N40" s="272">
        <f>K40/M40</f>
        <v>1734.3584582324113</v>
      </c>
      <c r="O40">
        <v>161639.26587860895</v>
      </c>
      <c r="P40">
        <f t="shared" si="0"/>
        <v>1.0729809052306103</v>
      </c>
    </row>
    <row r="41" spans="1:16">
      <c r="B41" s="840"/>
      <c r="C41" s="841"/>
      <c r="D41" s="841"/>
      <c r="E41" s="841"/>
      <c r="F41" s="841"/>
      <c r="G41" s="841"/>
      <c r="H41" s="842"/>
      <c r="I41" s="267"/>
      <c r="J41" s="268"/>
      <c r="K41" s="269"/>
      <c r="L41" s="270"/>
      <c r="M41" s="271"/>
      <c r="N41" s="272"/>
    </row>
    <row r="42" spans="1:16">
      <c r="B42" s="840"/>
      <c r="C42" s="841"/>
      <c r="D42" s="841"/>
      <c r="E42" s="841"/>
      <c r="F42" s="841"/>
      <c r="G42" s="841"/>
      <c r="H42" s="842"/>
      <c r="I42" s="267"/>
      <c r="J42" s="268"/>
      <c r="K42" s="269"/>
      <c r="L42" s="270"/>
      <c r="M42" s="271"/>
      <c r="N42" s="272"/>
    </row>
    <row r="43" spans="1:16">
      <c r="B43" s="840"/>
      <c r="C43" s="841"/>
      <c r="D43" s="841"/>
      <c r="E43" s="841"/>
      <c r="F43" s="841"/>
      <c r="G43" s="841"/>
      <c r="H43" s="842"/>
      <c r="I43" s="267"/>
      <c r="J43" s="268"/>
      <c r="K43" s="269"/>
      <c r="L43" s="270"/>
      <c r="M43" s="271"/>
      <c r="N43" s="272"/>
    </row>
    <row r="44" spans="1:16">
      <c r="B44" s="840"/>
      <c r="C44" s="841"/>
      <c r="D44" s="841"/>
      <c r="E44" s="841"/>
      <c r="F44" s="841"/>
      <c r="G44" s="841"/>
      <c r="H44" s="842"/>
      <c r="I44" s="843"/>
      <c r="J44" s="824"/>
      <c r="K44" s="269"/>
      <c r="L44" s="844"/>
      <c r="M44" s="845"/>
      <c r="N44" s="272"/>
    </row>
    <row r="45" spans="1:16">
      <c r="B45" s="840"/>
      <c r="C45" s="841"/>
      <c r="D45" s="841"/>
      <c r="E45" s="846"/>
      <c r="F45" s="841"/>
      <c r="G45" s="841"/>
      <c r="H45" s="842"/>
      <c r="I45" s="36"/>
      <c r="J45" s="37"/>
      <c r="K45" s="274"/>
      <c r="L45" s="276"/>
      <c r="M45" s="277"/>
      <c r="N45" s="278"/>
    </row>
    <row r="46" spans="1:16">
      <c r="B46" s="847" t="s">
        <v>952</v>
      </c>
      <c r="C46" s="848"/>
      <c r="D46" s="848"/>
      <c r="E46" s="38"/>
      <c r="F46" s="39"/>
      <c r="G46" s="39"/>
      <c r="H46" s="40"/>
      <c r="I46" s="36"/>
      <c r="J46" s="37"/>
      <c r="K46" s="279"/>
      <c r="L46" s="276"/>
      <c r="M46" s="401">
        <v>0.1</v>
      </c>
      <c r="N46" s="344">
        <f>N80*M46</f>
        <v>1348.350761295025</v>
      </c>
    </row>
    <row r="47" spans="1:16" ht="15.75" thickBot="1">
      <c r="B47" s="840"/>
      <c r="C47" s="841"/>
      <c r="D47" s="841"/>
      <c r="E47" s="841"/>
      <c r="F47" s="841"/>
      <c r="G47" s="841"/>
      <c r="H47" s="842"/>
      <c r="I47" s="849"/>
      <c r="J47" s="850"/>
      <c r="K47" s="41"/>
      <c r="L47" s="851"/>
      <c r="M47" s="852"/>
      <c r="N47" s="105"/>
    </row>
    <row r="48" spans="1:16" ht="15.75" thickBot="1">
      <c r="B48" s="827" t="s">
        <v>953</v>
      </c>
      <c r="C48" s="828"/>
      <c r="D48" s="828"/>
      <c r="E48" s="828"/>
      <c r="F48" s="828"/>
      <c r="G48" s="828"/>
      <c r="H48" s="828"/>
      <c r="I48" s="828"/>
      <c r="J48" s="828"/>
      <c r="K48" s="828"/>
      <c r="L48" s="828"/>
      <c r="M48" s="829"/>
      <c r="N48" s="394">
        <f>SUM(N36:N47)</f>
        <v>65322.46141892478</v>
      </c>
    </row>
    <row r="49" spans="1:16">
      <c r="B49" s="280"/>
      <c r="C49" s="34"/>
      <c r="D49" s="34"/>
      <c r="E49" s="34"/>
      <c r="F49" s="34"/>
      <c r="G49" s="34"/>
      <c r="H49" s="34"/>
      <c r="I49" s="34"/>
      <c r="J49" s="34"/>
      <c r="K49" s="34"/>
      <c r="L49" s="34"/>
      <c r="M49" s="34"/>
      <c r="N49" s="35"/>
    </row>
    <row r="50" spans="1:16">
      <c r="B50" s="64" t="s">
        <v>954</v>
      </c>
      <c r="C50" s="65"/>
      <c r="D50" s="65"/>
      <c r="E50" s="65"/>
      <c r="F50" s="65"/>
      <c r="G50" s="65"/>
      <c r="H50" s="65"/>
      <c r="I50" s="65"/>
      <c r="J50" s="65"/>
      <c r="K50" s="65"/>
      <c r="L50" s="65"/>
      <c r="M50" s="65"/>
      <c r="N50" s="66"/>
    </row>
    <row r="51" spans="1:16" ht="15.75" thickBot="1">
      <c r="B51" s="67"/>
      <c r="C51" s="62"/>
      <c r="D51" s="62"/>
      <c r="E51" s="62"/>
      <c r="F51" s="62"/>
      <c r="G51" s="62"/>
      <c r="H51" s="62"/>
      <c r="I51" s="62"/>
      <c r="J51" s="61"/>
      <c r="K51" s="61"/>
      <c r="L51" s="61"/>
      <c r="M51" s="61"/>
      <c r="N51" s="63"/>
    </row>
    <row r="52" spans="1:16">
      <c r="B52" s="818" t="s">
        <v>944</v>
      </c>
      <c r="C52" s="819"/>
      <c r="D52" s="819"/>
      <c r="E52" s="819"/>
      <c r="F52" s="819"/>
      <c r="G52" s="819"/>
      <c r="H52" s="819"/>
      <c r="I52" s="820"/>
      <c r="J52" s="315" t="s">
        <v>945</v>
      </c>
      <c r="K52" s="85" t="s">
        <v>946</v>
      </c>
      <c r="L52" s="821" t="s">
        <v>955</v>
      </c>
      <c r="M52" s="820"/>
      <c r="N52" s="86" t="s">
        <v>951</v>
      </c>
    </row>
    <row r="53" spans="1:16">
      <c r="A53" t="s">
        <v>442</v>
      </c>
      <c r="B53" s="43" t="str">
        <f>VLOOKUP(A53,MATERIALES!A5:D372,3,FALSE)</f>
        <v>Derechos de explotación y/o disposición de materiales</v>
      </c>
      <c r="C53" s="281"/>
      <c r="D53" s="281"/>
      <c r="E53" s="281"/>
      <c r="F53" s="281"/>
      <c r="G53" s="281"/>
      <c r="H53" s="281"/>
      <c r="I53" s="268"/>
      <c r="J53" s="224" t="str">
        <f>VLOOKUP(A53,MATERIALES!A7:D638,2,FALSE)</f>
        <v>m3</v>
      </c>
      <c r="K53" s="282">
        <v>1</v>
      </c>
      <c r="L53" s="267"/>
      <c r="M53" s="402">
        <f>VLOOKUP(A53,MATERIALES!A5:D389,4,FALSE)</f>
        <v>4613.5150485613631</v>
      </c>
      <c r="N53" s="272">
        <f>K53*M53</f>
        <v>4613.5150485613631</v>
      </c>
      <c r="O53">
        <v>3978.4032536654804</v>
      </c>
      <c r="P53">
        <f>+M53/O53</f>
        <v>1.1596398741909146</v>
      </c>
    </row>
    <row r="54" spans="1:16">
      <c r="A54" s="116"/>
      <c r="B54" s="43"/>
      <c r="C54" s="281"/>
      <c r="D54" s="281"/>
      <c r="E54" s="281"/>
      <c r="F54" s="281"/>
      <c r="G54" s="281"/>
      <c r="H54" s="281"/>
      <c r="I54" s="268"/>
      <c r="J54" s="224"/>
      <c r="K54" s="282"/>
      <c r="L54" s="267"/>
      <c r="M54" s="402"/>
      <c r="N54" s="272"/>
    </row>
    <row r="55" spans="1:16">
      <c r="B55" s="43"/>
      <c r="C55" s="281"/>
      <c r="D55" s="281"/>
      <c r="E55" s="281"/>
      <c r="F55" s="281"/>
      <c r="G55" s="281"/>
      <c r="H55" s="281"/>
      <c r="I55" s="268"/>
      <c r="J55" s="224"/>
      <c r="K55" s="282"/>
      <c r="L55" s="267"/>
      <c r="M55" s="283"/>
      <c r="N55" s="284"/>
    </row>
    <row r="56" spans="1:16">
      <c r="B56" s="43"/>
      <c r="C56" s="281"/>
      <c r="D56" s="281"/>
      <c r="E56" s="281"/>
      <c r="F56" s="281"/>
      <c r="G56" s="281"/>
      <c r="H56" s="281"/>
      <c r="I56" s="268"/>
      <c r="J56" s="224"/>
      <c r="K56" s="282"/>
      <c r="L56" s="267"/>
      <c r="M56" s="283"/>
      <c r="N56" s="284"/>
    </row>
    <row r="57" spans="1:16" ht="15.75" thickBot="1">
      <c r="B57" s="822"/>
      <c r="C57" s="823"/>
      <c r="D57" s="823"/>
      <c r="E57" s="823"/>
      <c r="F57" s="823"/>
      <c r="G57" s="823"/>
      <c r="H57" s="823"/>
      <c r="I57" s="824"/>
      <c r="J57" s="42"/>
      <c r="K57" s="44"/>
      <c r="L57" s="825"/>
      <c r="M57" s="826"/>
      <c r="N57" s="45"/>
    </row>
    <row r="58" spans="1:16" ht="15.75" thickBot="1">
      <c r="B58" s="827" t="s">
        <v>953</v>
      </c>
      <c r="C58" s="828"/>
      <c r="D58" s="828"/>
      <c r="E58" s="828"/>
      <c r="F58" s="828"/>
      <c r="G58" s="828"/>
      <c r="H58" s="828"/>
      <c r="I58" s="828"/>
      <c r="J58" s="828"/>
      <c r="K58" s="828"/>
      <c r="L58" s="828"/>
      <c r="M58" s="829"/>
      <c r="N58" s="394">
        <f>SUM(N53:N57)</f>
        <v>4613.5150485613631</v>
      </c>
    </row>
    <row r="59" spans="1:16">
      <c r="B59" s="33"/>
      <c r="C59" s="34"/>
      <c r="D59" s="34"/>
      <c r="E59" s="34"/>
      <c r="F59" s="34"/>
      <c r="G59" s="34"/>
      <c r="H59" s="34"/>
      <c r="I59" s="34"/>
      <c r="J59" s="34"/>
      <c r="K59" s="34"/>
      <c r="L59" s="34"/>
      <c r="M59" s="34"/>
      <c r="N59" s="35"/>
    </row>
    <row r="60" spans="1:16">
      <c r="B60" s="64" t="s">
        <v>956</v>
      </c>
      <c r="C60" s="65"/>
      <c r="D60" s="65"/>
      <c r="E60" s="65"/>
      <c r="F60" s="65"/>
      <c r="G60" s="65"/>
      <c r="H60" s="65"/>
      <c r="I60" s="65"/>
      <c r="J60" s="65"/>
      <c r="K60" s="65"/>
      <c r="L60" s="65"/>
      <c r="M60" s="65"/>
      <c r="N60" s="66"/>
    </row>
    <row r="61" spans="1:16" ht="15.75" thickBot="1">
      <c r="B61" s="68"/>
      <c r="C61" s="61"/>
      <c r="D61" s="61"/>
      <c r="E61" s="61"/>
      <c r="F61" s="61"/>
      <c r="G61" s="61"/>
      <c r="H61" s="61"/>
      <c r="I61" s="61"/>
      <c r="J61" s="61"/>
      <c r="K61" s="61"/>
      <c r="L61" s="61"/>
      <c r="M61" s="61"/>
      <c r="N61" s="63"/>
    </row>
    <row r="62" spans="1:16" ht="25.5">
      <c r="B62" s="313" t="s">
        <v>957</v>
      </c>
      <c r="C62" s="314"/>
      <c r="D62" s="314"/>
      <c r="E62" s="314"/>
      <c r="F62" s="314"/>
      <c r="G62" s="314"/>
      <c r="H62" s="73" t="s">
        <v>945</v>
      </c>
      <c r="I62" s="74" t="s">
        <v>958</v>
      </c>
      <c r="J62" s="75" t="s">
        <v>959</v>
      </c>
      <c r="K62" s="73" t="s">
        <v>960</v>
      </c>
      <c r="L62" s="830" t="s">
        <v>961</v>
      </c>
      <c r="M62" s="803"/>
      <c r="N62" s="76" t="s">
        <v>951</v>
      </c>
    </row>
    <row r="63" spans="1:16">
      <c r="A63" t="s">
        <v>1256</v>
      </c>
      <c r="B63" s="46" t="str">
        <f>VLOOKUP(A63,TRANSPORTE!A5:D117,3,FALSE)</f>
        <v>Transporte de material de excavación</v>
      </c>
      <c r="C63" s="317"/>
      <c r="D63" s="317"/>
      <c r="E63" s="317"/>
      <c r="F63" s="317"/>
      <c r="G63" s="317"/>
      <c r="H63" s="311" t="s">
        <v>1468</v>
      </c>
      <c r="I63" s="279">
        <v>1.3</v>
      </c>
      <c r="J63" s="286">
        <v>1</v>
      </c>
      <c r="K63" s="279">
        <f>I63*J63</f>
        <v>1.3</v>
      </c>
      <c r="L63" s="831">
        <f>VLOOKUP(A63,TRANSPORTE!A5:D117,4,FALSE)</f>
        <v>1034.151278986966</v>
      </c>
      <c r="M63" s="832"/>
      <c r="N63" s="287">
        <f>K63*L63</f>
        <v>1344.3966626830559</v>
      </c>
      <c r="O63">
        <v>1109.909090909091</v>
      </c>
      <c r="P63">
        <f>+L63/O63</f>
        <v>0.93174412882763735</v>
      </c>
    </row>
    <row r="64" spans="1:16">
      <c r="B64" s="46"/>
      <c r="C64" s="47"/>
      <c r="D64" s="47"/>
      <c r="E64" s="47"/>
      <c r="F64" s="47"/>
      <c r="G64" s="47"/>
      <c r="H64" s="311"/>
      <c r="I64" s="279"/>
      <c r="J64" s="286"/>
      <c r="K64" s="279"/>
      <c r="L64" s="831"/>
      <c r="M64" s="832"/>
      <c r="N64" s="287"/>
    </row>
    <row r="65" spans="1:16">
      <c r="B65" s="46"/>
      <c r="C65" s="47"/>
      <c r="D65" s="47"/>
      <c r="E65" s="47"/>
      <c r="F65" s="47"/>
      <c r="G65" s="47"/>
      <c r="H65" s="288"/>
      <c r="I65" s="279"/>
      <c r="J65" s="279"/>
      <c r="K65" s="279"/>
      <c r="L65" s="289"/>
      <c r="M65" s="290"/>
      <c r="N65" s="291"/>
    </row>
    <row r="66" spans="1:16">
      <c r="B66" s="46"/>
      <c r="C66" s="47"/>
      <c r="D66" s="47"/>
      <c r="E66" s="47"/>
      <c r="F66" s="47"/>
      <c r="G66" s="47"/>
      <c r="H66" s="288"/>
      <c r="I66" s="279"/>
      <c r="J66" s="279"/>
      <c r="K66" s="279"/>
      <c r="L66" s="289"/>
      <c r="M66" s="290"/>
      <c r="N66" s="291"/>
    </row>
    <row r="67" spans="1:16">
      <c r="B67" s="46"/>
      <c r="C67" s="47"/>
      <c r="D67" s="47"/>
      <c r="E67" s="47"/>
      <c r="F67" s="47"/>
      <c r="G67" s="47"/>
      <c r="H67" s="288"/>
      <c r="I67" s="279"/>
      <c r="J67" s="279"/>
      <c r="K67" s="279"/>
      <c r="L67" s="289"/>
      <c r="M67" s="290"/>
      <c r="N67" s="291"/>
    </row>
    <row r="68" spans="1:16" ht="15.75" thickBot="1">
      <c r="B68" s="447"/>
      <c r="C68" s="448"/>
      <c r="D68" s="448"/>
      <c r="E68" s="448"/>
      <c r="F68" s="448"/>
      <c r="G68" s="448"/>
      <c r="H68" s="48"/>
      <c r="I68" s="126"/>
      <c r="J68" s="126"/>
      <c r="K68" s="126"/>
      <c r="L68" s="816"/>
      <c r="M68" s="817"/>
      <c r="N68" s="127"/>
    </row>
    <row r="69" spans="1:16" ht="15.75" thickBot="1">
      <c r="B69" s="833" t="s">
        <v>953</v>
      </c>
      <c r="C69" s="834"/>
      <c r="D69" s="834"/>
      <c r="E69" s="834"/>
      <c r="F69" s="834"/>
      <c r="G69" s="834"/>
      <c r="H69" s="834"/>
      <c r="I69" s="834"/>
      <c r="J69" s="834"/>
      <c r="K69" s="834"/>
      <c r="L69" s="834"/>
      <c r="M69" s="835"/>
      <c r="N69" s="104">
        <f>N63+N64+N65+N66+N67</f>
        <v>1344.3966626830559</v>
      </c>
    </row>
    <row r="70" spans="1:16">
      <c r="B70" s="33"/>
      <c r="C70" s="34"/>
      <c r="D70" s="34"/>
      <c r="E70" s="34"/>
      <c r="F70" s="34"/>
      <c r="G70" s="34"/>
      <c r="H70" s="34"/>
      <c r="I70" s="34"/>
      <c r="J70" s="34"/>
      <c r="K70" s="34"/>
      <c r="L70" s="34"/>
      <c r="M70" s="34"/>
      <c r="N70" s="35"/>
    </row>
    <row r="71" spans="1:16">
      <c r="B71" s="64" t="s">
        <v>962</v>
      </c>
      <c r="C71" s="65"/>
      <c r="D71" s="65"/>
      <c r="E71" s="65"/>
      <c r="F71" s="65"/>
      <c r="G71" s="65"/>
      <c r="H71" s="65"/>
      <c r="I71" s="65"/>
      <c r="J71" s="65"/>
      <c r="K71" s="65"/>
      <c r="L71" s="65"/>
      <c r="M71" s="65"/>
      <c r="N71" s="66"/>
    </row>
    <row r="72" spans="1:16" ht="15.75" thickBot="1">
      <c r="B72" s="68"/>
      <c r="C72" s="61"/>
      <c r="D72" s="61"/>
      <c r="E72" s="61"/>
      <c r="F72" s="61"/>
      <c r="G72" s="61"/>
      <c r="H72" s="61"/>
      <c r="I72" s="61"/>
      <c r="J72" s="61"/>
      <c r="K72" s="61"/>
      <c r="L72" s="61"/>
      <c r="M72" s="61"/>
      <c r="N72" s="63"/>
    </row>
    <row r="73" spans="1:16" ht="25.5">
      <c r="B73" s="853" t="s">
        <v>963</v>
      </c>
      <c r="C73" s="854"/>
      <c r="D73" s="854"/>
      <c r="E73" s="854"/>
      <c r="F73" s="854"/>
      <c r="G73" s="854"/>
      <c r="H73" s="854"/>
      <c r="I73" s="73" t="s">
        <v>964</v>
      </c>
      <c r="J73" s="75" t="s">
        <v>1410</v>
      </c>
      <c r="K73" s="74" t="s">
        <v>966</v>
      </c>
      <c r="L73" s="855" t="s">
        <v>950</v>
      </c>
      <c r="M73" s="856"/>
      <c r="N73" s="98" t="s">
        <v>951</v>
      </c>
    </row>
    <row r="74" spans="1:16">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v>147543.4</v>
      </c>
      <c r="P74" s="114">
        <f>+I74/O74</f>
        <v>1.1898871789588692</v>
      </c>
    </row>
    <row r="75" spans="1:16">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c r="O75">
        <v>49181.133333333331</v>
      </c>
      <c r="P75" s="114">
        <f>+I75/O75</f>
        <v>1.1725683383649534</v>
      </c>
    </row>
    <row r="76" spans="1:16">
      <c r="B76" s="49"/>
      <c r="C76" s="47"/>
      <c r="D76" s="47"/>
      <c r="E76" s="47"/>
      <c r="F76" s="47"/>
      <c r="G76" s="47"/>
      <c r="H76" s="47"/>
      <c r="I76" s="292"/>
      <c r="J76" s="293"/>
      <c r="K76" s="294"/>
      <c r="L76" s="50"/>
      <c r="M76" s="300"/>
      <c r="N76" s="395"/>
    </row>
    <row r="77" spans="1:16">
      <c r="B77" s="49"/>
      <c r="C77" s="47"/>
      <c r="D77" s="47"/>
      <c r="E77" s="47"/>
      <c r="F77" s="47"/>
      <c r="G77" s="47"/>
      <c r="H77" s="47"/>
      <c r="I77" s="279"/>
      <c r="J77" s="297"/>
      <c r="K77" s="298"/>
      <c r="L77" s="318"/>
      <c r="M77" s="300"/>
      <c r="N77" s="296"/>
    </row>
    <row r="78" spans="1:16">
      <c r="B78" s="49"/>
      <c r="C78" s="47"/>
      <c r="D78" s="47"/>
      <c r="E78" s="47"/>
      <c r="F78" s="47"/>
      <c r="G78" s="47"/>
      <c r="H78" s="47"/>
      <c r="I78" s="279"/>
      <c r="J78" s="297"/>
      <c r="K78" s="298"/>
      <c r="L78" s="318"/>
      <c r="M78" s="300"/>
      <c r="N78" s="296"/>
    </row>
    <row r="79" spans="1:16" ht="15.75" thickBot="1">
      <c r="B79" s="814"/>
      <c r="C79" s="815"/>
      <c r="D79" s="815"/>
      <c r="E79" s="815"/>
      <c r="F79" s="815"/>
      <c r="G79" s="815"/>
      <c r="H79" s="815"/>
      <c r="I79" s="126"/>
      <c r="J79" s="126"/>
      <c r="K79" s="126"/>
      <c r="L79" s="915"/>
      <c r="M79" s="915"/>
      <c r="N79" s="127"/>
    </row>
    <row r="80" spans="1:16" ht="15.75" thickBot="1">
      <c r="B80" s="833" t="s">
        <v>953</v>
      </c>
      <c r="C80" s="834"/>
      <c r="D80" s="834"/>
      <c r="E80" s="834"/>
      <c r="F80" s="834"/>
      <c r="G80" s="834"/>
      <c r="H80" s="834"/>
      <c r="I80" s="834"/>
      <c r="J80" s="834"/>
      <c r="K80" s="834"/>
      <c r="L80" s="834"/>
      <c r="M80" s="835"/>
      <c r="N80" s="460">
        <f>SUM(N74:N79)</f>
        <v>13483.507612950249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84763.880743119458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16952.776148623892</v>
      </c>
      <c r="M87" s="862"/>
      <c r="N87" s="51"/>
    </row>
    <row r="88" spans="1:14">
      <c r="B88" s="89" t="s">
        <v>973</v>
      </c>
      <c r="C88" s="90"/>
      <c r="D88" s="90"/>
      <c r="E88" s="90"/>
      <c r="F88" s="90"/>
      <c r="G88" s="90"/>
      <c r="H88" s="90"/>
      <c r="I88" s="87"/>
      <c r="J88" s="88"/>
      <c r="K88" s="304">
        <v>0.05</v>
      </c>
      <c r="L88" s="861">
        <f>N82*K88</f>
        <v>4238.1940371559731</v>
      </c>
      <c r="M88" s="862"/>
      <c r="N88" s="51"/>
    </row>
    <row r="89" spans="1:14" ht="15.75" thickBot="1">
      <c r="B89" s="91" t="s">
        <v>974</v>
      </c>
      <c r="C89" s="92"/>
      <c r="D89" s="92"/>
      <c r="E89" s="92"/>
      <c r="F89" s="92"/>
      <c r="G89" s="92"/>
      <c r="H89" s="92"/>
      <c r="I89" s="93"/>
      <c r="J89" s="94"/>
      <c r="K89" s="305">
        <v>0.05</v>
      </c>
      <c r="L89" s="863">
        <f>N82*K89</f>
        <v>4238.1940371559731</v>
      </c>
      <c r="M89" s="864"/>
      <c r="N89" s="51"/>
    </row>
    <row r="90" spans="1:14" ht="15.75" thickBot="1">
      <c r="B90" s="827" t="s">
        <v>953</v>
      </c>
      <c r="C90" s="828"/>
      <c r="D90" s="828"/>
      <c r="E90" s="828"/>
      <c r="F90" s="828"/>
      <c r="G90" s="828"/>
      <c r="H90" s="828"/>
      <c r="I90" s="828"/>
      <c r="J90" s="828"/>
      <c r="K90" s="828"/>
      <c r="L90" s="828"/>
      <c r="M90" s="829"/>
      <c r="N90" s="52">
        <f>L87+L88+L89</f>
        <v>25429.164222935837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110193.0449660553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10303.139956113248</v>
      </c>
      <c r="L36" s="270"/>
      <c r="M36" s="271">
        <v>2</v>
      </c>
      <c r="N36" s="272">
        <f>K36/M36</f>
        <v>5151.5699780566238</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267"/>
      <c r="J37" s="268"/>
      <c r="K37" s="269">
        <f>VLOOKUP(A37,EQUIPOS!A7:D164,4,FALSE)</f>
        <v>140233.03753322389</v>
      </c>
      <c r="L37" s="270"/>
      <c r="M37" s="271">
        <v>10</v>
      </c>
      <c r="N37" s="272">
        <f>K37/M37</f>
        <v>14023.303753322389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269.67015225900496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19444.543883638016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5393.4030451800991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24837.946928818114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4967.5893857636229</v>
      </c>
      <c r="M87" s="862"/>
      <c r="N87" s="51"/>
    </row>
    <row r="88" spans="1:14">
      <c r="B88" s="89" t="s">
        <v>973</v>
      </c>
      <c r="C88" s="90"/>
      <c r="D88" s="90"/>
      <c r="E88" s="90"/>
      <c r="F88" s="90"/>
      <c r="G88" s="90"/>
      <c r="H88" s="90"/>
      <c r="I88" s="87"/>
      <c r="J88" s="88"/>
      <c r="K88" s="304">
        <v>0.05</v>
      </c>
      <c r="L88" s="861">
        <f>N82*K88</f>
        <v>1241.8973464409057</v>
      </c>
      <c r="M88" s="862"/>
      <c r="N88" s="51"/>
    </row>
    <row r="89" spans="1:14" ht="15.75" thickBot="1">
      <c r="B89" s="91" t="s">
        <v>974</v>
      </c>
      <c r="C89" s="92"/>
      <c r="D89" s="92"/>
      <c r="E89" s="92"/>
      <c r="F89" s="92"/>
      <c r="G89" s="92"/>
      <c r="H89" s="92"/>
      <c r="I89" s="93"/>
      <c r="J89" s="94"/>
      <c r="K89" s="305">
        <v>0.05</v>
      </c>
      <c r="L89" s="863">
        <f>N82*K89</f>
        <v>1241.8973464409057</v>
      </c>
      <c r="M89" s="864"/>
      <c r="N89" s="51"/>
    </row>
    <row r="90" spans="1:14" ht="15.75" thickBot="1">
      <c r="B90" s="827" t="s">
        <v>953</v>
      </c>
      <c r="C90" s="828"/>
      <c r="D90" s="828"/>
      <c r="E90" s="828"/>
      <c r="F90" s="828"/>
      <c r="G90" s="828"/>
      <c r="H90" s="828"/>
      <c r="I90" s="828"/>
      <c r="J90" s="828"/>
      <c r="K90" s="828"/>
      <c r="L90" s="828"/>
      <c r="M90" s="829"/>
      <c r="N90" s="52">
        <f>L87+L88+L89</f>
        <v>7451.3840786454339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32289.331007463548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2633.242982081877</v>
      </c>
      <c r="L36" s="270"/>
      <c r="M36" s="271">
        <v>60</v>
      </c>
      <c r="N36" s="272">
        <f>K36/M36</f>
        <v>43.887383034697947</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60</v>
      </c>
      <c r="N37" s="272">
        <f>K37/M37</f>
        <v>65.038570972964877</v>
      </c>
    </row>
    <row r="38" spans="1:14">
      <c r="A38" t="s">
        <v>138</v>
      </c>
      <c r="B38" s="840" t="str">
        <f>VLOOKUP(A38,EQUIPOS!A8:D154,3,FALSE)</f>
        <v>Camioneta D-300</v>
      </c>
      <c r="C38" s="841"/>
      <c r="D38" s="841"/>
      <c r="E38" s="841"/>
      <c r="F38" s="841"/>
      <c r="G38" s="841"/>
      <c r="H38" s="842"/>
      <c r="I38" s="267"/>
      <c r="J38" s="268"/>
      <c r="K38" s="269">
        <f>VLOOKUP(A38,EQUIPOS!A8:D165,4,FALSE)</f>
        <v>54177.649929047526</v>
      </c>
      <c r="L38" s="270"/>
      <c r="M38" s="271">
        <v>60</v>
      </c>
      <c r="N38" s="272">
        <f>K38/M38</f>
        <v>902.96083215079204</v>
      </c>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22.390442043167496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1034.2772282016224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860</v>
      </c>
      <c r="B53" s="43" t="str">
        <f>VLOOKUP(A53,MATERIALES!A5:D372,3,FALSE)</f>
        <v>Emulsión CRR-2</v>
      </c>
      <c r="C53" s="281"/>
      <c r="D53" s="281"/>
      <c r="E53" s="281"/>
      <c r="F53" s="281"/>
      <c r="G53" s="281"/>
      <c r="H53" s="281"/>
      <c r="I53" s="268"/>
      <c r="J53" s="224" t="str">
        <f>VLOOKUP(A53,MATERIALES!A7:D638,2,FALSE)</f>
        <v>lt</v>
      </c>
      <c r="K53" s="282">
        <v>0.12</v>
      </c>
      <c r="L53" s="267"/>
      <c r="M53" s="402">
        <f>VLOOKUP(A53,MATERIALES!A5:D389,4,FALSE)</f>
        <v>2558.5683502637794</v>
      </c>
      <c r="N53" s="272">
        <f>K53*M53</f>
        <v>307.02820203165351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307.02820203165351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447.80884086334993</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1789.114271096626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357.82285421932522</v>
      </c>
      <c r="M87" s="862"/>
      <c r="N87" s="51"/>
    </row>
    <row r="88" spans="1:14">
      <c r="B88" s="89" t="s">
        <v>973</v>
      </c>
      <c r="C88" s="90"/>
      <c r="D88" s="90"/>
      <c r="E88" s="90"/>
      <c r="F88" s="90"/>
      <c r="G88" s="90"/>
      <c r="H88" s="90"/>
      <c r="I88" s="87"/>
      <c r="J88" s="88"/>
      <c r="K88" s="304">
        <v>0.05</v>
      </c>
      <c r="L88" s="861">
        <f>N82*K88</f>
        <v>89.455713554831306</v>
      </c>
      <c r="M88" s="862"/>
      <c r="N88" s="51"/>
    </row>
    <row r="89" spans="1:14" ht="15.75" thickBot="1">
      <c r="B89" s="91" t="s">
        <v>974</v>
      </c>
      <c r="C89" s="92"/>
      <c r="D89" s="92"/>
      <c r="E89" s="92"/>
      <c r="F89" s="92"/>
      <c r="G89" s="92"/>
      <c r="H89" s="92"/>
      <c r="I89" s="93"/>
      <c r="J89" s="94"/>
      <c r="K89" s="305">
        <v>0.05</v>
      </c>
      <c r="L89" s="863">
        <f>N82*K89</f>
        <v>89.455713554831306</v>
      </c>
      <c r="M89" s="864"/>
      <c r="N89" s="51"/>
    </row>
    <row r="90" spans="1:14" ht="15.75" thickBot="1">
      <c r="B90" s="827" t="s">
        <v>953</v>
      </c>
      <c r="C90" s="828"/>
      <c r="D90" s="828"/>
      <c r="E90" s="828"/>
      <c r="F90" s="828"/>
      <c r="G90" s="828"/>
      <c r="H90" s="828"/>
      <c r="I90" s="828"/>
      <c r="J90" s="828"/>
      <c r="K90" s="828"/>
      <c r="L90" s="828"/>
      <c r="M90" s="829"/>
      <c r="N90" s="52">
        <f>L87+L88+L89</f>
        <v>536.73428132898778</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2325.8485524256139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2633.242982081877</v>
      </c>
      <c r="L36" s="270"/>
      <c r="M36" s="271">
        <v>60</v>
      </c>
      <c r="N36" s="272">
        <f t="shared" ref="N36:N39" si="0">K36/M36</f>
        <v>43.887383034697947</v>
      </c>
    </row>
    <row r="37" spans="1:14">
      <c r="A37" s="113" t="s">
        <v>324</v>
      </c>
      <c r="B37" s="840" t="str">
        <f>VLOOKUP(A37,EQUIPOS!A7:D154,3,FALSE)</f>
        <v xml:space="preserve">Ruteadora </v>
      </c>
      <c r="C37" s="841"/>
      <c r="D37" s="841"/>
      <c r="E37" s="841"/>
      <c r="F37" s="841"/>
      <c r="G37" s="841"/>
      <c r="H37" s="842"/>
      <c r="I37" s="267"/>
      <c r="J37" s="268"/>
      <c r="K37" s="269">
        <f>VLOOKUP(A37,EQUIPOS!A7:D164,4,FALSE)</f>
        <v>12363.767947335897</v>
      </c>
      <c r="L37" s="270"/>
      <c r="M37" s="271">
        <v>60</v>
      </c>
      <c r="N37" s="272">
        <f t="shared" si="0"/>
        <v>206.06279912226495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3902.3142583778927</v>
      </c>
      <c r="L38" s="270"/>
      <c r="M38" s="271">
        <v>60</v>
      </c>
      <c r="N38" s="272">
        <f t="shared" si="0"/>
        <v>65.038570972964877</v>
      </c>
    </row>
    <row r="39" spans="1:14">
      <c r="A39" t="s">
        <v>138</v>
      </c>
      <c r="B39" s="840" t="str">
        <f>VLOOKUP(A39,EQUIPOS!A9:D154,3,FALSE)</f>
        <v>Camioneta D-300</v>
      </c>
      <c r="C39" s="841"/>
      <c r="D39" s="841"/>
      <c r="E39" s="841"/>
      <c r="F39" s="841"/>
      <c r="G39" s="841"/>
      <c r="H39" s="842"/>
      <c r="I39" s="267"/>
      <c r="J39" s="268"/>
      <c r="K39" s="269">
        <f>VLOOKUP(A39,EQUIPOS!A9:D166,4,FALSE)</f>
        <v>54177.649929047526</v>
      </c>
      <c r="L39" s="270"/>
      <c r="M39" s="271">
        <v>60</v>
      </c>
      <c r="N39" s="272">
        <f t="shared" si="0"/>
        <v>902.96083215079204</v>
      </c>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N84*M46</f>
        <v>22.390442043167496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1240.3400273238874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799</v>
      </c>
      <c r="B53" s="43" t="str">
        <f>VLOOKUP(A53,MATERIALES!A5:D372,3,FALSE)</f>
        <v>Arena de Trituración</v>
      </c>
      <c r="C53" s="281"/>
      <c r="D53" s="281"/>
      <c r="E53" s="281"/>
      <c r="F53" s="281"/>
      <c r="G53" s="281"/>
      <c r="H53" s="281"/>
      <c r="I53" s="268"/>
      <c r="J53" s="224" t="str">
        <f>VLOOKUP(A53,MATERIALES!A7:D638,2,FALSE)</f>
        <v>m3</v>
      </c>
      <c r="K53" s="282">
        <v>7.0000000000000001E-3</v>
      </c>
      <c r="L53" s="267"/>
      <c r="M53" s="402">
        <f>VLOOKUP(A53,MATERIALES!A5:D389,4,FALSE)</f>
        <v>39782.916287663691</v>
      </c>
      <c r="N53" s="272">
        <f t="shared" ref="N53:N54" si="1">K53*M53</f>
        <v>278.48041401364583</v>
      </c>
    </row>
    <row r="54" spans="1:14">
      <c r="A54" s="116" t="s">
        <v>860</v>
      </c>
      <c r="B54" s="43" t="str">
        <f>VLOOKUP(A54,MATERIALES!A6:D372,3,FALSE)</f>
        <v>Emulsión CRR-2</v>
      </c>
      <c r="C54" s="281"/>
      <c r="D54" s="281"/>
      <c r="E54" s="281"/>
      <c r="F54" s="281"/>
      <c r="G54" s="281"/>
      <c r="H54" s="281"/>
      <c r="I54" s="268"/>
      <c r="J54" s="224" t="str">
        <f>VLOOKUP(A54,MATERIALES!A8:D639,2,FALSE)</f>
        <v>lt</v>
      </c>
      <c r="K54" s="282">
        <v>0.12</v>
      </c>
      <c r="L54" s="267"/>
      <c r="M54" s="402">
        <f>VLOOKUP(A54,MATERIALES!A6:D390,4,FALSE)</f>
        <v>2558.5683502637794</v>
      </c>
      <c r="N54" s="272">
        <f t="shared" si="1"/>
        <v>307.02820203165351</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2"/>
      <c r="C61" s="823"/>
      <c r="D61" s="823"/>
      <c r="E61" s="823"/>
      <c r="F61" s="823"/>
      <c r="G61" s="823"/>
      <c r="H61" s="823"/>
      <c r="I61" s="824"/>
      <c r="J61" s="42"/>
      <c r="K61" s="44"/>
      <c r="L61" s="825"/>
      <c r="M61" s="826"/>
      <c r="N61" s="45"/>
    </row>
    <row r="62" spans="1:14" ht="15.75" thickBot="1">
      <c r="B62" s="827" t="s">
        <v>953</v>
      </c>
      <c r="C62" s="828"/>
      <c r="D62" s="828"/>
      <c r="E62" s="828"/>
      <c r="F62" s="828"/>
      <c r="G62" s="828"/>
      <c r="H62" s="828"/>
      <c r="I62" s="828"/>
      <c r="J62" s="828"/>
      <c r="K62" s="828"/>
      <c r="L62" s="828"/>
      <c r="M62" s="829"/>
      <c r="N62" s="394">
        <f>SUM(N53:N61)</f>
        <v>585.50861604529928</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30" t="s">
        <v>961</v>
      </c>
      <c r="M66" s="803"/>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31">
        <f>VLOOKUP(A67,TRANSPORTE!A6:D119,4,FALSE)</f>
        <v>1034.151278986966</v>
      </c>
      <c r="M67" s="832"/>
      <c r="N67" s="287">
        <f>L67*K67</f>
        <v>7.2390589529087617</v>
      </c>
    </row>
    <row r="68" spans="1:15">
      <c r="B68" s="46"/>
      <c r="C68" s="47"/>
      <c r="D68" s="47"/>
      <c r="E68" s="47"/>
      <c r="F68" s="47"/>
      <c r="G68" s="47"/>
      <c r="H68" s="311"/>
      <c r="I68" s="279"/>
      <c r="J68" s="286"/>
      <c r="K68" s="279"/>
      <c r="L68" s="831"/>
      <c r="M68" s="832"/>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6"/>
      <c r="M72" s="817"/>
      <c r="N72" s="127"/>
    </row>
    <row r="73" spans="1:15" ht="15.75" thickBot="1">
      <c r="B73" s="833" t="s">
        <v>953</v>
      </c>
      <c r="C73" s="834"/>
      <c r="D73" s="834"/>
      <c r="E73" s="834"/>
      <c r="F73" s="834"/>
      <c r="G73" s="834"/>
      <c r="H73" s="834"/>
      <c r="I73" s="834"/>
      <c r="J73" s="834"/>
      <c r="K73" s="834"/>
      <c r="L73" s="834"/>
      <c r="M73" s="835"/>
      <c r="N73" s="104">
        <f>N67+N68+N69+N70+N71</f>
        <v>7.2390589529087617</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3" t="s">
        <v>963</v>
      </c>
      <c r="C77" s="854"/>
      <c r="D77" s="854"/>
      <c r="E77" s="854"/>
      <c r="F77" s="854"/>
      <c r="G77" s="854"/>
      <c r="H77" s="854"/>
      <c r="I77" s="73" t="s">
        <v>964</v>
      </c>
      <c r="J77" s="75" t="s">
        <v>1410</v>
      </c>
      <c r="K77" s="74" t="s">
        <v>966</v>
      </c>
      <c r="L77" s="855" t="s">
        <v>950</v>
      </c>
      <c r="M77" s="856"/>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4"/>
      <c r="C83" s="815"/>
      <c r="D83" s="815"/>
      <c r="E83" s="815"/>
      <c r="F83" s="815"/>
      <c r="G83" s="815"/>
      <c r="H83" s="815"/>
      <c r="I83" s="126"/>
      <c r="J83" s="126"/>
      <c r="K83" s="126"/>
      <c r="L83" s="915"/>
      <c r="M83" s="915"/>
      <c r="N83" s="45"/>
    </row>
    <row r="84" spans="1:14" ht="15.75" thickBot="1">
      <c r="B84" s="833" t="s">
        <v>953</v>
      </c>
      <c r="C84" s="834"/>
      <c r="D84" s="834"/>
      <c r="E84" s="834"/>
      <c r="F84" s="834"/>
      <c r="G84" s="834"/>
      <c r="H84" s="834"/>
      <c r="I84" s="834"/>
      <c r="J84" s="834"/>
      <c r="K84" s="834"/>
      <c r="L84" s="834"/>
      <c r="M84" s="835"/>
      <c r="N84" s="301">
        <f>SUM(N78:N83)</f>
        <v>447.80884086334993</v>
      </c>
    </row>
    <row r="85" spans="1:14" ht="15.75" thickBot="1">
      <c r="B85" s="33"/>
      <c r="C85" s="34"/>
      <c r="D85" s="34"/>
      <c r="E85" s="34"/>
      <c r="F85" s="34"/>
      <c r="G85" s="34"/>
      <c r="H85" s="34"/>
      <c r="I85" s="34"/>
      <c r="J85" s="34"/>
      <c r="K85" s="34"/>
      <c r="L85" s="34"/>
      <c r="M85" s="34"/>
      <c r="N85" s="35"/>
    </row>
    <row r="86" spans="1:14" ht="15.75" thickBot="1">
      <c r="B86" s="827" t="s">
        <v>967</v>
      </c>
      <c r="C86" s="828"/>
      <c r="D86" s="828"/>
      <c r="E86" s="828"/>
      <c r="F86" s="828"/>
      <c r="G86" s="828"/>
      <c r="H86" s="828"/>
      <c r="I86" s="828"/>
      <c r="J86" s="828"/>
      <c r="K86" s="828"/>
      <c r="L86" s="828"/>
      <c r="M86" s="829"/>
      <c r="N86" s="99">
        <f>N48+N62+N73+N84</f>
        <v>2280.8965431854454</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8" t="s">
        <v>969</v>
      </c>
      <c r="C90" s="819"/>
      <c r="D90" s="819"/>
      <c r="E90" s="819"/>
      <c r="F90" s="819"/>
      <c r="G90" s="819"/>
      <c r="H90" s="819"/>
      <c r="I90" s="314"/>
      <c r="J90" s="334"/>
      <c r="K90" s="302" t="s">
        <v>970</v>
      </c>
      <c r="L90" s="857" t="s">
        <v>971</v>
      </c>
      <c r="M90" s="858"/>
      <c r="N90" s="303"/>
    </row>
    <row r="91" spans="1:14">
      <c r="B91" s="859" t="s">
        <v>972</v>
      </c>
      <c r="C91" s="860"/>
      <c r="D91" s="860"/>
      <c r="E91" s="860"/>
      <c r="F91" s="860"/>
      <c r="G91" s="860"/>
      <c r="H91" s="860"/>
      <c r="I91" s="87"/>
      <c r="J91" s="88"/>
      <c r="K91" s="304">
        <v>0.2</v>
      </c>
      <c r="L91" s="861">
        <f>N86*K91</f>
        <v>456.17930863708909</v>
      </c>
      <c r="M91" s="862"/>
      <c r="N91" s="51"/>
    </row>
    <row r="92" spans="1:14">
      <c r="B92" s="89" t="s">
        <v>973</v>
      </c>
      <c r="C92" s="90"/>
      <c r="D92" s="90"/>
      <c r="E92" s="90"/>
      <c r="F92" s="90"/>
      <c r="G92" s="90"/>
      <c r="H92" s="90"/>
      <c r="I92" s="87"/>
      <c r="J92" s="88"/>
      <c r="K92" s="304">
        <v>0.05</v>
      </c>
      <c r="L92" s="861">
        <f>N86*K92</f>
        <v>114.04482715927227</v>
      </c>
      <c r="M92" s="862"/>
      <c r="N92" s="51"/>
    </row>
    <row r="93" spans="1:14" ht="15.75" thickBot="1">
      <c r="B93" s="91" t="s">
        <v>974</v>
      </c>
      <c r="C93" s="92"/>
      <c r="D93" s="92"/>
      <c r="E93" s="92"/>
      <c r="F93" s="92"/>
      <c r="G93" s="92"/>
      <c r="H93" s="92"/>
      <c r="I93" s="93"/>
      <c r="J93" s="94"/>
      <c r="K93" s="305">
        <v>0.05</v>
      </c>
      <c r="L93" s="863">
        <f>N86*K93</f>
        <v>114.04482715927227</v>
      </c>
      <c r="M93" s="864"/>
      <c r="N93" s="51"/>
    </row>
    <row r="94" spans="1:14" ht="15.75" thickBot="1">
      <c r="B94" s="827" t="s">
        <v>953</v>
      </c>
      <c r="C94" s="828"/>
      <c r="D94" s="828"/>
      <c r="E94" s="828"/>
      <c r="F94" s="828"/>
      <c r="G94" s="828"/>
      <c r="H94" s="828"/>
      <c r="I94" s="828"/>
      <c r="J94" s="828"/>
      <c r="K94" s="828"/>
      <c r="L94" s="828"/>
      <c r="M94" s="829"/>
      <c r="N94" s="52">
        <f>L91+L92+L93</f>
        <v>684.26896295563358</v>
      </c>
    </row>
    <row r="95" spans="1:14" ht="15.75" thickBot="1">
      <c r="B95" s="33"/>
      <c r="C95" s="34"/>
      <c r="D95" s="34"/>
      <c r="E95" s="34"/>
      <c r="F95" s="34"/>
      <c r="G95" s="34"/>
      <c r="H95" s="34"/>
      <c r="I95" s="34"/>
      <c r="J95" s="34"/>
      <c r="K95" s="34"/>
      <c r="L95" s="34"/>
      <c r="M95" s="34"/>
      <c r="N95" s="35"/>
    </row>
    <row r="96" spans="1:14" ht="15.75" thickBot="1">
      <c r="A96" t="s">
        <v>2016</v>
      </c>
      <c r="B96" s="827" t="s">
        <v>975</v>
      </c>
      <c r="C96" s="828"/>
      <c r="D96" s="828"/>
      <c r="E96" s="828"/>
      <c r="F96" s="828"/>
      <c r="G96" s="828"/>
      <c r="H96" s="828"/>
      <c r="I96" s="828"/>
      <c r="J96" s="828"/>
      <c r="K96" s="828"/>
      <c r="L96" s="828"/>
      <c r="M96" s="829"/>
      <c r="N96" s="188">
        <f>N86+N94</f>
        <v>2965.1655061410788</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5" t="s">
        <v>2218</v>
      </c>
      <c r="C113" s="866"/>
      <c r="D113" s="866"/>
      <c r="E113" s="866"/>
      <c r="F113" s="866"/>
      <c r="G113" s="866"/>
      <c r="H113" s="866"/>
      <c r="I113" s="866"/>
      <c r="J113" s="866"/>
      <c r="K113" s="866"/>
      <c r="L113" s="866"/>
      <c r="M113" s="866"/>
      <c r="N113" s="867"/>
    </row>
    <row r="114" spans="2:14" ht="15" customHeight="1">
      <c r="B114" s="865"/>
      <c r="C114" s="866"/>
      <c r="D114" s="866"/>
      <c r="E114" s="866"/>
      <c r="F114" s="866"/>
      <c r="G114" s="866"/>
      <c r="H114" s="866"/>
      <c r="I114" s="866"/>
      <c r="J114" s="866"/>
      <c r="K114" s="866"/>
      <c r="L114" s="866"/>
      <c r="M114" s="866"/>
      <c r="N114" s="867"/>
    </row>
    <row r="115" spans="2:14" ht="30" customHeight="1">
      <c r="B115" s="868" t="s">
        <v>2219</v>
      </c>
      <c r="C115" s="869"/>
      <c r="D115" s="869"/>
      <c r="E115" s="869"/>
      <c r="F115" s="869"/>
      <c r="G115" s="869"/>
      <c r="H115" s="869"/>
      <c r="I115" s="869"/>
      <c r="J115" s="869"/>
      <c r="K115" s="869"/>
      <c r="L115" s="869"/>
      <c r="M115" s="869"/>
      <c r="N115" s="870"/>
    </row>
    <row r="116" spans="2:14">
      <c r="B116" s="868"/>
      <c r="C116" s="869"/>
      <c r="D116" s="869"/>
      <c r="E116" s="869"/>
      <c r="F116" s="869"/>
      <c r="G116" s="869"/>
      <c r="H116" s="869"/>
      <c r="I116" s="869"/>
      <c r="J116" s="869"/>
      <c r="K116" s="869"/>
      <c r="L116" s="869"/>
      <c r="M116" s="869"/>
      <c r="N116" s="87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4"/>
      <c r="K126" s="804"/>
      <c r="L126" s="804"/>
      <c r="M126" s="804"/>
      <c r="N126" s="805"/>
    </row>
    <row r="127" spans="2:14" ht="15.75" thickBot="1">
      <c r="B127" s="261" t="s">
        <v>2221</v>
      </c>
      <c r="C127" s="393"/>
      <c r="D127" s="393"/>
      <c r="E127" s="57"/>
      <c r="F127" s="57"/>
      <c r="G127" s="57"/>
      <c r="H127" s="57"/>
      <c r="I127" s="57"/>
      <c r="J127" s="806"/>
      <c r="K127" s="806"/>
      <c r="L127" s="806"/>
      <c r="M127" s="806"/>
      <c r="N127"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3207.424558845737</v>
      </c>
      <c r="L36" s="270"/>
      <c r="M36" s="271">
        <v>6.25</v>
      </c>
      <c r="N36" s="272">
        <f t="shared" ref="N36:N41" si="0">K36/M36</f>
        <v>513.18792941531797</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50</v>
      </c>
      <c r="N37" s="272">
        <f t="shared" si="0"/>
        <v>78.046285167557855</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19511.571291889464</v>
      </c>
      <c r="L38" s="270"/>
      <c r="M38" s="271">
        <v>3.75</v>
      </c>
      <c r="N38" s="272">
        <f t="shared" si="0"/>
        <v>5203.0856778371908</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3932.465756739959</v>
      </c>
      <c r="L39" s="270"/>
      <c r="M39" s="271">
        <v>6.25</v>
      </c>
      <c r="N39" s="272">
        <f t="shared" si="0"/>
        <v>629.19452107839345</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7629.8473003114905</v>
      </c>
      <c r="L40" s="270"/>
      <c r="M40" s="271">
        <v>6.25</v>
      </c>
      <c r="N40" s="272">
        <f t="shared" si="0"/>
        <v>1220.7755680498385</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4847.6273493512836</v>
      </c>
      <c r="L41" s="270"/>
      <c r="M41" s="271">
        <v>6.25</v>
      </c>
      <c r="N41" s="272">
        <f t="shared" si="0"/>
        <v>775.62037589620536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971.20648722881606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9391.1168446733191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VLOOKUP(A53,MATERIALES!A5:D372,3,FALSE)</f>
        <v>Barras de transferencia de carga (1'')</v>
      </c>
      <c r="C53" s="281"/>
      <c r="D53" s="281"/>
      <c r="E53" s="281"/>
      <c r="F53" s="281"/>
      <c r="G53" s="281"/>
      <c r="H53" s="281"/>
      <c r="I53" s="268"/>
      <c r="J53" s="224" t="str">
        <f>VLOOKUP(A53,MATERIALES!A7:D638,2,FALSE)</f>
        <v>kg</v>
      </c>
      <c r="K53" s="407">
        <v>6.1342592592592586</v>
      </c>
      <c r="L53" s="267"/>
      <c r="M53" s="402">
        <f>VLOOKUP(A53,MATERIALES!A5:D389,4,FALSE)</f>
        <v>3513.6394323222935</v>
      </c>
      <c r="N53" s="272">
        <f>K53*M53</f>
        <v>21553.575221421474</v>
      </c>
    </row>
    <row r="54" spans="1:14">
      <c r="A54" s="144" t="s">
        <v>384</v>
      </c>
      <c r="B54" s="43" t="str">
        <f>VLOOKUP(A54,MATERIALES!A6:D372,3,FALSE)</f>
        <v>Barras de unión de 1/2´´</v>
      </c>
      <c r="C54" s="281"/>
      <c r="D54" s="281"/>
      <c r="E54" s="281"/>
      <c r="F54" s="281"/>
      <c r="G54" s="281"/>
      <c r="H54" s="281"/>
      <c r="I54" s="268"/>
      <c r="J54" s="224" t="str">
        <f>VLOOKUP(A54,MATERIALES!A8:D639,2,FALSE)</f>
        <v>kg</v>
      </c>
      <c r="K54" s="282">
        <v>0.37037037037037041</v>
      </c>
      <c r="L54" s="267"/>
      <c r="M54" s="402">
        <f>VLOOKUP(A54,MATERIALES!A6:D390,4,FALSE)</f>
        <v>3496.6036047716398</v>
      </c>
      <c r="N54" s="272">
        <f>K54*M54</f>
        <v>1295.0383721376445</v>
      </c>
    </row>
    <row r="55" spans="1:14">
      <c r="A55" s="144" t="s">
        <v>417</v>
      </c>
      <c r="B55" s="43" t="str">
        <f>VLOOKUP(A55,MATERIALES!A6:D372,3,FALSE)</f>
        <v>Cintilla De Poliuretano (Sikarod) (Pavimentos De Concreto Hidráulico)</v>
      </c>
      <c r="C55" s="281"/>
      <c r="D55" s="281"/>
      <c r="E55" s="281"/>
      <c r="F55" s="281"/>
      <c r="G55" s="281"/>
      <c r="H55" s="281"/>
      <c r="I55" s="268"/>
      <c r="J55" s="224" t="str">
        <f>VLOOKUP(A55,MATERIALES!A9:D640,2,FALSE)</f>
        <v>m</v>
      </c>
      <c r="K55" s="282">
        <v>1.1111111111111112</v>
      </c>
      <c r="L55" s="267"/>
      <c r="M55" s="402">
        <f>VLOOKUP(A55,MATERIALES!A6:D391,4,FALSE)</f>
        <v>975.30112727491542</v>
      </c>
      <c r="N55" s="272">
        <f>K55*M55</f>
        <v>1083.6679191943506</v>
      </c>
    </row>
    <row r="56" spans="1:14">
      <c r="A56" s="144" t="s">
        <v>646</v>
      </c>
      <c r="B56" s="43" t="str">
        <f>VLOOKUP(A56,MATERIALES!A6:D372,3,FALSE)</f>
        <v>Sello de silicona o sellador autonivelante</v>
      </c>
      <c r="C56" s="281"/>
      <c r="D56" s="281"/>
      <c r="E56" s="281"/>
      <c r="F56" s="281"/>
      <c r="G56" s="281"/>
      <c r="H56" s="281"/>
      <c r="I56" s="268"/>
      <c r="J56" s="224" t="str">
        <f>VLOOKUP(A56,MATERIALES!A10:D641,2,FALSE)</f>
        <v>m</v>
      </c>
      <c r="K56" s="282">
        <v>1.1111111111111112</v>
      </c>
      <c r="L56" s="267"/>
      <c r="M56" s="402">
        <f>VLOOKUP(A56,MATERIALES!A6:D392,4,FALSE)</f>
        <v>4436.7683377233325</v>
      </c>
      <c r="N56" s="272">
        <f>K56*M56</f>
        <v>4929.7425974703692</v>
      </c>
    </row>
    <row r="57" spans="1:14">
      <c r="A57" s="144" t="s">
        <v>778</v>
      </c>
      <c r="B57" s="822" t="str">
        <f>VLOOKUP(A57,MATERIALES!A7:D372,3,FALSE)</f>
        <v>Antisol blanco (presentación 20 kg)</v>
      </c>
      <c r="C57" s="823" t="e">
        <f>VLOOKUP(B57,MATERIALES!B7:E372,3,FALSE)</f>
        <v>#N/A</v>
      </c>
      <c r="D57" s="823" t="e">
        <f>VLOOKUP(C57,MATERIALES!C7:F372,3,FALSE)</f>
        <v>#N/A</v>
      </c>
      <c r="E57" s="823" t="e">
        <f>VLOOKUP(D57,MATERIALES!D7:G372,3,FALSE)</f>
        <v>#N/A</v>
      </c>
      <c r="F57" s="823" t="e">
        <f>VLOOKUP(E57,MATERIALES!E7:H372,3,FALSE)</f>
        <v>#N/A</v>
      </c>
      <c r="G57" s="823" t="e">
        <f>VLOOKUP(F57,MATERIALES!F7:I372,3,FALSE)</f>
        <v>#N/A</v>
      </c>
      <c r="H57" s="823" t="e">
        <f>VLOOKUP(G57,MATERIALES!G7:J372,3,FALSE)</f>
        <v>#N/A</v>
      </c>
      <c r="I57" s="823" t="e">
        <f>VLOOKUP(H57,MATERIALES!H7:K372,3,FALSE)</f>
        <v>#N/A</v>
      </c>
      <c r="J57" s="311" t="str">
        <f>VLOOKUP(A57,MATERIALES!A11:D642,2,FALSE)</f>
        <v>kg</v>
      </c>
      <c r="K57" s="44">
        <v>1.1200000000000001</v>
      </c>
      <c r="L57" s="831">
        <f>VLOOKUP(A57,MATERIALES!A4:D372,4,FALSE)</f>
        <v>6758.4322111108359</v>
      </c>
      <c r="M57" s="832"/>
      <c r="N57" s="272">
        <f>K57*L57</f>
        <v>7569.444076444137</v>
      </c>
    </row>
    <row r="58" spans="1:14">
      <c r="A58" s="144" t="s">
        <v>838</v>
      </c>
      <c r="B58" s="316" t="str">
        <f>VLOOKUP(A58,MATERIALES!A8:D372,3,FALSE)</f>
        <v>Concreto hidráulico para pavimento MR-43</v>
      </c>
      <c r="C58" s="317"/>
      <c r="D58" s="317"/>
      <c r="E58" s="317"/>
      <c r="F58" s="317"/>
      <c r="G58" s="317"/>
      <c r="H58" s="317"/>
      <c r="I58" s="317"/>
      <c r="J58" s="311" t="str">
        <f>VLOOKUP(A58,MATERIALES!A11:D643,2,FALSE)</f>
        <v>m3</v>
      </c>
      <c r="K58" s="44">
        <v>1.01</v>
      </c>
      <c r="L58" s="318"/>
      <c r="M58" s="414">
        <f>VLOOKUP(A58,MATERIALES!A8:D394,4,FALSE)</f>
        <v>546003.59669455572</v>
      </c>
      <c r="N58" s="272">
        <f>K58*M58</f>
        <v>551463.63266150129</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587895.1008481693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1843.0418833431077</v>
      </c>
      <c r="M66" s="832"/>
      <c r="N66" s="287">
        <f>K66*L66</f>
        <v>1861.4723021765387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1861.4723021765387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608859.75486730726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121771.95097346145</v>
      </c>
      <c r="M90" s="862"/>
      <c r="N90" s="51"/>
    </row>
    <row r="91" spans="1:14">
      <c r="B91" s="89" t="s">
        <v>973</v>
      </c>
      <c r="C91" s="90"/>
      <c r="D91" s="90"/>
      <c r="E91" s="90"/>
      <c r="F91" s="90"/>
      <c r="G91" s="90"/>
      <c r="H91" s="90"/>
      <c r="I91" s="87"/>
      <c r="J91" s="88"/>
      <c r="K91" s="304">
        <v>0.05</v>
      </c>
      <c r="L91" s="861">
        <f>N85*K91</f>
        <v>30442.987743365364</v>
      </c>
      <c r="M91" s="862"/>
      <c r="N91" s="51"/>
    </row>
    <row r="92" spans="1:14" ht="15.75" thickBot="1">
      <c r="B92" s="91" t="s">
        <v>974</v>
      </c>
      <c r="C92" s="92"/>
      <c r="D92" s="92"/>
      <c r="E92" s="92"/>
      <c r="F92" s="92"/>
      <c r="G92" s="92"/>
      <c r="H92" s="92"/>
      <c r="I92" s="93"/>
      <c r="J92" s="94"/>
      <c r="K92" s="305">
        <v>0.05</v>
      </c>
      <c r="L92" s="863">
        <f>N85*K92</f>
        <v>30442.987743365364</v>
      </c>
      <c r="M92" s="864"/>
      <c r="N92" s="51"/>
    </row>
    <row r="93" spans="1:14" ht="15.75" thickBot="1">
      <c r="B93" s="827" t="s">
        <v>953</v>
      </c>
      <c r="C93" s="828"/>
      <c r="D93" s="828"/>
      <c r="E93" s="828"/>
      <c r="F93" s="828"/>
      <c r="G93" s="828"/>
      <c r="H93" s="828"/>
      <c r="I93" s="828"/>
      <c r="J93" s="828"/>
      <c r="K93" s="828"/>
      <c r="L93" s="828"/>
      <c r="M93" s="829"/>
      <c r="N93" s="52">
        <f>L90+L91+L92</f>
        <v>182657.92646019219</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791517.68132749945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3207.424558845737</v>
      </c>
      <c r="L36" s="270"/>
      <c r="M36" s="271">
        <v>6.25</v>
      </c>
      <c r="N36" s="272">
        <f t="shared" ref="N36:N41" si="0">K36/M36</f>
        <v>513.18792941531797</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3902.3142583778927</v>
      </c>
      <c r="L37" s="270"/>
      <c r="M37" s="271">
        <v>50</v>
      </c>
      <c r="N37" s="272">
        <f t="shared" si="0"/>
        <v>78.046285167557855</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19511.571291889464</v>
      </c>
      <c r="L38" s="270"/>
      <c r="M38" s="271">
        <v>3.75</v>
      </c>
      <c r="N38" s="272">
        <f t="shared" si="0"/>
        <v>5203.0856778371908</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3932.465756739959</v>
      </c>
      <c r="L39" s="270"/>
      <c r="M39" s="271">
        <v>6.25</v>
      </c>
      <c r="N39" s="272">
        <f t="shared" si="0"/>
        <v>629.19452107839345</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7629.8473003114905</v>
      </c>
      <c r="L40" s="270"/>
      <c r="M40" s="271">
        <v>6.25</v>
      </c>
      <c r="N40" s="272">
        <f t="shared" si="0"/>
        <v>1220.7755680498385</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4847.6273493512836</v>
      </c>
      <c r="L41" s="270"/>
      <c r="M41" s="271">
        <v>6.25</v>
      </c>
      <c r="N41" s="272">
        <f t="shared" si="0"/>
        <v>775.62037589620536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971.20648722881606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9391.1168446733191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VLOOKUP(A53,MATERIALES!A5:D372,3,FALSE)</f>
        <v>Barras de transferencia de carga (1'')</v>
      </c>
      <c r="C53" s="281"/>
      <c r="D53" s="281"/>
      <c r="E53" s="281"/>
      <c r="F53" s="281"/>
      <c r="G53" s="281"/>
      <c r="H53" s="281"/>
      <c r="I53" s="268"/>
      <c r="J53" s="224" t="s">
        <v>377</v>
      </c>
      <c r="K53" s="282">
        <v>6.1342592592592586</v>
      </c>
      <c r="L53" s="267"/>
      <c r="M53" s="402">
        <f>VLOOKUP(A53,MATERIALES!A5:D389,4,FALSE)</f>
        <v>3513.6394323222935</v>
      </c>
      <c r="N53" s="272">
        <f>K53*M53</f>
        <v>21553.575221421474</v>
      </c>
    </row>
    <row r="54" spans="1:14">
      <c r="A54" s="144" t="s">
        <v>751</v>
      </c>
      <c r="B54" s="43" t="str">
        <f>VLOOKUP(A54,MATERIALES!A6:D372,3,FALSE)</f>
        <v>Aditivo Acelerante de Fraguado</v>
      </c>
      <c r="C54" s="281"/>
      <c r="D54" s="281"/>
      <c r="E54" s="281"/>
      <c r="F54" s="281"/>
      <c r="G54" s="281"/>
      <c r="H54" s="281"/>
      <c r="I54" s="268"/>
      <c r="J54" s="224" t="s">
        <v>377</v>
      </c>
      <c r="K54" s="282">
        <v>1.1200000000000001</v>
      </c>
      <c r="L54" s="267"/>
      <c r="M54" s="402">
        <f>VLOOKUP(A54,MATERIALES!A6:D390,4,FALSE)</f>
        <v>14872.850772840036</v>
      </c>
      <c r="N54" s="272">
        <f>K54*M54</f>
        <v>16657.592865580842</v>
      </c>
    </row>
    <row r="55" spans="1:14">
      <c r="A55" s="144" t="s">
        <v>384</v>
      </c>
      <c r="B55" s="43" t="str">
        <f>VLOOKUP(A55,MATERIALES!A6:D372,3,FALSE)</f>
        <v>Barras de unión de 1/2´´</v>
      </c>
      <c r="C55" s="281"/>
      <c r="D55" s="281"/>
      <c r="E55" s="281"/>
      <c r="F55" s="281"/>
      <c r="G55" s="281"/>
      <c r="H55" s="281"/>
      <c r="I55" s="268"/>
      <c r="J55" s="224" t="s">
        <v>377</v>
      </c>
      <c r="K55" s="282">
        <v>0.37037037037037041</v>
      </c>
      <c r="L55" s="267"/>
      <c r="M55" s="402">
        <f>VLOOKUP(A55,MATERIALES!A6:D391,4,FALSE)</f>
        <v>3496.6036047716398</v>
      </c>
      <c r="N55" s="272">
        <f>K55*M55</f>
        <v>1295.0383721376445</v>
      </c>
    </row>
    <row r="56" spans="1:14">
      <c r="A56" s="144" t="s">
        <v>417</v>
      </c>
      <c r="B56" s="43" t="str">
        <f>VLOOKUP(A56,MATERIALES!A6:D372,3,FALSE)</f>
        <v>Cintilla De Poliuretano (Sikarod) (Pavimentos De Concreto Hidráulico)</v>
      </c>
      <c r="C56" s="281"/>
      <c r="D56" s="281"/>
      <c r="E56" s="281"/>
      <c r="F56" s="281"/>
      <c r="G56" s="281"/>
      <c r="H56" s="281"/>
      <c r="I56" s="268"/>
      <c r="J56" s="224" t="s">
        <v>144</v>
      </c>
      <c r="K56" s="282">
        <v>1.1111111111111112</v>
      </c>
      <c r="L56" s="267"/>
      <c r="M56" s="402">
        <f>VLOOKUP(A56,MATERIALES!A6:D392,4,FALSE)</f>
        <v>975.30112727491542</v>
      </c>
      <c r="N56" s="272">
        <f>K56*M56</f>
        <v>1083.6679191943506</v>
      </c>
    </row>
    <row r="57" spans="1:14">
      <c r="A57" s="144" t="s">
        <v>646</v>
      </c>
      <c r="B57" s="822" t="str">
        <f>VLOOKUP(A57,MATERIALES!A7:D372,3,FALSE)</f>
        <v>Sello de silicona o sellador autonivelante</v>
      </c>
      <c r="C57" s="823" t="e">
        <f>VLOOKUP(B57,MATERIALES!B7:E372,3,FALSE)</f>
        <v>#N/A</v>
      </c>
      <c r="D57" s="823" t="e">
        <f>VLOOKUP(C57,MATERIALES!C7:F372,3,FALSE)</f>
        <v>#N/A</v>
      </c>
      <c r="E57" s="823" t="e">
        <f>VLOOKUP(D57,MATERIALES!D7:G372,3,FALSE)</f>
        <v>#N/A</v>
      </c>
      <c r="F57" s="823" t="e">
        <f>VLOOKUP(E57,MATERIALES!E7:H372,3,FALSE)</f>
        <v>#N/A</v>
      </c>
      <c r="G57" s="823" t="e">
        <f>VLOOKUP(F57,MATERIALES!F7:I372,3,FALSE)</f>
        <v>#N/A</v>
      </c>
      <c r="H57" s="823" t="e">
        <f>VLOOKUP(G57,MATERIALES!G7:J372,3,FALSE)</f>
        <v>#N/A</v>
      </c>
      <c r="I57" s="823" t="e">
        <f>VLOOKUP(H57,MATERIALES!H7:K372,3,FALSE)</f>
        <v>#N/A</v>
      </c>
      <c r="J57" s="311" t="s">
        <v>144</v>
      </c>
      <c r="K57" s="44">
        <v>1.1111111111111112</v>
      </c>
      <c r="L57" s="831">
        <f>VLOOKUP(A57,MATERIALES!A4:D372,4,FALSE)</f>
        <v>4436.7683377233325</v>
      </c>
      <c r="M57" s="832"/>
      <c r="N57" s="272">
        <f>K57*L57</f>
        <v>4929.7425974703692</v>
      </c>
    </row>
    <row r="58" spans="1:14">
      <c r="A58" s="144" t="s">
        <v>778</v>
      </c>
      <c r="B58" s="316" t="str">
        <f>VLOOKUP(A58,MATERIALES!A8:D372,3,FALSE)</f>
        <v>Antisol blanco (presentación 20 kg)</v>
      </c>
      <c r="C58" s="317"/>
      <c r="D58" s="317"/>
      <c r="E58" s="317"/>
      <c r="F58" s="317"/>
      <c r="G58" s="317"/>
      <c r="H58" s="317"/>
      <c r="I58" s="317"/>
      <c r="J58" s="311" t="s">
        <v>377</v>
      </c>
      <c r="K58" s="44">
        <v>1.1200000000000001</v>
      </c>
      <c r="L58" s="415"/>
      <c r="M58" s="414">
        <f>VLOOKUP(A58,MATERIALES!A8:D394,4,FALSE)</f>
        <v>6758.4322111108359</v>
      </c>
      <c r="N58" s="272">
        <f>K58*M58</f>
        <v>7569.444076444137</v>
      </c>
    </row>
    <row r="59" spans="1:14">
      <c r="A59" t="s">
        <v>838</v>
      </c>
      <c r="B59" s="316" t="str">
        <f>VLOOKUP(A59,MATERIALES!A9:D372,3,FALSE)</f>
        <v>Concreto hidráulico para pavimento MR-43</v>
      </c>
      <c r="C59" s="317"/>
      <c r="D59" s="317"/>
      <c r="E59" s="317"/>
      <c r="F59" s="317"/>
      <c r="G59" s="317"/>
      <c r="H59" s="317"/>
      <c r="I59" s="317"/>
      <c r="J59" s="311" t="s">
        <v>387</v>
      </c>
      <c r="K59" s="44">
        <v>1.01</v>
      </c>
      <c r="L59" s="415"/>
      <c r="M59" s="414">
        <f>VLOOKUP(A59,MATERIALES!A9:D395,4,FALSE)</f>
        <v>546003.59669455572</v>
      </c>
      <c r="N59" s="272">
        <f>K59*M59</f>
        <v>551463.63266150129</v>
      </c>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604552.69371375011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1843.0418833431077</v>
      </c>
      <c r="M66" s="832"/>
      <c r="N66" s="287">
        <f>K66*L66</f>
        <v>1861.4723021765387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1861.4723021765387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625517.34773288807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125103.46954657762</v>
      </c>
      <c r="M90" s="862"/>
      <c r="N90" s="51"/>
    </row>
    <row r="91" spans="1:14">
      <c r="B91" s="89" t="s">
        <v>973</v>
      </c>
      <c r="C91" s="90"/>
      <c r="D91" s="90"/>
      <c r="E91" s="90"/>
      <c r="F91" s="90"/>
      <c r="G91" s="90"/>
      <c r="H91" s="90"/>
      <c r="I91" s="87"/>
      <c r="J91" s="88"/>
      <c r="K91" s="304">
        <v>0.05</v>
      </c>
      <c r="L91" s="861">
        <f>N85*K91</f>
        <v>31275.867386644404</v>
      </c>
      <c r="M91" s="862"/>
      <c r="N91" s="51"/>
    </row>
    <row r="92" spans="1:14" ht="15.75" thickBot="1">
      <c r="B92" s="91" t="s">
        <v>974</v>
      </c>
      <c r="C92" s="92"/>
      <c r="D92" s="92"/>
      <c r="E92" s="92"/>
      <c r="F92" s="92"/>
      <c r="G92" s="92"/>
      <c r="H92" s="92"/>
      <c r="I92" s="93"/>
      <c r="J92" s="94"/>
      <c r="K92" s="305">
        <v>0.05</v>
      </c>
      <c r="L92" s="863">
        <f>N85*K92</f>
        <v>31275.867386644404</v>
      </c>
      <c r="M92" s="864"/>
      <c r="N92" s="51"/>
    </row>
    <row r="93" spans="1:14" ht="15.75" thickBot="1">
      <c r="B93" s="827" t="s">
        <v>953</v>
      </c>
      <c r="C93" s="828"/>
      <c r="D93" s="828"/>
      <c r="E93" s="828"/>
      <c r="F93" s="828"/>
      <c r="G93" s="828"/>
      <c r="H93" s="828"/>
      <c r="I93" s="828"/>
      <c r="J93" s="828"/>
      <c r="K93" s="828"/>
      <c r="L93" s="828"/>
      <c r="M93" s="829"/>
      <c r="N93" s="52">
        <f>L90+L91+L92</f>
        <v>187655.20431986643</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813172.55205275444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s="157" t="s">
        <v>1845</v>
      </c>
      <c r="B31" s="80" t="s">
        <v>1093</v>
      </c>
      <c r="C31" s="967" t="s">
        <v>1625</v>
      </c>
      <c r="D31" s="968"/>
      <c r="E31" s="968"/>
      <c r="F31" s="968"/>
      <c r="G31" s="968"/>
      <c r="H31" s="968"/>
      <c r="I31" s="968"/>
      <c r="J31" s="968"/>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824</v>
      </c>
      <c r="B49" s="43" t="str">
        <f>VLOOKUP(A49,MATERIALES!A4:D372,3,FALSE)</f>
        <v>Cemento Porthland Norma ASTM C150 Tipo _______</v>
      </c>
      <c r="C49" s="281"/>
      <c r="D49" s="281"/>
      <c r="E49" s="281"/>
      <c r="F49" s="281"/>
      <c r="G49" s="281"/>
      <c r="H49" s="281"/>
      <c r="I49" s="268"/>
      <c r="J49" s="416" t="str">
        <f>VLOOKUP(A49,MATERIALES!A5:D634,2,FALSE)</f>
        <v>kg</v>
      </c>
      <c r="K49" s="282">
        <v>1</v>
      </c>
      <c r="L49" s="267"/>
      <c r="M49" s="402">
        <f>VLOOKUP(A49,MATERIALES!A5:D389,4,FALSE)</f>
        <v>497.23321663470028</v>
      </c>
      <c r="N49" s="272">
        <f>K49*M49</f>
        <v>497.23321663470028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497.23321663470028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497.23321663470028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99.446643326940062</v>
      </c>
      <c r="M83" s="862"/>
      <c r="N83" s="51"/>
    </row>
    <row r="84" spans="1:14">
      <c r="B84" s="89" t="s">
        <v>973</v>
      </c>
      <c r="C84" s="90"/>
      <c r="D84" s="90"/>
      <c r="E84" s="90"/>
      <c r="F84" s="90"/>
      <c r="G84" s="90"/>
      <c r="H84" s="90"/>
      <c r="I84" s="87"/>
      <c r="J84" s="88"/>
      <c r="K84" s="304">
        <v>0.05</v>
      </c>
      <c r="L84" s="861">
        <f>N78*K84</f>
        <v>24.861660831735016</v>
      </c>
      <c r="M84" s="862"/>
      <c r="N84" s="51"/>
    </row>
    <row r="85" spans="1:14" ht="15.75" thickBot="1">
      <c r="B85" s="91" t="s">
        <v>974</v>
      </c>
      <c r="C85" s="92"/>
      <c r="D85" s="92"/>
      <c r="E85" s="92"/>
      <c r="F85" s="92"/>
      <c r="G85" s="92"/>
      <c r="H85" s="92"/>
      <c r="I85" s="93"/>
      <c r="J85" s="94"/>
      <c r="K85" s="305">
        <v>0.05</v>
      </c>
      <c r="L85" s="863">
        <f>N78*K85</f>
        <v>24.861660831735016</v>
      </c>
      <c r="M85" s="864"/>
      <c r="N85" s="51"/>
    </row>
    <row r="86" spans="1:14" ht="15.75" thickBot="1">
      <c r="B86" s="827" t="s">
        <v>953</v>
      </c>
      <c r="C86" s="828"/>
      <c r="D86" s="828"/>
      <c r="E86" s="828"/>
      <c r="F86" s="828"/>
      <c r="G86" s="828"/>
      <c r="H86" s="828"/>
      <c r="I86" s="828"/>
      <c r="J86" s="828"/>
      <c r="K86" s="828"/>
      <c r="L86" s="828"/>
      <c r="M86" s="829"/>
      <c r="N86" s="52">
        <f>L83+L84+L85</f>
        <v>149.16996499041008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646.40318162511039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9.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1626</v>
      </c>
      <c r="C31" s="967" t="s">
        <v>2040</v>
      </c>
      <c r="D31" s="968"/>
      <c r="E31" s="968"/>
      <c r="F31" s="968"/>
      <c r="G31" s="968"/>
      <c r="H31" s="968"/>
      <c r="I31" s="968"/>
      <c r="J31" s="968"/>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826</v>
      </c>
      <c r="B49" s="43" t="str">
        <f>VLOOKUP(A49,MATERIALES!A4:D372,3,FALSE)</f>
        <v>Cemento Hidráulico adicionado, Norma ASTM C595 Tipo _______</v>
      </c>
      <c r="C49" s="281"/>
      <c r="D49" s="281"/>
      <c r="E49" s="281"/>
      <c r="F49" s="281"/>
      <c r="G49" s="281"/>
      <c r="H49" s="281"/>
      <c r="I49" s="268"/>
      <c r="J49" s="416" t="str">
        <f>VLOOKUP(A49,MATERIALES!A5:D634,2,FALSE)</f>
        <v>kg</v>
      </c>
      <c r="K49" s="282">
        <v>1</v>
      </c>
      <c r="L49" s="267"/>
      <c r="M49" s="402">
        <f>VLOOKUP(A49,MATERIALES!A5:D389,4,FALSE)</f>
        <v>459.9673438676457</v>
      </c>
      <c r="N49" s="272">
        <f>K49*M49</f>
        <v>459.9673438676457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459.9673438676457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459.9673438676457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91.993468773529145</v>
      </c>
      <c r="M83" s="862"/>
      <c r="N83" s="51"/>
    </row>
    <row r="84" spans="1:14">
      <c r="B84" s="89" t="s">
        <v>973</v>
      </c>
      <c r="C84" s="90"/>
      <c r="D84" s="90"/>
      <c r="E84" s="90"/>
      <c r="F84" s="90"/>
      <c r="G84" s="90"/>
      <c r="H84" s="90"/>
      <c r="I84" s="87"/>
      <c r="J84" s="88"/>
      <c r="K84" s="304">
        <v>0.05</v>
      </c>
      <c r="L84" s="861">
        <f>N78*K84</f>
        <v>22.998367193382286</v>
      </c>
      <c r="M84" s="862"/>
      <c r="N84" s="51"/>
    </row>
    <row r="85" spans="1:14" ht="15.75" thickBot="1">
      <c r="B85" s="91" t="s">
        <v>974</v>
      </c>
      <c r="C85" s="92"/>
      <c r="D85" s="92"/>
      <c r="E85" s="92"/>
      <c r="F85" s="92"/>
      <c r="G85" s="92"/>
      <c r="H85" s="92"/>
      <c r="I85" s="93"/>
      <c r="J85" s="94"/>
      <c r="K85" s="305">
        <v>0.05</v>
      </c>
      <c r="L85" s="863">
        <f>N78*K85</f>
        <v>22.998367193382286</v>
      </c>
      <c r="M85" s="864"/>
      <c r="N85" s="51"/>
    </row>
    <row r="86" spans="1:14" ht="15.75" thickBot="1">
      <c r="B86" s="827" t="s">
        <v>953</v>
      </c>
      <c r="C86" s="828"/>
      <c r="D86" s="828"/>
      <c r="E86" s="828"/>
      <c r="F86" s="828"/>
      <c r="G86" s="828"/>
      <c r="H86" s="828"/>
      <c r="I86" s="828"/>
      <c r="J86" s="828"/>
      <c r="K86" s="828"/>
      <c r="L86" s="828"/>
      <c r="M86" s="829"/>
      <c r="N86" s="52">
        <f>L83+L84+L85</f>
        <v>137.9902031602937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597.95754702793943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80" t="s">
        <v>1627</v>
      </c>
      <c r="C31" s="967" t="s">
        <v>2041</v>
      </c>
      <c r="D31" s="968"/>
      <c r="E31" s="968"/>
      <c r="F31" s="968"/>
      <c r="G31" s="968"/>
      <c r="H31" s="968"/>
      <c r="I31" s="968"/>
      <c r="J31" s="968"/>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804</v>
      </c>
      <c r="B49" s="43" t="str">
        <f>VLOOKUP(A49,MATERIALES!A4:D372,3,FALSE)</f>
        <v>Cemento gris</v>
      </c>
      <c r="C49" s="281"/>
      <c r="D49" s="281"/>
      <c r="E49" s="281"/>
      <c r="F49" s="281"/>
      <c r="G49" s="281"/>
      <c r="H49" s="281"/>
      <c r="I49" s="268"/>
      <c r="J49" s="416" t="str">
        <f>VLOOKUP(A49,MATERIALES!A5:D634,2,FALSE)</f>
        <v>kg</v>
      </c>
      <c r="K49" s="282">
        <v>1</v>
      </c>
      <c r="L49" s="267"/>
      <c r="M49" s="402">
        <f>VLOOKUP(A49,MATERIALES!A5:D389,4,FALSE)</f>
        <v>473.09912760460776</v>
      </c>
      <c r="N49" s="272">
        <f>K49*M49</f>
        <v>473.09912760460776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473.09912760460776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473.09912760460776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94.619825520921552</v>
      </c>
      <c r="M83" s="862"/>
      <c r="N83" s="51"/>
    </row>
    <row r="84" spans="1:14">
      <c r="B84" s="89" t="s">
        <v>973</v>
      </c>
      <c r="C84" s="90"/>
      <c r="D84" s="90"/>
      <c r="E84" s="90"/>
      <c r="F84" s="90"/>
      <c r="G84" s="90"/>
      <c r="H84" s="90"/>
      <c r="I84" s="87"/>
      <c r="J84" s="88"/>
      <c r="K84" s="304">
        <v>0.05</v>
      </c>
      <c r="L84" s="861">
        <f>N78*K84</f>
        <v>23.654956380230388</v>
      </c>
      <c r="M84" s="862"/>
      <c r="N84" s="51"/>
    </row>
    <row r="85" spans="1:14" ht="15.75" thickBot="1">
      <c r="B85" s="91" t="s">
        <v>974</v>
      </c>
      <c r="C85" s="92"/>
      <c r="D85" s="92"/>
      <c r="E85" s="92"/>
      <c r="F85" s="92"/>
      <c r="G85" s="92"/>
      <c r="H85" s="92"/>
      <c r="I85" s="93"/>
      <c r="J85" s="94"/>
      <c r="K85" s="305">
        <v>0.05</v>
      </c>
      <c r="L85" s="863">
        <f>N78*K85</f>
        <v>23.654956380230388</v>
      </c>
      <c r="M85" s="864"/>
      <c r="N85" s="51"/>
    </row>
    <row r="86" spans="1:14" ht="15.75" thickBot="1">
      <c r="B86" s="827" t="s">
        <v>953</v>
      </c>
      <c r="C86" s="828"/>
      <c r="D86" s="828"/>
      <c r="E86" s="828"/>
      <c r="F86" s="828"/>
      <c r="G86" s="828"/>
      <c r="H86" s="828"/>
      <c r="I86" s="828"/>
      <c r="J86" s="828"/>
      <c r="K86" s="828"/>
      <c r="L86" s="828"/>
      <c r="M86" s="829"/>
      <c r="N86" s="52">
        <f>L83+L84+L85</f>
        <v>141.92973828138233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615.02886588599006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P115"/>
  <sheetViews>
    <sheetView topLeftCell="A25" zoomScale="78" zoomScaleNormal="78" workbookViewId="0">
      <selection activeCell="P37" sqref="P37:P38"/>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112</v>
      </c>
      <c r="B36" s="840" t="str">
        <f>VLOOKUP(A36,EQUIPOS!A6:D154,3,FALSE)</f>
        <v xml:space="preserve">Aspersor manual
</v>
      </c>
      <c r="C36" s="841"/>
      <c r="D36" s="841"/>
      <c r="E36" s="841"/>
      <c r="F36" s="841"/>
      <c r="G36" s="841"/>
      <c r="H36" s="842"/>
      <c r="I36" s="267"/>
      <c r="J36" s="268"/>
      <c r="K36" s="269">
        <f>VLOOKUP(A36,EQUIPOS!A6:D163,4,FALSE)</f>
        <v>3207.424558845737</v>
      </c>
      <c r="L36" s="270"/>
      <c r="M36" s="271">
        <v>30</v>
      </c>
      <c r="N36" s="272">
        <f>K36/M36</f>
        <v>106.91415196152457</v>
      </c>
      <c r="O36">
        <v>3050</v>
      </c>
      <c r="P36">
        <f>+K36/O36</f>
        <v>1.0516146094576186</v>
      </c>
    </row>
    <row r="37" spans="1:16">
      <c r="A37" t="s">
        <v>363</v>
      </c>
      <c r="B37" s="840" t="str">
        <f>VLOOKUP(A37,EQUIPOS!A7:D154,3,FALSE)</f>
        <v>Vibrador de concreto, Motor de 3 hp a 18.000 rpm Mangueras de 4 mt</v>
      </c>
      <c r="C37" s="841"/>
      <c r="D37" s="841"/>
      <c r="E37" s="841"/>
      <c r="F37" s="841"/>
      <c r="G37" s="841"/>
      <c r="H37" s="842"/>
      <c r="I37" s="267"/>
      <c r="J37" s="268"/>
      <c r="K37" s="269">
        <f>VLOOKUP(A37,EQUIPOS!A7:D164,4,FALSE)</f>
        <v>4847.6273493512836</v>
      </c>
      <c r="L37" s="270"/>
      <c r="M37" s="271">
        <v>30</v>
      </c>
      <c r="N37" s="272">
        <f>K37/M37</f>
        <v>161.58757831170945</v>
      </c>
      <c r="O37">
        <v>7897</v>
      </c>
      <c r="P37">
        <f t="shared" ref="P37:P38" si="0">+K37/O37</f>
        <v>0.61385682529457819</v>
      </c>
    </row>
    <row r="38" spans="1:16">
      <c r="A38" t="s">
        <v>228</v>
      </c>
      <c r="B38" s="840" t="str">
        <f>VLOOKUP(A38,EQUIPOS!A8:D154,3,FALSE)</f>
        <v xml:space="preserve">Formaleta metálica (concreto hidráulico)
</v>
      </c>
      <c r="C38" s="841"/>
      <c r="D38" s="841"/>
      <c r="E38" s="841"/>
      <c r="F38" s="841"/>
      <c r="G38" s="841"/>
      <c r="H38" s="842"/>
      <c r="I38" s="843"/>
      <c r="J38" s="824"/>
      <c r="K38" s="269">
        <f>VLOOKUP(A38,EQUIPOS!A8:D165,4,FALSE)</f>
        <v>3932.465756739959</v>
      </c>
      <c r="L38" s="844">
        <v>0.33329999999999999</v>
      </c>
      <c r="M38" s="845"/>
      <c r="N38" s="272">
        <f>K38/L38</f>
        <v>11798.577127932671</v>
      </c>
      <c r="O38">
        <v>3739.4552351913126</v>
      </c>
      <c r="P38">
        <f t="shared" si="0"/>
        <v>1.0516146094576184</v>
      </c>
    </row>
    <row r="39" spans="1:16">
      <c r="B39" s="840"/>
      <c r="C39" s="841"/>
      <c r="D39" s="841"/>
      <c r="E39" s="841"/>
      <c r="F39" s="841"/>
      <c r="G39" s="841"/>
      <c r="H39" s="842"/>
      <c r="I39" s="36"/>
      <c r="J39" s="37"/>
      <c r="K39" s="269"/>
      <c r="L39" s="276"/>
      <c r="M39" s="277"/>
      <c r="N39" s="272"/>
    </row>
    <row r="40" spans="1:16">
      <c r="B40" s="320"/>
      <c r="C40" s="321"/>
      <c r="D40" s="321"/>
      <c r="E40" s="323"/>
      <c r="F40" s="323"/>
      <c r="G40" s="323"/>
      <c r="H40" s="125"/>
      <c r="I40" s="36"/>
      <c r="J40" s="37"/>
      <c r="K40" s="274"/>
      <c r="L40" s="276"/>
      <c r="M40" s="277"/>
      <c r="N40" s="278"/>
    </row>
    <row r="41" spans="1:16">
      <c r="B41" s="847" t="s">
        <v>952</v>
      </c>
      <c r="C41" s="848"/>
      <c r="D41" s="848"/>
      <c r="E41" s="38"/>
      <c r="F41" s="39"/>
      <c r="G41" s="39"/>
      <c r="H41" s="40"/>
      <c r="I41" s="36"/>
      <c r="J41" s="37"/>
      <c r="K41" s="279"/>
      <c r="L41" s="276"/>
      <c r="M41" s="401">
        <v>0.1</v>
      </c>
      <c r="N41" s="344">
        <f>N72*M41</f>
        <v>224.88926817266997</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12291.968126378575</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838</v>
      </c>
      <c r="B48" s="43" t="str">
        <f>VLOOKUP(A48,MATERIALES!A5:D372,3,FALSE)</f>
        <v>Concreto hidráulico para pavimento MR-43</v>
      </c>
      <c r="C48" s="281"/>
      <c r="D48" s="281"/>
      <c r="E48" s="281"/>
      <c r="F48" s="281"/>
      <c r="G48" s="281"/>
      <c r="H48" s="281"/>
      <c r="I48" s="268"/>
      <c r="J48" s="224" t="str">
        <f>VLOOKUP(A48,MATERIALES!A4:D633,2,FALSE)</f>
        <v>m3</v>
      </c>
      <c r="K48" s="282">
        <v>1.01</v>
      </c>
      <c r="L48" s="267"/>
      <c r="M48" s="402">
        <f>VLOOKUP(A48,MATERIALES!A5:D389,4,FALSE)</f>
        <v>546003.59669455572</v>
      </c>
      <c r="N48" s="272">
        <f>K48*M48</f>
        <v>551463.63266150129</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2"/>
      <c r="C51" s="823"/>
      <c r="D51" s="823"/>
      <c r="E51" s="823"/>
      <c r="F51" s="823"/>
      <c r="G51" s="823"/>
      <c r="H51" s="823"/>
      <c r="I51" s="824"/>
      <c r="J51" s="42"/>
      <c r="K51" s="44"/>
      <c r="L51" s="825"/>
      <c r="M51" s="826"/>
      <c r="N51" s="45"/>
    </row>
    <row r="52" spans="1:14" ht="15.75" thickBot="1">
      <c r="B52" s="827" t="s">
        <v>953</v>
      </c>
      <c r="C52" s="828"/>
      <c r="D52" s="828"/>
      <c r="E52" s="828"/>
      <c r="F52" s="828"/>
      <c r="G52" s="828"/>
      <c r="H52" s="828"/>
      <c r="I52" s="828"/>
      <c r="J52" s="828"/>
      <c r="K52" s="828"/>
      <c r="L52" s="828"/>
      <c r="M52" s="829"/>
      <c r="N52" s="394">
        <f>SUM(N48:N51)</f>
        <v>551463.63266150129</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30" t="s">
        <v>961</v>
      </c>
      <c r="M56" s="803"/>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31">
        <f>VLOOKUP(A57,TRANSPORTE!A5:D117,4,FALSE)</f>
        <v>1843.0418833431077</v>
      </c>
      <c r="M57" s="832"/>
      <c r="N57" s="287">
        <f>K57*L57</f>
        <v>1861.4723021765387</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SUM(N57:N61)</f>
        <v>1861.4723021765387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SUM(N67:N71)</f>
        <v>2248.8926817266997</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N43+N52+N62+N72</f>
        <v>567865.96577178314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113573.19315435663</v>
      </c>
      <c r="M79" s="862"/>
      <c r="N79" s="51"/>
    </row>
    <row r="80" spans="1:15">
      <c r="B80" s="89" t="s">
        <v>973</v>
      </c>
      <c r="C80" s="90"/>
      <c r="D80" s="90"/>
      <c r="E80" s="90"/>
      <c r="F80" s="90"/>
      <c r="G80" s="90"/>
      <c r="H80" s="90"/>
      <c r="I80" s="87"/>
      <c r="J80" s="88"/>
      <c r="K80" s="304">
        <v>0.05</v>
      </c>
      <c r="L80" s="861">
        <f>N74*K80</f>
        <v>28393.298288589158</v>
      </c>
      <c r="M80" s="862"/>
      <c r="N80" s="51"/>
    </row>
    <row r="81" spans="1:14" ht="15.75" thickBot="1">
      <c r="B81" s="91" t="s">
        <v>974</v>
      </c>
      <c r="C81" s="92"/>
      <c r="D81" s="92"/>
      <c r="E81" s="92"/>
      <c r="F81" s="92"/>
      <c r="G81" s="92"/>
      <c r="H81" s="92"/>
      <c r="I81" s="93"/>
      <c r="J81" s="94"/>
      <c r="K81" s="305">
        <v>0.05</v>
      </c>
      <c r="L81" s="863">
        <f>N74*K81</f>
        <v>28393.298288589158</v>
      </c>
      <c r="M81" s="864"/>
      <c r="N81" s="51"/>
    </row>
    <row r="82" spans="1:14" ht="15.75" thickBot="1">
      <c r="B82" s="827" t="s">
        <v>953</v>
      </c>
      <c r="C82" s="828"/>
      <c r="D82" s="828"/>
      <c r="E82" s="828"/>
      <c r="F82" s="828"/>
      <c r="G82" s="828"/>
      <c r="H82" s="828"/>
      <c r="I82" s="828"/>
      <c r="J82" s="828"/>
      <c r="K82" s="828"/>
      <c r="L82" s="828"/>
      <c r="M82" s="829"/>
      <c r="N82" s="52">
        <f>L79+L80+L81</f>
        <v>170359.78973153495</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738225.75550331804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10303.139956113248</v>
      </c>
      <c r="L36" s="270"/>
      <c r="M36" s="271">
        <v>37.5</v>
      </c>
      <c r="N36" s="272">
        <f>K36/M36</f>
        <v>274.75039882968662</v>
      </c>
    </row>
    <row r="37" spans="1:14">
      <c r="B37" s="840"/>
      <c r="C37" s="841"/>
      <c r="D37" s="841"/>
      <c r="E37" s="846"/>
      <c r="F37" s="841"/>
      <c r="G37" s="841"/>
      <c r="H37" s="842"/>
      <c r="I37" s="36"/>
      <c r="J37" s="37"/>
      <c r="K37" s="274"/>
      <c r="L37" s="276"/>
      <c r="M37" s="277"/>
      <c r="N37" s="278"/>
    </row>
    <row r="38" spans="1:14">
      <c r="B38" s="847" t="s">
        <v>952</v>
      </c>
      <c r="C38" s="848"/>
      <c r="D38" s="848"/>
      <c r="E38" s="38"/>
      <c r="F38" s="39"/>
      <c r="G38" s="39"/>
      <c r="H38" s="40"/>
      <c r="I38" s="36"/>
      <c r="J38" s="37"/>
      <c r="K38" s="279"/>
      <c r="L38" s="276"/>
      <c r="M38" s="469">
        <v>0.1</v>
      </c>
      <c r="N38" s="344">
        <f>N72*M38</f>
        <v>1079.468487228816</v>
      </c>
    </row>
    <row r="39" spans="1:14" ht="15.75" thickBot="1">
      <c r="B39" s="840"/>
      <c r="C39" s="841"/>
      <c r="D39" s="841"/>
      <c r="E39" s="841"/>
      <c r="F39" s="841"/>
      <c r="G39" s="841"/>
      <c r="H39" s="842"/>
      <c r="I39" s="849"/>
      <c r="J39" s="850"/>
      <c r="K39" s="41"/>
      <c r="L39" s="851"/>
      <c r="M39" s="852"/>
      <c r="N39" s="105"/>
    </row>
    <row r="40" spans="1:14" ht="15.75" thickBot="1">
      <c r="B40" s="827" t="s">
        <v>953</v>
      </c>
      <c r="C40" s="828"/>
      <c r="D40" s="828"/>
      <c r="E40" s="828"/>
      <c r="F40" s="828"/>
      <c r="G40" s="828"/>
      <c r="H40" s="828"/>
      <c r="I40" s="828"/>
      <c r="J40" s="828"/>
      <c r="K40" s="828"/>
      <c r="L40" s="828"/>
      <c r="M40" s="829"/>
      <c r="N40" s="394">
        <f>SUM(N36:N39)</f>
        <v>1354.2188860585027</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8" t="s">
        <v>944</v>
      </c>
      <c r="C44" s="819"/>
      <c r="D44" s="819"/>
      <c r="E44" s="819"/>
      <c r="F44" s="819"/>
      <c r="G44" s="819"/>
      <c r="H44" s="819"/>
      <c r="I44" s="820"/>
      <c r="J44" s="315" t="s">
        <v>945</v>
      </c>
      <c r="K44" s="85" t="s">
        <v>946</v>
      </c>
      <c r="L44" s="821" t="s">
        <v>955</v>
      </c>
      <c r="M44" s="820"/>
      <c r="N44" s="86" t="s">
        <v>951</v>
      </c>
    </row>
    <row r="45" spans="1:14">
      <c r="A45" s="144" t="s">
        <v>755</v>
      </c>
      <c r="B45" s="43" t="str">
        <f>VLOOKUP(A45,MATERIALES!A5:D372,3,FALSE)</f>
        <v>Adoquín e=8cm</v>
      </c>
      <c r="C45" s="281"/>
      <c r="D45" s="281"/>
      <c r="E45" s="281"/>
      <c r="F45" s="281"/>
      <c r="G45" s="281"/>
      <c r="H45" s="281"/>
      <c r="I45" s="268"/>
      <c r="J45" s="224" t="str">
        <f>VLOOKUP(A45,MATERIALES!A1:D630,2,FALSE)</f>
        <v>m2</v>
      </c>
      <c r="K45" s="282">
        <v>1.03</v>
      </c>
      <c r="L45" s="267"/>
      <c r="M45" s="402">
        <f>VLOOKUP(A45,MATERIALES!A5:D389,4,FALSE)</f>
        <v>43098.51422470963</v>
      </c>
      <c r="N45" s="272">
        <f>K45*M45</f>
        <v>44391.46965145092</v>
      </c>
    </row>
    <row r="46" spans="1:14">
      <c r="A46" s="144" t="s">
        <v>797</v>
      </c>
      <c r="B46" s="43" t="str">
        <f>VLOOKUP(A46,MATERIALES!A6:D372,3,FALSE)</f>
        <v>Arena de sello (fina)</v>
      </c>
      <c r="C46" s="281"/>
      <c r="D46" s="281"/>
      <c r="E46" s="281"/>
      <c r="F46" s="281"/>
      <c r="G46" s="281"/>
      <c r="H46" s="281"/>
      <c r="I46" s="268"/>
      <c r="J46" s="224" t="str">
        <f>VLOOKUP(A46,MATERIALES!A2:D631,2,FALSE)</f>
        <v>m3</v>
      </c>
      <c r="K46" s="282">
        <v>0.01</v>
      </c>
      <c r="L46" s="267"/>
      <c r="M46" s="402">
        <f>VLOOKUP(A46,MATERIALES!A6:D390,4,FALSE)</f>
        <v>38678.781714536955</v>
      </c>
      <c r="N46" s="272">
        <f>K46*M46</f>
        <v>386.78781714536956</v>
      </c>
    </row>
    <row r="47" spans="1:14">
      <c r="A47" s="144" t="s">
        <v>800</v>
      </c>
      <c r="B47" s="43" t="str">
        <f>VLOOKUP(A47,MATERIALES!A6:D372,3,FALSE)</f>
        <v>Arena de soporte (media)</v>
      </c>
      <c r="C47" s="281"/>
      <c r="D47" s="281"/>
      <c r="E47" s="281"/>
      <c r="F47" s="281"/>
      <c r="G47" s="281"/>
      <c r="H47" s="281"/>
      <c r="I47" s="268"/>
      <c r="J47" s="224" t="str">
        <f>VLOOKUP(A47,MATERIALES!A3:D632,2,FALSE)</f>
        <v>m3</v>
      </c>
      <c r="K47" s="282">
        <v>0.05</v>
      </c>
      <c r="L47" s="267"/>
      <c r="M47" s="402">
        <f>VLOOKUP(A47,MATERIALES!A6:D391,4,FALSE)</f>
        <v>23671.2823816331</v>
      </c>
      <c r="N47" s="272">
        <f>K47*M47</f>
        <v>1183.564119081655</v>
      </c>
    </row>
    <row r="48" spans="1:14">
      <c r="A48" t="s">
        <v>832</v>
      </c>
      <c r="B48" s="43" t="str">
        <f>VLOOKUP(A48,MATERIALES!A6:D372,3,FALSE)</f>
        <v>Concreto Resistencia  21 (Mpa)</v>
      </c>
      <c r="C48" s="317"/>
      <c r="D48" s="317"/>
      <c r="E48" s="317"/>
      <c r="F48" s="317"/>
      <c r="G48" s="317"/>
      <c r="H48" s="317"/>
      <c r="I48" s="317"/>
      <c r="J48" s="311" t="str">
        <f>VLOOKUP(A48,MATERIALES!A4:D633,2,FALSE)</f>
        <v>m3</v>
      </c>
      <c r="K48" s="44">
        <v>0.01</v>
      </c>
      <c r="L48" s="318"/>
      <c r="M48" s="402">
        <f>VLOOKUP(A48,MATERIALES!A6:D392,4,FALSE)</f>
        <v>287479.58991727856</v>
      </c>
      <c r="N48" s="272">
        <f>K48*M48</f>
        <v>2874.7958991727855</v>
      </c>
    </row>
    <row r="49" spans="1:14" ht="15.75" thickBot="1">
      <c r="B49" s="309"/>
      <c r="C49" s="310"/>
      <c r="D49" s="310"/>
      <c r="E49" s="310"/>
      <c r="F49" s="310"/>
      <c r="G49" s="310"/>
      <c r="H49" s="310"/>
      <c r="I49" s="310"/>
      <c r="J49" s="126"/>
      <c r="K49" s="126"/>
      <c r="L49" s="325"/>
      <c r="M49" s="324"/>
      <c r="N49" s="127"/>
    </row>
    <row r="50" spans="1:14" ht="15.75" thickBot="1">
      <c r="B50" s="827" t="s">
        <v>953</v>
      </c>
      <c r="C50" s="828"/>
      <c r="D50" s="828"/>
      <c r="E50" s="828"/>
      <c r="F50" s="828"/>
      <c r="G50" s="828"/>
      <c r="H50" s="828"/>
      <c r="I50" s="828"/>
      <c r="J50" s="828"/>
      <c r="K50" s="828"/>
      <c r="L50" s="828"/>
      <c r="M50" s="829"/>
      <c r="N50" s="394">
        <f>SUM(N45:N49)</f>
        <v>48836.61748685073</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30" t="s">
        <v>961</v>
      </c>
      <c r="M54" s="803"/>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31">
        <f>VLOOKUP(A55,TRANSPORTE!A5:D117,4,FALSE)</f>
        <v>1034.151278986966</v>
      </c>
      <c r="M55" s="832"/>
      <c r="N55" s="287">
        <f>K55*L55</f>
        <v>951.41917666800873</v>
      </c>
    </row>
    <row r="56" spans="1:14">
      <c r="A56" t="s">
        <v>1227</v>
      </c>
      <c r="B56" s="46" t="str">
        <f>VLOOKUP(A56,TRANSPORTE!A6:D117,3,FALSE)</f>
        <v>Transporte de Arena</v>
      </c>
      <c r="C56" s="47"/>
      <c r="D56" s="47"/>
      <c r="E56" s="47"/>
      <c r="F56" s="47"/>
      <c r="G56" s="47"/>
      <c r="H56" s="311" t="s">
        <v>1468</v>
      </c>
      <c r="I56" s="279">
        <v>0.01</v>
      </c>
      <c r="J56" s="286">
        <v>1</v>
      </c>
      <c r="K56" s="279">
        <f>I56*J56</f>
        <v>0.01</v>
      </c>
      <c r="L56" s="831">
        <f>VLOOKUP(A56,TRANSPORTE!A6:D117,4,FALSE)</f>
        <v>1034.151278986966</v>
      </c>
      <c r="M56" s="832"/>
      <c r="N56" s="287">
        <f>K56*L56</f>
        <v>10.341512789869659</v>
      </c>
    </row>
    <row r="57" spans="1:14">
      <c r="A57" t="s">
        <v>1227</v>
      </c>
      <c r="B57" s="46" t="str">
        <f>VLOOKUP(A57,TRANSPORTE!A6:D117,3,FALSE)</f>
        <v>Transporte de Arena</v>
      </c>
      <c r="C57" s="47"/>
      <c r="D57" s="47"/>
      <c r="E57" s="47"/>
      <c r="F57" s="47"/>
      <c r="G57" s="47"/>
      <c r="H57" s="311" t="s">
        <v>1468</v>
      </c>
      <c r="I57" s="279">
        <v>0.05</v>
      </c>
      <c r="J57" s="286">
        <v>1</v>
      </c>
      <c r="K57" s="279">
        <f>I57*J57</f>
        <v>0.05</v>
      </c>
      <c r="L57" s="831">
        <f>VLOOKUP(A57,TRANSPORTE!A6:D117,4,FALSE)</f>
        <v>1034.151278986966</v>
      </c>
      <c r="M57" s="832"/>
      <c r="N57" s="287">
        <f>K57*L57</f>
        <v>51.707563949348298</v>
      </c>
    </row>
    <row r="58" spans="1:14">
      <c r="B58" s="46"/>
      <c r="C58" s="47"/>
      <c r="D58" s="47"/>
      <c r="E58" s="47"/>
      <c r="F58" s="47"/>
      <c r="G58" s="47"/>
      <c r="H58" s="311"/>
      <c r="I58" s="279"/>
      <c r="J58" s="286"/>
      <c r="K58" s="279"/>
      <c r="L58" s="831"/>
      <c r="M58" s="832"/>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6"/>
      <c r="M60" s="817"/>
      <c r="N60" s="127"/>
    </row>
    <row r="61" spans="1:14" ht="15.75" thickBot="1">
      <c r="B61" s="833" t="s">
        <v>953</v>
      </c>
      <c r="C61" s="834"/>
      <c r="D61" s="834"/>
      <c r="E61" s="834"/>
      <c r="F61" s="834"/>
      <c r="G61" s="834"/>
      <c r="H61" s="834"/>
      <c r="I61" s="834"/>
      <c r="J61" s="834"/>
      <c r="K61" s="834"/>
      <c r="L61" s="834"/>
      <c r="M61" s="835"/>
      <c r="N61" s="104">
        <f>N55+N56+N57+N58+N59</f>
        <v>1013.4682534072267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3" t="s">
        <v>963</v>
      </c>
      <c r="C65" s="854"/>
      <c r="D65" s="854"/>
      <c r="E65" s="854"/>
      <c r="F65" s="854"/>
      <c r="G65" s="854"/>
      <c r="H65" s="854"/>
      <c r="I65" s="73" t="s">
        <v>964</v>
      </c>
      <c r="J65" s="75" t="s">
        <v>1410</v>
      </c>
      <c r="K65" s="74" t="s">
        <v>966</v>
      </c>
      <c r="L65" s="855" t="s">
        <v>950</v>
      </c>
      <c r="M65" s="856"/>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SUM(N66:N71)</f>
        <v>10794.684872288159</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N40+N50+N61+N72</f>
        <v>61998.989498604613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12399.797899720923</v>
      </c>
      <c r="M79" s="862"/>
      <c r="N79" s="51"/>
    </row>
    <row r="80" spans="1:15">
      <c r="B80" s="89" t="s">
        <v>973</v>
      </c>
      <c r="C80" s="90"/>
      <c r="D80" s="90"/>
      <c r="E80" s="90"/>
      <c r="F80" s="90"/>
      <c r="G80" s="90"/>
      <c r="H80" s="90"/>
      <c r="I80" s="87"/>
      <c r="J80" s="88"/>
      <c r="K80" s="304">
        <v>0.05</v>
      </c>
      <c r="L80" s="861">
        <f>N74*K80</f>
        <v>3099.9494749302307</v>
      </c>
      <c r="M80" s="862"/>
      <c r="N80" s="51"/>
    </row>
    <row r="81" spans="1:14" ht="15.75" thickBot="1">
      <c r="B81" s="91" t="s">
        <v>974</v>
      </c>
      <c r="C81" s="92"/>
      <c r="D81" s="92"/>
      <c r="E81" s="92"/>
      <c r="F81" s="92"/>
      <c r="G81" s="92"/>
      <c r="H81" s="92"/>
      <c r="I81" s="93"/>
      <c r="J81" s="94"/>
      <c r="K81" s="305">
        <v>0.05</v>
      </c>
      <c r="L81" s="863">
        <f>N74*K81</f>
        <v>3099.9494749302307</v>
      </c>
      <c r="M81" s="864"/>
      <c r="N81" s="51"/>
    </row>
    <row r="82" spans="1:14" ht="15.75" thickBot="1">
      <c r="B82" s="827" t="s">
        <v>953</v>
      </c>
      <c r="C82" s="828"/>
      <c r="D82" s="828"/>
      <c r="E82" s="828"/>
      <c r="F82" s="828"/>
      <c r="G82" s="828"/>
      <c r="H82" s="828"/>
      <c r="I82" s="828"/>
      <c r="J82" s="828"/>
      <c r="K82" s="828"/>
      <c r="L82" s="828"/>
      <c r="M82" s="829"/>
      <c r="N82" s="52">
        <f>L79+L80+L81</f>
        <v>18599.696849581385</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80598.686348185991</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99032.007261989609</v>
      </c>
      <c r="L36" s="270"/>
      <c r="M36" s="271">
        <v>35</v>
      </c>
      <c r="N36" s="272">
        <f>K36/M36</f>
        <v>2829.4859217711319</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144243.95938558545</v>
      </c>
      <c r="L37" s="335"/>
      <c r="M37" s="336">
        <v>35</v>
      </c>
      <c r="N37" s="272">
        <f>K37/M37</f>
        <v>4121.2559824452983</v>
      </c>
    </row>
    <row r="38" spans="1:14">
      <c r="A38" s="113"/>
      <c r="B38" s="320"/>
      <c r="C38" s="321"/>
      <c r="D38" s="321"/>
      <c r="E38" s="323"/>
      <c r="F38" s="321"/>
      <c r="G38" s="321"/>
      <c r="H38" s="322"/>
      <c r="I38" s="328"/>
      <c r="J38" s="330"/>
      <c r="K38" s="269"/>
      <c r="L38" s="423"/>
      <c r="M38" s="424"/>
      <c r="N38" s="272"/>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N73*M40</f>
        <v>7.6767229862288557</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6958.4186272026591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4" t="s">
        <v>442</v>
      </c>
      <c r="B47" s="43" t="str">
        <f>VLOOKUP(A47,MATERIALES!A5:D372,3,FALSE)</f>
        <v>Derechos de explotación y/o disposición de materiales</v>
      </c>
      <c r="C47" s="281"/>
      <c r="D47" s="281"/>
      <c r="E47" s="281"/>
      <c r="F47" s="281"/>
      <c r="G47" s="281"/>
      <c r="H47" s="281"/>
      <c r="I47" s="268"/>
      <c r="J47" s="224" t="str">
        <f>VLOOKUP(A47,MATERIALES!A3:D632,2,FALSE)</f>
        <v>m3</v>
      </c>
      <c r="K47" s="282">
        <v>1.3</v>
      </c>
      <c r="L47" s="267"/>
      <c r="M47" s="402">
        <f>VLOOKUP(A47,MATERIALES!A5:D389,4,FALSE)</f>
        <v>4613.5150485613631</v>
      </c>
      <c r="N47" s="272">
        <f>K47*M47</f>
        <v>5997.5695631297722</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7" t="s">
        <v>953</v>
      </c>
      <c r="C51" s="828"/>
      <c r="D51" s="828"/>
      <c r="E51" s="828"/>
      <c r="F51" s="828"/>
      <c r="G51" s="828"/>
      <c r="H51" s="828"/>
      <c r="I51" s="828"/>
      <c r="J51" s="828"/>
      <c r="K51" s="828"/>
      <c r="L51" s="828"/>
      <c r="M51" s="829"/>
      <c r="N51" s="394">
        <f>SUM(N47:N50)</f>
        <v>5997.5695631297722</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30" t="s">
        <v>961</v>
      </c>
      <c r="M55" s="803"/>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31">
        <f>VLOOKUP(A56,TRANSPORTE!A5:D117,4,FALSE)</f>
        <v>1034.151278986966</v>
      </c>
      <c r="M56" s="832"/>
      <c r="N56" s="287">
        <f>K56*L56</f>
        <v>1344.3966626830559</v>
      </c>
    </row>
    <row r="57" spans="1:14">
      <c r="B57" s="46"/>
      <c r="C57" s="47"/>
      <c r="D57" s="47"/>
      <c r="E57" s="47"/>
      <c r="F57" s="47"/>
      <c r="G57" s="47"/>
      <c r="H57" s="311"/>
      <c r="I57" s="279"/>
      <c r="J57" s="286"/>
      <c r="K57" s="279"/>
      <c r="L57" s="831"/>
      <c r="M57" s="832"/>
      <c r="N57" s="287"/>
    </row>
    <row r="58" spans="1:14">
      <c r="B58" s="46"/>
      <c r="C58" s="47"/>
      <c r="D58" s="47"/>
      <c r="E58" s="47"/>
      <c r="F58" s="47"/>
      <c r="G58" s="4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N56+N57+N58+N59+N60</f>
        <v>1344.3966626830559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4"/>
      <c r="C72" s="815"/>
      <c r="D72" s="815"/>
      <c r="E72" s="815"/>
      <c r="F72" s="815"/>
      <c r="G72" s="815"/>
      <c r="H72" s="815"/>
      <c r="I72" s="126"/>
      <c r="J72" s="126"/>
      <c r="K72" s="126"/>
      <c r="L72" s="915"/>
      <c r="M72" s="915"/>
      <c r="N72" s="45"/>
    </row>
    <row r="73" spans="1:15" ht="15.75" thickBot="1">
      <c r="B73" s="833" t="s">
        <v>953</v>
      </c>
      <c r="C73" s="834"/>
      <c r="D73" s="834"/>
      <c r="E73" s="834"/>
      <c r="F73" s="834"/>
      <c r="G73" s="834"/>
      <c r="H73" s="834"/>
      <c r="I73" s="834"/>
      <c r="J73" s="834"/>
      <c r="K73" s="834"/>
      <c r="L73" s="834"/>
      <c r="M73" s="835"/>
      <c r="N73" s="301">
        <f>SUM(N67:N72)</f>
        <v>767.67229862288559</v>
      </c>
    </row>
    <row r="74" spans="1:15" ht="15.75" thickBot="1">
      <c r="B74" s="33"/>
      <c r="C74" s="34"/>
      <c r="D74" s="34"/>
      <c r="E74" s="34"/>
      <c r="F74" s="34"/>
      <c r="G74" s="34"/>
      <c r="H74" s="34"/>
      <c r="I74" s="34"/>
      <c r="J74" s="34"/>
      <c r="K74" s="34"/>
      <c r="L74" s="34"/>
      <c r="M74" s="34"/>
      <c r="N74" s="35"/>
    </row>
    <row r="75" spans="1:15" ht="15.75" thickBot="1">
      <c r="B75" s="827" t="s">
        <v>967</v>
      </c>
      <c r="C75" s="828"/>
      <c r="D75" s="828"/>
      <c r="E75" s="828"/>
      <c r="F75" s="828"/>
      <c r="G75" s="828"/>
      <c r="H75" s="828"/>
      <c r="I75" s="828"/>
      <c r="J75" s="828"/>
      <c r="K75" s="828"/>
      <c r="L75" s="828"/>
      <c r="M75" s="829"/>
      <c r="N75" s="99">
        <f>N42+N51+N62+N73</f>
        <v>15068.057151638372</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8" t="s">
        <v>969</v>
      </c>
      <c r="C79" s="819"/>
      <c r="D79" s="819"/>
      <c r="E79" s="819"/>
      <c r="F79" s="819"/>
      <c r="G79" s="819"/>
      <c r="H79" s="819"/>
      <c r="I79" s="314"/>
      <c r="J79" s="334"/>
      <c r="K79" s="302" t="s">
        <v>970</v>
      </c>
      <c r="L79" s="857" t="s">
        <v>971</v>
      </c>
      <c r="M79" s="858"/>
      <c r="N79" s="303"/>
    </row>
    <row r="80" spans="1:15">
      <c r="B80" s="859" t="s">
        <v>972</v>
      </c>
      <c r="C80" s="860"/>
      <c r="D80" s="860"/>
      <c r="E80" s="860"/>
      <c r="F80" s="860"/>
      <c r="G80" s="860"/>
      <c r="H80" s="860"/>
      <c r="I80" s="87"/>
      <c r="J80" s="88"/>
      <c r="K80" s="304">
        <v>0.2</v>
      </c>
      <c r="L80" s="861">
        <f>N75*K80</f>
        <v>3013.6114303276745</v>
      </c>
      <c r="M80" s="862"/>
      <c r="N80" s="51"/>
    </row>
    <row r="81" spans="1:14">
      <c r="B81" s="89" t="s">
        <v>973</v>
      </c>
      <c r="C81" s="90"/>
      <c r="D81" s="90"/>
      <c r="E81" s="90"/>
      <c r="F81" s="90"/>
      <c r="G81" s="90"/>
      <c r="H81" s="90"/>
      <c r="I81" s="87"/>
      <c r="J81" s="88"/>
      <c r="K81" s="304">
        <v>0.05</v>
      </c>
      <c r="L81" s="861">
        <f>N75*K81</f>
        <v>753.40285758191862</v>
      </c>
      <c r="M81" s="862"/>
      <c r="N81" s="51"/>
    </row>
    <row r="82" spans="1:14" ht="15.75" thickBot="1">
      <c r="B82" s="91" t="s">
        <v>974</v>
      </c>
      <c r="C82" s="92"/>
      <c r="D82" s="92"/>
      <c r="E82" s="92"/>
      <c r="F82" s="92"/>
      <c r="G82" s="92"/>
      <c r="H82" s="92"/>
      <c r="I82" s="93"/>
      <c r="J82" s="94"/>
      <c r="K82" s="305">
        <v>0.05</v>
      </c>
      <c r="L82" s="863">
        <f>N75*K82</f>
        <v>753.40285758191862</v>
      </c>
      <c r="M82" s="864"/>
      <c r="N82" s="51"/>
    </row>
    <row r="83" spans="1:14" ht="15.75" thickBot="1">
      <c r="B83" s="827" t="s">
        <v>953</v>
      </c>
      <c r="C83" s="828"/>
      <c r="D83" s="828"/>
      <c r="E83" s="828"/>
      <c r="F83" s="828"/>
      <c r="G83" s="828"/>
      <c r="H83" s="828"/>
      <c r="I83" s="828"/>
      <c r="J83" s="828"/>
      <c r="K83" s="828"/>
      <c r="L83" s="828"/>
      <c r="M83" s="829"/>
      <c r="N83" s="52">
        <f>L80+L81+L82</f>
        <v>4520.4171454915113</v>
      </c>
    </row>
    <row r="84" spans="1:14" ht="15.75" thickBot="1">
      <c r="B84" s="33"/>
      <c r="C84" s="34"/>
      <c r="D84" s="34"/>
      <c r="E84" s="34"/>
      <c r="F84" s="34"/>
      <c r="G84" s="34"/>
      <c r="H84" s="34"/>
      <c r="I84" s="34"/>
      <c r="J84" s="34"/>
      <c r="K84" s="34"/>
      <c r="L84" s="34"/>
      <c r="M84" s="34"/>
      <c r="N84" s="35"/>
    </row>
    <row r="85" spans="1:14" ht="15.75" thickBot="1">
      <c r="A85" t="s">
        <v>2016</v>
      </c>
      <c r="B85" s="827" t="s">
        <v>975</v>
      </c>
      <c r="C85" s="828"/>
      <c r="D85" s="828"/>
      <c r="E85" s="828"/>
      <c r="F85" s="828"/>
      <c r="G85" s="828"/>
      <c r="H85" s="828"/>
      <c r="I85" s="828"/>
      <c r="J85" s="828"/>
      <c r="K85" s="828"/>
      <c r="L85" s="828"/>
      <c r="M85" s="829"/>
      <c r="N85" s="188">
        <f>N75+N83</f>
        <v>19588.474297129884</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5"/>
      <c r="K115" s="975"/>
      <c r="L115" s="975"/>
      <c r="M115" s="975"/>
      <c r="N115" s="976"/>
    </row>
    <row r="116" spans="2:14" ht="15.75" thickBot="1">
      <c r="B116" s="419" t="s">
        <v>2221</v>
      </c>
      <c r="C116" s="420"/>
      <c r="D116" s="420"/>
      <c r="E116" s="259"/>
      <c r="F116" s="259"/>
      <c r="G116" s="259"/>
      <c r="H116" s="259"/>
      <c r="I116" s="259"/>
      <c r="J116" s="977"/>
      <c r="K116" s="977"/>
      <c r="L116" s="977"/>
      <c r="M116" s="977"/>
      <c r="N116" s="97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99032.007261989609</v>
      </c>
      <c r="L36" s="270"/>
      <c r="M36" s="271">
        <v>2.5</v>
      </c>
      <c r="N36" s="272">
        <f>K36/M36</f>
        <v>39612.802904795841</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173435.84582324114</v>
      </c>
      <c r="L37" s="335"/>
      <c r="M37" s="336">
        <v>100</v>
      </c>
      <c r="N37" s="272">
        <f>K37/M37</f>
        <v>1734.3584582324113</v>
      </c>
    </row>
    <row r="38" spans="1:14">
      <c r="A38" s="113" t="s">
        <v>312</v>
      </c>
      <c r="B38" s="840" t="str">
        <f>VLOOKUP(A38,EQUIPOS!A8:D154,3,FALSE)</f>
        <v>Retroexcavadora sobre oruga, potencia 138 HP, balde de 1,5 m3.</v>
      </c>
      <c r="C38" s="841"/>
      <c r="D38" s="841"/>
      <c r="E38" s="841"/>
      <c r="F38" s="841"/>
      <c r="G38" s="841"/>
      <c r="H38" s="842"/>
      <c r="I38" s="328"/>
      <c r="J38" s="330"/>
      <c r="K38" s="269">
        <f>VLOOKUP(A38,EQUIPOS!A8:D165,4,FALSE)</f>
        <v>144243.95938558545</v>
      </c>
      <c r="L38" s="423"/>
      <c r="M38" s="424">
        <v>16</v>
      </c>
      <c r="N38" s="272">
        <f>K38/M38</f>
        <v>9015.2474615990905</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N76*M40</f>
        <v>25.250800282375621</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50387.65962490972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376</v>
      </c>
      <c r="B47" s="43" t="str">
        <f>VLOOKUP(A47,MATERIALES!A5:D372,3,FALSE)</f>
        <v>Anfo</v>
      </c>
      <c r="C47" s="281"/>
      <c r="D47" s="281"/>
      <c r="E47" s="281"/>
      <c r="F47" s="281"/>
      <c r="G47" s="281"/>
      <c r="H47" s="281"/>
      <c r="I47" s="268"/>
      <c r="J47" s="224" t="str">
        <f>VLOOKUP(A47,MATERIALES!A3:D632,2,FALSE)</f>
        <v>kg</v>
      </c>
      <c r="K47" s="282">
        <v>0.3</v>
      </c>
      <c r="L47" s="267"/>
      <c r="M47" s="402">
        <f>VLOOKUP(A47,MATERIALES!A5:D389,4,FALSE)</f>
        <v>5856.0657205371554</v>
      </c>
      <c r="N47" s="272">
        <f>K47*M47</f>
        <v>1756.8197161611465</v>
      </c>
    </row>
    <row r="48" spans="1:14">
      <c r="A48" s="146" t="s">
        <v>424</v>
      </c>
      <c r="B48" s="43" t="str">
        <f>VLOOKUP(A48,MATERIALES!A6:D372,3,FALSE)</f>
        <v>Cordón detonante</v>
      </c>
      <c r="C48" s="425"/>
      <c r="D48" s="425"/>
      <c r="E48" s="425"/>
      <c r="F48" s="425"/>
      <c r="G48" s="425"/>
      <c r="H48" s="425"/>
      <c r="I48" s="425"/>
      <c r="J48" s="311" t="str">
        <f>VLOOKUP(A48,MATERIALES!A4:D633,2,FALSE)</f>
        <v>m</v>
      </c>
      <c r="K48" s="397">
        <v>3</v>
      </c>
      <c r="L48" s="421"/>
      <c r="M48" s="402">
        <f>VLOOKUP(A48,MATERIALES!A6:D390,4,FALSE)</f>
        <v>2504.2666499460711</v>
      </c>
      <c r="N48" s="272">
        <f t="shared" ref="N48:N53" si="0">K48*M48</f>
        <v>7512.7999498382133</v>
      </c>
    </row>
    <row r="49" spans="1:14">
      <c r="A49" s="146" t="s">
        <v>453</v>
      </c>
      <c r="B49" s="43" t="str">
        <f>VLOOKUP(A49,MATERIALES!A6:D372,3,FALSE)</f>
        <v>Explosivos  75% (INDUGEL)</v>
      </c>
      <c r="C49" s="425"/>
      <c r="D49" s="425"/>
      <c r="E49" s="425"/>
      <c r="F49" s="425"/>
      <c r="G49" s="425"/>
      <c r="H49" s="425"/>
      <c r="I49" s="425"/>
      <c r="J49" s="312" t="str">
        <f>VLOOKUP(A49,MATERIALES!A5:D634,2,FALSE)</f>
        <v>lb</v>
      </c>
      <c r="K49" s="397">
        <v>0.25</v>
      </c>
      <c r="L49" s="421"/>
      <c r="M49" s="402">
        <f>VLOOKUP(A49,MATERIALES!A6:D391,4,FALSE)</f>
        <v>11965.539375890283</v>
      </c>
      <c r="N49" s="272">
        <f t="shared" si="0"/>
        <v>2991.3848439725707</v>
      </c>
    </row>
    <row r="50" spans="1:14">
      <c r="A50" s="146" t="s">
        <v>458</v>
      </c>
      <c r="B50" s="43" t="str">
        <f>VLOOKUP(A50,MATERIALES!A6:D372,3,FALSE)</f>
        <v>Fulminantes</v>
      </c>
      <c r="C50" s="425"/>
      <c r="D50" s="425"/>
      <c r="E50" s="425"/>
      <c r="F50" s="425"/>
      <c r="G50" s="425"/>
      <c r="H50" s="425"/>
      <c r="I50" s="425"/>
      <c r="J50" s="312" t="str">
        <f>VLOOKUP(A50,MATERIALES!A6:D635,2,FALSE)</f>
        <v>u</v>
      </c>
      <c r="K50" s="397">
        <v>1</v>
      </c>
      <c r="L50" s="421"/>
      <c r="M50" s="402">
        <f>VLOOKUP(A50,MATERIALES!A6:D392,4,FALSE)</f>
        <v>1198.8963638772432</v>
      </c>
      <c r="N50" s="272">
        <f t="shared" si="0"/>
        <v>1198.8963638772432</v>
      </c>
    </row>
    <row r="51" spans="1:14">
      <c r="A51" s="146" t="s">
        <v>552</v>
      </c>
      <c r="B51" s="43" t="str">
        <f>VLOOKUP(A51,MATERIALES!A7:D372,3,FALSE)</f>
        <v>Mecha Lenta</v>
      </c>
      <c r="C51" s="425"/>
      <c r="D51" s="425"/>
      <c r="E51" s="425"/>
      <c r="F51" s="425"/>
      <c r="G51" s="425"/>
      <c r="H51" s="425"/>
      <c r="I51" s="425"/>
      <c r="J51" s="312" t="str">
        <f>VLOOKUP(A51,MATERIALES!A6:D636,2,FALSE)</f>
        <v>m</v>
      </c>
      <c r="K51" s="397">
        <v>1</v>
      </c>
      <c r="L51" s="421"/>
      <c r="M51" s="402">
        <f>VLOOKUP(A51,MATERIALES!A7:D393,4,FALSE)</f>
        <v>1072.1923964692576</v>
      </c>
      <c r="N51" s="272">
        <f t="shared" si="0"/>
        <v>1072.1923964692576</v>
      </c>
    </row>
    <row r="52" spans="1:14">
      <c r="A52" s="146" t="s">
        <v>845</v>
      </c>
      <c r="B52" s="43" t="str">
        <f>VLOOKUP(A52,MATERIALES!A8:D372,3,FALSE)</f>
        <v>Escolta y transporte (una tarifa por cada m3 escoltado y transportado)</v>
      </c>
      <c r="C52" s="425"/>
      <c r="D52" s="425"/>
      <c r="E52" s="425"/>
      <c r="F52" s="425"/>
      <c r="G52" s="425"/>
      <c r="H52" s="425"/>
      <c r="I52" s="425"/>
      <c r="J52" s="312" t="str">
        <f>VLOOKUP(A52,MATERIALES!A6:D637,2,FALSE)</f>
        <v>kg</v>
      </c>
      <c r="K52" s="397">
        <v>0.45800000000000002</v>
      </c>
      <c r="L52" s="421"/>
      <c r="M52" s="402">
        <f>VLOOKUP(A52,MATERIALES!A8:D394,4,FALSE)</f>
        <v>6867.5679813572096</v>
      </c>
      <c r="N52" s="272">
        <f t="shared" si="0"/>
        <v>3145.346135461602</v>
      </c>
    </row>
    <row r="53" spans="1:14" ht="15.75" thickBot="1">
      <c r="A53" t="s">
        <v>442</v>
      </c>
      <c r="B53" s="43" t="str">
        <f>VLOOKUP(A53,MATERIALES!A9:D372,3,FALSE)</f>
        <v>Derechos de explotación y/o disposición de materiales</v>
      </c>
      <c r="C53" s="310"/>
      <c r="D53" s="310"/>
      <c r="E53" s="310"/>
      <c r="F53" s="310"/>
      <c r="G53" s="310"/>
      <c r="H53" s="310"/>
      <c r="I53" s="310"/>
      <c r="J53" s="433" t="str">
        <f>VLOOKUP(A53,MATERIALES!A7:D638,2,FALSE)</f>
        <v>m3</v>
      </c>
      <c r="K53" s="126">
        <v>1.3</v>
      </c>
      <c r="L53" s="325"/>
      <c r="M53" s="402">
        <f>VLOOKUP(A53,MATERIALES!A9:D395,4,FALSE)</f>
        <v>4613.5150485613631</v>
      </c>
      <c r="N53" s="272">
        <f t="shared" si="0"/>
        <v>5997.5695631297722</v>
      </c>
    </row>
    <row r="54" spans="1:14" ht="15.75" thickBot="1">
      <c r="B54" s="827" t="s">
        <v>953</v>
      </c>
      <c r="C54" s="828"/>
      <c r="D54" s="828"/>
      <c r="E54" s="828"/>
      <c r="F54" s="828"/>
      <c r="G54" s="828"/>
      <c r="H54" s="828"/>
      <c r="I54" s="828"/>
      <c r="J54" s="828"/>
      <c r="K54" s="828"/>
      <c r="L54" s="828"/>
      <c r="M54" s="829"/>
      <c r="N54" s="394">
        <f>SUM(N47:N53)</f>
        <v>23675.008968909806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1034.151278986966</v>
      </c>
      <c r="M59" s="832"/>
      <c r="N59" s="287">
        <f>K59*L59</f>
        <v>1344.3966626830559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2525.0800282375621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77932.145284740138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15586.429056948029</v>
      </c>
      <c r="M83" s="862"/>
      <c r="N83" s="51"/>
    </row>
    <row r="84" spans="1:14">
      <c r="B84" s="89" t="s">
        <v>973</v>
      </c>
      <c r="C84" s="90"/>
      <c r="D84" s="90"/>
      <c r="E84" s="90"/>
      <c r="F84" s="90"/>
      <c r="G84" s="90"/>
      <c r="H84" s="90"/>
      <c r="I84" s="87"/>
      <c r="J84" s="88"/>
      <c r="K84" s="304">
        <v>0.05</v>
      </c>
      <c r="L84" s="861">
        <f>N78*K84</f>
        <v>3896.6072642370073</v>
      </c>
      <c r="M84" s="862"/>
      <c r="N84" s="51"/>
    </row>
    <row r="85" spans="1:14" ht="15.75" thickBot="1">
      <c r="B85" s="91" t="s">
        <v>974</v>
      </c>
      <c r="C85" s="92"/>
      <c r="D85" s="92"/>
      <c r="E85" s="92"/>
      <c r="F85" s="92"/>
      <c r="G85" s="92"/>
      <c r="H85" s="92"/>
      <c r="I85" s="93"/>
      <c r="J85" s="94"/>
      <c r="K85" s="305">
        <v>0.05</v>
      </c>
      <c r="L85" s="863">
        <f>N78*K85</f>
        <v>3896.6072642370073</v>
      </c>
      <c r="M85" s="864"/>
      <c r="N85" s="51"/>
    </row>
    <row r="86" spans="1:14" ht="15.75" thickBot="1">
      <c r="B86" s="827" t="s">
        <v>953</v>
      </c>
      <c r="C86" s="828"/>
      <c r="D86" s="828"/>
      <c r="E86" s="828"/>
      <c r="F86" s="828"/>
      <c r="G86" s="828"/>
      <c r="H86" s="828"/>
      <c r="I86" s="828"/>
      <c r="J86" s="828"/>
      <c r="K86" s="828"/>
      <c r="L86" s="828"/>
      <c r="M86" s="829"/>
      <c r="N86" s="52">
        <f>L83+L84+L85</f>
        <v>23379.64358542204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101311.78887016219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99032.007261989609</v>
      </c>
      <c r="L36" s="270"/>
      <c r="M36" s="336">
        <v>2.5</v>
      </c>
      <c r="N36" s="272">
        <f>K36/M36</f>
        <v>39612.802904795841</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173435.84582324114</v>
      </c>
      <c r="L37" s="335"/>
      <c r="M37" s="336">
        <v>100</v>
      </c>
      <c r="N37" s="272">
        <f>K37/M37</f>
        <v>1734.3584582324113</v>
      </c>
    </row>
    <row r="38" spans="1:14">
      <c r="A38" s="113" t="s">
        <v>261</v>
      </c>
      <c r="B38" s="840" t="str">
        <f>VLOOKUP(A38,EQUIPOS!A8:D154,3,FALSE)</f>
        <v xml:space="preserve">Motobomba 3 PULGADAS (incluye operario)
</v>
      </c>
      <c r="C38" s="841"/>
      <c r="D38" s="841"/>
      <c r="E38" s="841"/>
      <c r="F38" s="841"/>
      <c r="G38" s="841"/>
      <c r="H38" s="842"/>
      <c r="I38" s="328"/>
      <c r="J38" s="330"/>
      <c r="K38" s="269">
        <f>VLOOKUP(A38,EQUIPOS!A8:D165,4,FALSE)</f>
        <v>7155.8407728984203</v>
      </c>
      <c r="L38" s="423"/>
      <c r="M38" s="424">
        <v>8</v>
      </c>
      <c r="N38" s="272">
        <f>K38/M38</f>
        <v>894.48009661230253</v>
      </c>
    </row>
    <row r="39" spans="1:14">
      <c r="A39" t="s">
        <v>312</v>
      </c>
      <c r="B39" s="840" t="str">
        <f>VLOOKUP(A39,EQUIPOS!A9:D154,3,FALSE)</f>
        <v>Retroexcavadora sobre oruga, potencia 138 HP, balde de 1,5 m3.</v>
      </c>
      <c r="C39" s="841"/>
      <c r="D39" s="841"/>
      <c r="E39" s="841"/>
      <c r="F39" s="841"/>
      <c r="G39" s="841"/>
      <c r="H39" s="842"/>
      <c r="I39" s="36"/>
      <c r="J39" s="37"/>
      <c r="K39" s="269">
        <f>VLOOKUP(A39,EQUIPOS!A9:D166,4,FALSE)</f>
        <v>144243.95938558545</v>
      </c>
      <c r="L39" s="276"/>
      <c r="M39" s="336">
        <v>8</v>
      </c>
      <c r="N39" s="272">
        <f>K39/M39</f>
        <v>18030.494923198181</v>
      </c>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N78*M41</f>
        <v>215.73612180720397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60487.872504645937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376</v>
      </c>
      <c r="B48" s="43" t="str">
        <f>VLOOKUP(A48,MATERIALES!A5:D372,3,FALSE)</f>
        <v>Anfo</v>
      </c>
      <c r="C48" s="281"/>
      <c r="D48" s="281"/>
      <c r="E48" s="281"/>
      <c r="F48" s="281"/>
      <c r="G48" s="281"/>
      <c r="H48" s="281"/>
      <c r="I48" s="268"/>
      <c r="J48" s="224" t="str">
        <f>VLOOKUP(A48,MATERIALES!A4:D633,2,FALSE)</f>
        <v>kg</v>
      </c>
      <c r="K48" s="282">
        <v>0.3</v>
      </c>
      <c r="L48" s="267"/>
      <c r="M48" s="402">
        <f>VLOOKUP(A48,MATERIALES!A5:D389,4,FALSE)</f>
        <v>5856.0657205371554</v>
      </c>
      <c r="N48" s="272">
        <f>K48*M48</f>
        <v>1756.8197161611465</v>
      </c>
    </row>
    <row r="49" spans="1:14">
      <c r="A49" s="146" t="s">
        <v>424</v>
      </c>
      <c r="B49" s="43" t="str">
        <f>VLOOKUP(A49,MATERIALES!A6:D372,3,FALSE)</f>
        <v>Cordón detonante</v>
      </c>
      <c r="C49" s="425"/>
      <c r="D49" s="425"/>
      <c r="E49" s="425"/>
      <c r="F49" s="425"/>
      <c r="G49" s="425"/>
      <c r="H49" s="425"/>
      <c r="I49" s="425"/>
      <c r="J49" s="311" t="str">
        <f>VLOOKUP(A49,MATERIALES!A5:D634,2,FALSE)</f>
        <v>m</v>
      </c>
      <c r="K49" s="397">
        <v>3</v>
      </c>
      <c r="L49" s="421"/>
      <c r="M49" s="402">
        <f>VLOOKUP(A49,MATERIALES!A6:D390,4,FALSE)</f>
        <v>2504.2666499460711</v>
      </c>
      <c r="N49" s="272">
        <f t="shared" ref="N49:N54" si="0">K49*M49</f>
        <v>7512.7999498382133</v>
      </c>
    </row>
    <row r="50" spans="1:14">
      <c r="A50" s="146" t="s">
        <v>453</v>
      </c>
      <c r="B50" s="43" t="str">
        <f>VLOOKUP(A50,MATERIALES!A6:D372,3,FALSE)</f>
        <v>Explosivos  75% (INDUGEL)</v>
      </c>
      <c r="C50" s="425"/>
      <c r="D50" s="425"/>
      <c r="E50" s="425"/>
      <c r="F50" s="425"/>
      <c r="G50" s="425"/>
      <c r="H50" s="425"/>
      <c r="I50" s="425"/>
      <c r="J50" s="312" t="str">
        <f>VLOOKUP(A50,MATERIALES!A6:D635,2,FALSE)</f>
        <v>lb</v>
      </c>
      <c r="K50" s="397">
        <v>0.25</v>
      </c>
      <c r="L50" s="421"/>
      <c r="M50" s="402">
        <f>VLOOKUP(A50,MATERIALES!A6:D391,4,FALSE)</f>
        <v>11965.539375890283</v>
      </c>
      <c r="N50" s="272">
        <f t="shared" si="0"/>
        <v>2991.3848439725707</v>
      </c>
    </row>
    <row r="51" spans="1:14">
      <c r="A51" s="146" t="s">
        <v>458</v>
      </c>
      <c r="B51" s="43" t="str">
        <f>VLOOKUP(A51,MATERIALES!A6:D372,3,FALSE)</f>
        <v>Fulminantes</v>
      </c>
      <c r="C51" s="425"/>
      <c r="D51" s="425"/>
      <c r="E51" s="425"/>
      <c r="F51" s="425"/>
      <c r="G51" s="425"/>
      <c r="H51" s="425"/>
      <c r="I51" s="425"/>
      <c r="J51" s="312" t="str">
        <f>VLOOKUP(A51,MATERIALES!A6:D636,2,FALSE)</f>
        <v>u</v>
      </c>
      <c r="K51" s="397">
        <v>1</v>
      </c>
      <c r="L51" s="421"/>
      <c r="M51" s="402">
        <f>VLOOKUP(A51,MATERIALES!A6:D392,4,FALSE)</f>
        <v>1198.8963638772432</v>
      </c>
      <c r="N51" s="272">
        <f t="shared" si="0"/>
        <v>1198.8963638772432</v>
      </c>
    </row>
    <row r="52" spans="1:14">
      <c r="A52" s="146" t="s">
        <v>552</v>
      </c>
      <c r="B52" s="43" t="str">
        <f>VLOOKUP(A52,MATERIALES!A7:D372,3,FALSE)</f>
        <v>Mecha Lenta</v>
      </c>
      <c r="C52" s="425"/>
      <c r="D52" s="425"/>
      <c r="E52" s="425"/>
      <c r="F52" s="425"/>
      <c r="G52" s="425"/>
      <c r="H52" s="425"/>
      <c r="I52" s="425"/>
      <c r="J52" s="312" t="str">
        <f>VLOOKUP(A52,MATERIALES!A6:D637,2,FALSE)</f>
        <v>m</v>
      </c>
      <c r="K52" s="397">
        <v>1</v>
      </c>
      <c r="L52" s="421"/>
      <c r="M52" s="402">
        <f>VLOOKUP(A52,MATERIALES!A7:D393,4,FALSE)</f>
        <v>1072.1923964692576</v>
      </c>
      <c r="N52" s="272">
        <f t="shared" si="0"/>
        <v>1072.1923964692576</v>
      </c>
    </row>
    <row r="53" spans="1:14">
      <c r="A53" s="205" t="s">
        <v>845</v>
      </c>
      <c r="B53" s="43" t="str">
        <f>VLOOKUP(A53,MATERIALES!A7:D372,3,FALSE)</f>
        <v>Escolta y transporte (una tarifa por cada m3 escoltado y transportado)</v>
      </c>
      <c r="C53" s="425"/>
      <c r="D53" s="425"/>
      <c r="E53" s="425"/>
      <c r="F53" s="425"/>
      <c r="G53" s="425"/>
      <c r="H53" s="425"/>
      <c r="I53" s="425"/>
      <c r="J53" s="312" t="str">
        <f>VLOOKUP(A53,MATERIALES!A6:D637,2,FALSE)</f>
        <v>kg</v>
      </c>
      <c r="K53" s="397">
        <v>0.45800000000000002</v>
      </c>
      <c r="L53" s="421"/>
      <c r="M53" s="402">
        <f>VLOOKUP(A53,MATERIALES!A7:D393,4,FALSE)</f>
        <v>6867.5679813572096</v>
      </c>
      <c r="N53" s="272">
        <f>K53*M53</f>
        <v>3145.346135461602</v>
      </c>
    </row>
    <row r="54" spans="1:14">
      <c r="A54" s="146" t="s">
        <v>442</v>
      </c>
      <c r="B54" s="43" t="str">
        <f>VLOOKUP(A54,MATERIALES!A8:D372,3,FALSE)</f>
        <v>Derechos de explotación y/o disposición de materiales</v>
      </c>
      <c r="C54" s="425"/>
      <c r="D54" s="425"/>
      <c r="E54" s="425"/>
      <c r="F54" s="425"/>
      <c r="G54" s="425"/>
      <c r="H54" s="425"/>
      <c r="I54" s="425"/>
      <c r="J54" s="312" t="str">
        <f>VLOOKUP(A54,MATERIALES!A7:D638,2,FALSE)</f>
        <v>m3</v>
      </c>
      <c r="K54" s="397">
        <v>1.3</v>
      </c>
      <c r="L54" s="421"/>
      <c r="M54" s="402">
        <f>VLOOKUP(A54,MATERIALES!A8:D394,4,FALSE)</f>
        <v>4613.5150485613631</v>
      </c>
      <c r="N54" s="272">
        <f t="shared" si="0"/>
        <v>5997.5695631297722</v>
      </c>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23675.008968909806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31">
        <f>VLOOKUP(A61,TRANSPORTE!A5:D117,4,FALSE)</f>
        <v>1034.151278986966</v>
      </c>
      <c r="M61" s="832"/>
      <c r="N61" s="287">
        <f>K61*L61</f>
        <v>1344.3966626830559</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1344.3966626830559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21573.612180720396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107080.89031695918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21416.178063391839</v>
      </c>
      <c r="M85" s="862"/>
      <c r="N85" s="51"/>
    </row>
    <row r="86" spans="1:14">
      <c r="B86" s="89" t="s">
        <v>973</v>
      </c>
      <c r="C86" s="90"/>
      <c r="D86" s="90"/>
      <c r="E86" s="90"/>
      <c r="F86" s="90"/>
      <c r="G86" s="90"/>
      <c r="H86" s="90"/>
      <c r="I86" s="87"/>
      <c r="J86" s="88"/>
      <c r="K86" s="304">
        <v>0.05</v>
      </c>
      <c r="L86" s="861">
        <f>N80*K86</f>
        <v>5354.0445158479597</v>
      </c>
      <c r="M86" s="862"/>
      <c r="N86" s="51"/>
    </row>
    <row r="87" spans="1:14" ht="15.75" thickBot="1">
      <c r="B87" s="91" t="s">
        <v>974</v>
      </c>
      <c r="C87" s="92"/>
      <c r="D87" s="92"/>
      <c r="E87" s="92"/>
      <c r="F87" s="92"/>
      <c r="G87" s="92"/>
      <c r="H87" s="92"/>
      <c r="I87" s="93"/>
      <c r="J87" s="94"/>
      <c r="K87" s="305">
        <v>0.05</v>
      </c>
      <c r="L87" s="863">
        <f>N80*K87</f>
        <v>5354.0445158479597</v>
      </c>
      <c r="M87" s="864"/>
      <c r="N87" s="51"/>
    </row>
    <row r="88" spans="1:14" ht="15.75" thickBot="1">
      <c r="B88" s="827" t="s">
        <v>953</v>
      </c>
      <c r="C88" s="828"/>
      <c r="D88" s="828"/>
      <c r="E88" s="828"/>
      <c r="F88" s="828"/>
      <c r="G88" s="828"/>
      <c r="H88" s="828"/>
      <c r="I88" s="828"/>
      <c r="J88" s="828"/>
      <c r="K88" s="828"/>
      <c r="L88" s="828"/>
      <c r="M88" s="829"/>
      <c r="N88" s="52">
        <f>L85+L86+L87</f>
        <v>32124.267095087758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139205.15741204694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2.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173435.84582324114</v>
      </c>
      <c r="L36" s="270"/>
      <c r="M36" s="336">
        <v>100</v>
      </c>
      <c r="N36" s="272">
        <f>K36/M36</f>
        <v>1734.3584582324113</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144243.95938558545</v>
      </c>
      <c r="L37" s="335"/>
      <c r="M37" s="336">
        <v>35</v>
      </c>
      <c r="N37" s="272">
        <f>K37/M37</f>
        <v>4121.2559824452983</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7.6767229862288557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5863.2911636639383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442</v>
      </c>
      <c r="B48" s="43" t="str">
        <f>VLOOKUP(A48,MATERIALES!A5:D372,3,FALSE)</f>
        <v>Derechos de explotación y/o disposición de materiales</v>
      </c>
      <c r="C48" s="281"/>
      <c r="D48" s="281"/>
      <c r="E48" s="281"/>
      <c r="F48" s="281"/>
      <c r="G48" s="281"/>
      <c r="H48" s="281"/>
      <c r="I48" s="268"/>
      <c r="J48" s="224" t="str">
        <f>VLOOKUP(A48,MATERIALES!A4:D633,2,FALSE)</f>
        <v>m3</v>
      </c>
      <c r="K48" s="282">
        <v>1.3</v>
      </c>
      <c r="L48" s="267"/>
      <c r="M48" s="402">
        <f>VLOOKUP(A48,MATERIALES!A5:D389,4,FALSE)</f>
        <v>4613.5150485613631</v>
      </c>
      <c r="N48" s="272">
        <f>K48*M48</f>
        <v>5997.5695631297722</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7" t="s">
        <v>953</v>
      </c>
      <c r="C55" s="828"/>
      <c r="D55" s="828"/>
      <c r="E55" s="828"/>
      <c r="F55" s="828"/>
      <c r="G55" s="828"/>
      <c r="H55" s="828"/>
      <c r="I55" s="828"/>
      <c r="J55" s="828"/>
      <c r="K55" s="828"/>
      <c r="L55" s="828"/>
      <c r="M55" s="829"/>
      <c r="N55" s="394">
        <f>SUM(N48:N54)</f>
        <v>5997.5695631297722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31">
        <f>VLOOKUP(A60,TRANSPORTE!A5:D117,4,FALSE)</f>
        <v>1034.151278986966</v>
      </c>
      <c r="M60" s="832"/>
      <c r="N60" s="287">
        <f>K60*L60</f>
        <v>1344.3966626830559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1344.3966626830559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767.67229862288559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13972.929688099652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2794.5859376199305</v>
      </c>
      <c r="M84" s="862"/>
      <c r="N84" s="51"/>
    </row>
    <row r="85" spans="1:14">
      <c r="B85" s="89" t="s">
        <v>973</v>
      </c>
      <c r="C85" s="90"/>
      <c r="D85" s="90"/>
      <c r="E85" s="90"/>
      <c r="F85" s="90"/>
      <c r="G85" s="90"/>
      <c r="H85" s="90"/>
      <c r="I85" s="87"/>
      <c r="J85" s="88"/>
      <c r="K85" s="304">
        <v>0.05</v>
      </c>
      <c r="L85" s="861">
        <f>N79*K85</f>
        <v>698.64648440498263</v>
      </c>
      <c r="M85" s="862"/>
      <c r="N85" s="51"/>
    </row>
    <row r="86" spans="1:14" ht="15.75" thickBot="1">
      <c r="B86" s="91" t="s">
        <v>974</v>
      </c>
      <c r="C86" s="92"/>
      <c r="D86" s="92"/>
      <c r="E86" s="92"/>
      <c r="F86" s="92"/>
      <c r="G86" s="92"/>
      <c r="H86" s="92"/>
      <c r="I86" s="93"/>
      <c r="J86" s="94"/>
      <c r="K86" s="305">
        <v>0.05</v>
      </c>
      <c r="L86" s="863">
        <f>N79*K86</f>
        <v>698.64648440498263</v>
      </c>
      <c r="M86" s="864"/>
      <c r="N86" s="51"/>
    </row>
    <row r="87" spans="1:14" ht="15.75" thickBot="1">
      <c r="B87" s="827" t="s">
        <v>953</v>
      </c>
      <c r="C87" s="828"/>
      <c r="D87" s="828"/>
      <c r="E87" s="828"/>
      <c r="F87" s="828"/>
      <c r="G87" s="828"/>
      <c r="H87" s="828"/>
      <c r="I87" s="828"/>
      <c r="J87" s="828"/>
      <c r="K87" s="828"/>
      <c r="L87" s="828"/>
      <c r="M87" s="829"/>
      <c r="N87" s="52">
        <f>L84+L85+L86</f>
        <v>4191.8789064298953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18164.808594529546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7.75" customHeight="1" thickBot="1">
      <c r="B29" s="71" t="s">
        <v>943</v>
      </c>
      <c r="C29" s="836" t="s">
        <v>944</v>
      </c>
      <c r="D29" s="837"/>
      <c r="E29" s="837"/>
      <c r="F29" s="837"/>
      <c r="G29" s="837"/>
      <c r="H29" s="837"/>
      <c r="I29" s="837"/>
      <c r="J29" s="72"/>
      <c r="K29" s="342" t="s">
        <v>2215</v>
      </c>
      <c r="L29" s="838" t="s">
        <v>945</v>
      </c>
      <c r="M29" s="83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8" t="s">
        <v>944</v>
      </c>
      <c r="C34" s="809"/>
      <c r="D34" s="809"/>
      <c r="E34" s="809"/>
      <c r="F34" s="809"/>
      <c r="G34" s="809"/>
      <c r="H34" s="810"/>
      <c r="I34" s="811" t="s">
        <v>948</v>
      </c>
      <c r="J34" s="812"/>
      <c r="K34" s="69" t="s">
        <v>949</v>
      </c>
      <c r="L34" s="813" t="s">
        <v>950</v>
      </c>
      <c r="M34" s="810"/>
      <c r="N34" s="70" t="s">
        <v>951</v>
      </c>
    </row>
    <row r="35" spans="1:14">
      <c r="A35" s="113" t="s">
        <v>263</v>
      </c>
      <c r="B35" s="840" t="str">
        <f>VLOOKUP(A35,EQUIPOS!A6:D154,3,FALSE)</f>
        <v xml:space="preserve">Motobomba 4 pulgadas
</v>
      </c>
      <c r="C35" s="841"/>
      <c r="D35" s="841"/>
      <c r="E35" s="841"/>
      <c r="F35" s="841"/>
      <c r="G35" s="841"/>
      <c r="H35" s="842"/>
      <c r="I35" s="267"/>
      <c r="J35" s="268"/>
      <c r="K35" s="269">
        <f>VLOOKUP(A35,EQUIPOS!A6:D163,4,FALSE)</f>
        <v>11591.032450627403</v>
      </c>
      <c r="L35" s="270"/>
      <c r="M35" s="336">
        <v>21</v>
      </c>
      <c r="N35" s="272">
        <f>K35/M35</f>
        <v>551.95392622035251</v>
      </c>
    </row>
    <row r="36" spans="1:14">
      <c r="A36" s="113" t="s">
        <v>129</v>
      </c>
      <c r="B36" s="840" t="str">
        <f>VLOOKUP(A36,EQUIPOS!A7:D154,3,FALSE)</f>
        <v xml:space="preserve">Buldozer, Potencia al volante de 140 HP, motor de 2200 RPM, longitud de hoja 4,80m. </v>
      </c>
      <c r="C36" s="841"/>
      <c r="D36" s="841"/>
      <c r="E36" s="841"/>
      <c r="F36" s="841"/>
      <c r="G36" s="841"/>
      <c r="H36" s="842"/>
      <c r="I36" s="421"/>
      <c r="J36" s="422"/>
      <c r="K36" s="269">
        <f>VLOOKUP(A36,EQUIPOS!A7:D164,4,FALSE)</f>
        <v>173435.84582324114</v>
      </c>
      <c r="L36" s="335"/>
      <c r="M36" s="336">
        <v>100</v>
      </c>
      <c r="N36" s="272">
        <f>K36/M36</f>
        <v>1734.3584582324113</v>
      </c>
    </row>
    <row r="37" spans="1:14">
      <c r="A37" s="113" t="s">
        <v>312</v>
      </c>
      <c r="B37" s="840" t="str">
        <f>VLOOKUP(A37,EQUIPOS!A8:D154,3,FALSE)</f>
        <v>Retroexcavadora sobre oruga, potencia 138 HP, balde de 1,5 m3.</v>
      </c>
      <c r="C37" s="841"/>
      <c r="D37" s="841"/>
      <c r="E37" s="841"/>
      <c r="F37" s="841"/>
      <c r="G37" s="841"/>
      <c r="H37" s="842"/>
      <c r="I37" s="328"/>
      <c r="J37" s="330"/>
      <c r="K37" s="269">
        <f>VLOOKUP(A37,EQUIPOS!A8:D165,4,FALSE)</f>
        <v>144243.95938558545</v>
      </c>
      <c r="L37" s="423"/>
      <c r="M37" s="424">
        <v>21</v>
      </c>
      <c r="N37" s="272">
        <f>K37/M37</f>
        <v>6868.7599707421641</v>
      </c>
    </row>
    <row r="38" spans="1:14">
      <c r="B38" s="840"/>
      <c r="C38" s="841"/>
      <c r="D38" s="841"/>
      <c r="E38" s="841"/>
      <c r="F38" s="841"/>
      <c r="G38" s="841"/>
      <c r="H38" s="842"/>
      <c r="I38" s="36"/>
      <c r="J38" s="37"/>
      <c r="K38" s="269"/>
      <c r="L38" s="276"/>
      <c r="M38" s="336"/>
      <c r="N38" s="272"/>
    </row>
    <row r="39" spans="1:14">
      <c r="B39" s="320"/>
      <c r="C39" s="321"/>
      <c r="D39" s="321"/>
      <c r="E39" s="321"/>
      <c r="F39" s="323"/>
      <c r="G39" s="323"/>
      <c r="H39" s="125"/>
      <c r="I39" s="36"/>
      <c r="J39" s="37"/>
      <c r="K39" s="269"/>
      <c r="L39" s="276"/>
      <c r="M39" s="277"/>
      <c r="N39" s="273"/>
    </row>
    <row r="40" spans="1:14">
      <c r="B40" s="847" t="s">
        <v>952</v>
      </c>
      <c r="C40" s="848"/>
      <c r="D40" s="848"/>
      <c r="E40" s="38"/>
      <c r="F40" s="39"/>
      <c r="G40" s="39"/>
      <c r="H40" s="40"/>
      <c r="I40" s="36"/>
      <c r="J40" s="37"/>
      <c r="K40" s="279"/>
      <c r="L40" s="276"/>
      <c r="M40" s="401">
        <v>0.01</v>
      </c>
      <c r="N40" s="344">
        <f>N76*M40</f>
        <v>12.794538310381427</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SUM(N35:N41)</f>
        <v>9167.8668935053083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442</v>
      </c>
      <c r="B47" s="43" t="str">
        <f>VLOOKUP(A47,MATERIALES!A5:D372,3,FALSE)</f>
        <v>Derechos de explotación y/o disposición de materiales</v>
      </c>
      <c r="C47" s="281"/>
      <c r="D47" s="281"/>
      <c r="E47" s="281"/>
      <c r="F47" s="281"/>
      <c r="G47" s="281"/>
      <c r="H47" s="281"/>
      <c r="I47" s="268"/>
      <c r="J47" s="224" t="str">
        <f>VLOOKUP(A47,MATERIALES!A4:D633,2,FALSE)</f>
        <v>m3</v>
      </c>
      <c r="K47" s="282">
        <v>1.3</v>
      </c>
      <c r="L47" s="267"/>
      <c r="M47" s="402">
        <f>VLOOKUP(A47,MATERIALES!A5:D389,4,FALSE)</f>
        <v>4613.5150485613631</v>
      </c>
      <c r="N47" s="272">
        <f>K47*M47</f>
        <v>5997.5695631297722</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5997.5695631297722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1034.151278986966</v>
      </c>
      <c r="M59" s="832"/>
      <c r="N59" s="287">
        <f>K59*L59</f>
        <v>1344.3966626830559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1344.3966626830559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1279.4538310381427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17789.28695035628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3557.8573900712563</v>
      </c>
      <c r="M83" s="862"/>
      <c r="N83" s="51"/>
    </row>
    <row r="84" spans="1:14">
      <c r="B84" s="89" t="s">
        <v>973</v>
      </c>
      <c r="C84" s="90"/>
      <c r="D84" s="90"/>
      <c r="E84" s="90"/>
      <c r="F84" s="90"/>
      <c r="G84" s="90"/>
      <c r="H84" s="90"/>
      <c r="I84" s="87"/>
      <c r="J84" s="88"/>
      <c r="K84" s="304">
        <v>0.05</v>
      </c>
      <c r="L84" s="861">
        <f>N78*K84</f>
        <v>889.46434751781408</v>
      </c>
      <c r="M84" s="862"/>
      <c r="N84" s="51"/>
    </row>
    <row r="85" spans="1:14" ht="15.75" thickBot="1">
      <c r="B85" s="91" t="s">
        <v>974</v>
      </c>
      <c r="C85" s="92"/>
      <c r="D85" s="92"/>
      <c r="E85" s="92"/>
      <c r="F85" s="92"/>
      <c r="G85" s="92"/>
      <c r="H85" s="92"/>
      <c r="I85" s="93"/>
      <c r="J85" s="94"/>
      <c r="K85" s="305">
        <v>0.05</v>
      </c>
      <c r="L85" s="863">
        <f>N78*K85</f>
        <v>889.46434751781408</v>
      </c>
      <c r="M85" s="864"/>
      <c r="N85" s="51"/>
    </row>
    <row r="86" spans="1:14" ht="15.75" thickBot="1">
      <c r="B86" s="827" t="s">
        <v>953</v>
      </c>
      <c r="C86" s="828"/>
      <c r="D86" s="828"/>
      <c r="E86" s="828"/>
      <c r="F86" s="828"/>
      <c r="G86" s="828"/>
      <c r="H86" s="828"/>
      <c r="I86" s="828"/>
      <c r="J86" s="828"/>
      <c r="K86" s="828"/>
      <c r="L86" s="828"/>
      <c r="M86" s="829"/>
      <c r="N86" s="52">
        <f>L83+L84+L85</f>
        <v>5336.7860851068854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23126.073035463167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336">
        <v>2.5</v>
      </c>
      <c r="N36" s="272">
        <f>K36/M36</f>
        <v>4213.9842420503182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4619.9667420503183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550</v>
      </c>
      <c r="B48" s="43" t="str">
        <f>VLOOKUP(A48,MATERIALES!A5:D372,3,FALSE)</f>
        <v>Material seleccionado para Relleno</v>
      </c>
      <c r="C48" s="281"/>
      <c r="D48" s="281"/>
      <c r="E48" s="281"/>
      <c r="F48" s="281"/>
      <c r="G48" s="281"/>
      <c r="H48" s="281"/>
      <c r="I48" s="268"/>
      <c r="J48" s="224" t="str">
        <f>VLOOKUP(A48,MATERIALES!A4:D633,2,FALSE)</f>
        <v>m3</v>
      </c>
      <c r="K48" s="282">
        <v>1.3</v>
      </c>
      <c r="L48" s="267"/>
      <c r="M48" s="402">
        <f>VLOOKUP(A48,MATERIALES!A5:D389,4,FALSE)</f>
        <v>22806.714133437432</v>
      </c>
      <c r="N48" s="272">
        <f>K48*M48</f>
        <v>29648.728373468661</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63.884353314950786</v>
      </c>
      <c r="N49" s="272">
        <f>K49*M49</f>
        <v>1916.5305994485236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31565.258972917185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1034.151278986966</v>
      </c>
      <c r="M60" s="832"/>
      <c r="N60" s="287">
        <f>K60*L60</f>
        <v>1344.3966626830559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1344.3966626830559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45649.272377650566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9129.8544755301136</v>
      </c>
      <c r="M84" s="862"/>
      <c r="N84" s="51"/>
    </row>
    <row r="85" spans="1:14">
      <c r="B85" s="89" t="s">
        <v>973</v>
      </c>
      <c r="C85" s="90"/>
      <c r="D85" s="90"/>
      <c r="E85" s="90"/>
      <c r="F85" s="90"/>
      <c r="G85" s="90"/>
      <c r="H85" s="90"/>
      <c r="I85" s="87"/>
      <c r="J85" s="88"/>
      <c r="K85" s="304">
        <v>0.05</v>
      </c>
      <c r="L85" s="861">
        <f>N79*K85</f>
        <v>2282.4636188825284</v>
      </c>
      <c r="M85" s="862"/>
      <c r="N85" s="51"/>
    </row>
    <row r="86" spans="1:14" ht="15.75" thickBot="1">
      <c r="B86" s="91" t="s">
        <v>974</v>
      </c>
      <c r="C86" s="92"/>
      <c r="D86" s="92"/>
      <c r="E86" s="92"/>
      <c r="F86" s="92"/>
      <c r="G86" s="92"/>
      <c r="H86" s="92"/>
      <c r="I86" s="93"/>
      <c r="J86" s="94"/>
      <c r="K86" s="305">
        <v>0.05</v>
      </c>
      <c r="L86" s="863">
        <f>N79*K86</f>
        <v>2282.4636188825284</v>
      </c>
      <c r="M86" s="864"/>
      <c r="N86" s="51"/>
    </row>
    <row r="87" spans="1:14" ht="15.75" thickBot="1">
      <c r="B87" s="827" t="s">
        <v>953</v>
      </c>
      <c r="C87" s="828"/>
      <c r="D87" s="828"/>
      <c r="E87" s="828"/>
      <c r="F87" s="828"/>
      <c r="G87" s="828"/>
      <c r="H87" s="828"/>
      <c r="I87" s="828"/>
      <c r="J87" s="828"/>
      <c r="K87" s="828"/>
      <c r="L87" s="828"/>
      <c r="M87" s="829"/>
      <c r="N87" s="52">
        <f>L84+L85+L86</f>
        <v>13694.78171329517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59344.054090945734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336">
        <v>2.5</v>
      </c>
      <c r="N36" s="272">
        <f>K36/M36</f>
        <v>4213.9842420503182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4619.9667420503183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540</v>
      </c>
      <c r="B48" s="43" t="str">
        <f>VLOOKUP(A48,MATERIALES!A5:D372,3,FALSE)</f>
        <v>Material de Recebo Para Relleno</v>
      </c>
      <c r="C48" s="281"/>
      <c r="D48" s="281"/>
      <c r="E48" s="281"/>
      <c r="F48" s="281"/>
      <c r="G48" s="281"/>
      <c r="H48" s="281"/>
      <c r="I48" s="268"/>
      <c r="J48" s="224" t="str">
        <f>VLOOKUP(A48,MATERIALES!A4:D633,2,FALSE)</f>
        <v>m3</v>
      </c>
      <c r="K48" s="282">
        <v>1.3</v>
      </c>
      <c r="L48" s="267"/>
      <c r="M48" s="402">
        <f>VLOOKUP(A48,MATERIALES!A5:D389,4,FALSE)</f>
        <v>23013.273542489103</v>
      </c>
      <c r="N48" s="272">
        <f>K48*M48</f>
        <v>29917.255605235834</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63.884353314950786</v>
      </c>
      <c r="N49" s="272">
        <f>K49*M49</f>
        <v>1916.5305994485236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31833.786204684358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1034.151278986966</v>
      </c>
      <c r="M60" s="832"/>
      <c r="N60" s="287">
        <f>K60*L60</f>
        <v>1344.3966626830559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45"/>
    </row>
    <row r="66" spans="1:15" ht="15.75" thickBot="1">
      <c r="B66" s="833" t="s">
        <v>953</v>
      </c>
      <c r="C66" s="834"/>
      <c r="D66" s="834"/>
      <c r="E66" s="834"/>
      <c r="F66" s="834"/>
      <c r="G66" s="834"/>
      <c r="H66" s="834"/>
      <c r="I66" s="834"/>
      <c r="J66" s="834"/>
      <c r="K66" s="834"/>
      <c r="L66" s="834"/>
      <c r="M66" s="835"/>
      <c r="N66" s="104">
        <f>N60+N61+N62+N63+N64</f>
        <v>1344.3966626830559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45917.799609417736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9183.5599218835468</v>
      </c>
      <c r="M84" s="862"/>
      <c r="N84" s="51"/>
    </row>
    <row r="85" spans="1:14">
      <c r="B85" s="89" t="s">
        <v>973</v>
      </c>
      <c r="C85" s="90"/>
      <c r="D85" s="90"/>
      <c r="E85" s="90"/>
      <c r="F85" s="90"/>
      <c r="G85" s="90"/>
      <c r="H85" s="90"/>
      <c r="I85" s="87"/>
      <c r="J85" s="88"/>
      <c r="K85" s="304">
        <v>0.05</v>
      </c>
      <c r="L85" s="861">
        <f>N79*K85</f>
        <v>2295.8899804708867</v>
      </c>
      <c r="M85" s="862"/>
      <c r="N85" s="51"/>
    </row>
    <row r="86" spans="1:14" ht="15.75" thickBot="1">
      <c r="B86" s="91" t="s">
        <v>974</v>
      </c>
      <c r="C86" s="92"/>
      <c r="D86" s="92"/>
      <c r="E86" s="92"/>
      <c r="F86" s="92"/>
      <c r="G86" s="92"/>
      <c r="H86" s="92"/>
      <c r="I86" s="93"/>
      <c r="J86" s="94"/>
      <c r="K86" s="305">
        <v>0.05</v>
      </c>
      <c r="L86" s="863">
        <f>N79*K86</f>
        <v>2295.8899804708867</v>
      </c>
      <c r="M86" s="864"/>
      <c r="N86" s="51"/>
    </row>
    <row r="87" spans="1:14" ht="15.75" thickBot="1">
      <c r="B87" s="827" t="s">
        <v>953</v>
      </c>
      <c r="C87" s="828"/>
      <c r="D87" s="828"/>
      <c r="E87" s="828"/>
      <c r="F87" s="828"/>
      <c r="G87" s="828"/>
      <c r="H87" s="828"/>
      <c r="I87" s="828"/>
      <c r="J87" s="828"/>
      <c r="K87" s="828"/>
      <c r="L87" s="828"/>
      <c r="M87" s="829"/>
      <c r="N87" s="52">
        <f>L84+L85+L86</f>
        <v>13775.339882825321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59693.139492243055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336">
        <v>2.5</v>
      </c>
      <c r="N36" s="272">
        <f>K36/M36</f>
        <v>4213.9842420503182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4619.9667420503183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515</v>
      </c>
      <c r="B48" s="43" t="str">
        <f>VLOOKUP(A48,MATERIALES!A5:D372,3,FALSE)</f>
        <v>Material  Granular Tipo SBG</v>
      </c>
      <c r="C48" s="281"/>
      <c r="D48" s="281"/>
      <c r="E48" s="281"/>
      <c r="F48" s="281"/>
      <c r="G48" s="281"/>
      <c r="H48" s="281"/>
      <c r="I48" s="268"/>
      <c r="J48" s="224" t="str">
        <f>VLOOKUP(A48,MATERIALES!A4:D633,2,FALSE)</f>
        <v>m3</v>
      </c>
      <c r="K48" s="282">
        <v>1.3</v>
      </c>
      <c r="L48" s="267"/>
      <c r="M48" s="402">
        <f>VLOOKUP(A48,MATERIALES!A5:D389,4,FALSE)</f>
        <v>32080.592756324455</v>
      </c>
      <c r="N48" s="272">
        <f>K48*M48</f>
        <v>41704.770583221791</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63.884353314950786</v>
      </c>
      <c r="N49" s="272">
        <f>K49*M49</f>
        <v>1916.5305994485236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43621.301182670315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1034.151278986966</v>
      </c>
      <c r="M60" s="832"/>
      <c r="N60" s="287">
        <f>K60*L60</f>
        <v>1344.3966626830559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1344.3966626830559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57705.314587403693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11541.06291748074</v>
      </c>
      <c r="M84" s="862"/>
      <c r="N84" s="51"/>
    </row>
    <row r="85" spans="1:14">
      <c r="B85" s="89" t="s">
        <v>973</v>
      </c>
      <c r="C85" s="90"/>
      <c r="D85" s="90"/>
      <c r="E85" s="90"/>
      <c r="F85" s="90"/>
      <c r="G85" s="90"/>
      <c r="H85" s="90"/>
      <c r="I85" s="87"/>
      <c r="J85" s="88"/>
      <c r="K85" s="304">
        <v>0.05</v>
      </c>
      <c r="L85" s="861">
        <f>N79*K85</f>
        <v>2885.265729370185</v>
      </c>
      <c r="M85" s="862"/>
      <c r="N85" s="51"/>
    </row>
    <row r="86" spans="1:14" ht="15.75" thickBot="1">
      <c r="B86" s="91" t="s">
        <v>974</v>
      </c>
      <c r="C86" s="92"/>
      <c r="D86" s="92"/>
      <c r="E86" s="92"/>
      <c r="F86" s="92"/>
      <c r="G86" s="92"/>
      <c r="H86" s="92"/>
      <c r="I86" s="93"/>
      <c r="J86" s="94"/>
      <c r="K86" s="305">
        <v>0.05</v>
      </c>
      <c r="L86" s="863">
        <f>N79*K86</f>
        <v>2885.265729370185</v>
      </c>
      <c r="M86" s="864"/>
      <c r="N86" s="51"/>
    </row>
    <row r="87" spans="1:14" ht="15.75" thickBot="1">
      <c r="B87" s="827" t="s">
        <v>953</v>
      </c>
      <c r="C87" s="828"/>
      <c r="D87" s="828"/>
      <c r="E87" s="828"/>
      <c r="F87" s="828"/>
      <c r="G87" s="828"/>
      <c r="H87" s="828"/>
      <c r="I87" s="828"/>
      <c r="J87" s="828"/>
      <c r="K87" s="828"/>
      <c r="L87" s="828"/>
      <c r="M87" s="829"/>
      <c r="N87" s="52">
        <f>L84+L85+L86</f>
        <v>17311.59437622111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75016.908963624795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10534.960605125796</v>
      </c>
      <c r="L36" s="270"/>
      <c r="M36" s="336">
        <v>2.5</v>
      </c>
      <c r="N36" s="272">
        <f>K36/M36</f>
        <v>4213.9842420503182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4619.9667420503183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517</v>
      </c>
      <c r="B48" s="43" t="str">
        <f>VLOOKUP(A48,MATERIALES!A5:D372,3,FALSE)</f>
        <v>Material Granular Tipo  BG</v>
      </c>
      <c r="C48" s="281"/>
      <c r="D48" s="281"/>
      <c r="E48" s="281"/>
      <c r="F48" s="281"/>
      <c r="G48" s="281"/>
      <c r="H48" s="281"/>
      <c r="I48" s="268"/>
      <c r="J48" s="224" t="str">
        <f>VLOOKUP(A48,MATERIALES!A4:D633,2,FALSE)</f>
        <v>m3</v>
      </c>
      <c r="K48" s="282">
        <v>1.3</v>
      </c>
      <c r="L48" s="267"/>
      <c r="M48" s="402">
        <f>VLOOKUP(A48,MATERIALES!A5:D389,4,FALSE)</f>
        <v>46923.057509831349</v>
      </c>
      <c r="N48" s="272">
        <f>K48*M48</f>
        <v>60999.974762780759</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63.884353314950786</v>
      </c>
      <c r="N49" s="272">
        <f>K49*M49</f>
        <v>1916.5305994485236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62916.505362229283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1034.151278986966</v>
      </c>
      <c r="M60" s="832"/>
      <c r="N60" s="287">
        <f>K60*L60</f>
        <v>1344.3966626830559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1344.3966626830559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77000.518766962647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15400.10375339253</v>
      </c>
      <c r="M84" s="862"/>
      <c r="N84" s="51"/>
    </row>
    <row r="85" spans="1:14">
      <c r="B85" s="89" t="s">
        <v>973</v>
      </c>
      <c r="C85" s="90"/>
      <c r="D85" s="90"/>
      <c r="E85" s="90"/>
      <c r="F85" s="90"/>
      <c r="G85" s="90"/>
      <c r="H85" s="90"/>
      <c r="I85" s="87"/>
      <c r="J85" s="88"/>
      <c r="K85" s="304">
        <v>0.05</v>
      </c>
      <c r="L85" s="861">
        <f>N79*K85</f>
        <v>3850.0259383481325</v>
      </c>
      <c r="M85" s="862"/>
      <c r="N85" s="51"/>
    </row>
    <row r="86" spans="1:14" ht="15.75" thickBot="1">
      <c r="B86" s="91" t="s">
        <v>974</v>
      </c>
      <c r="C86" s="92"/>
      <c r="D86" s="92"/>
      <c r="E86" s="92"/>
      <c r="F86" s="92"/>
      <c r="G86" s="92"/>
      <c r="H86" s="92"/>
      <c r="I86" s="93"/>
      <c r="J86" s="94"/>
      <c r="K86" s="305">
        <v>0.05</v>
      </c>
      <c r="L86" s="863">
        <f>N79*K86</f>
        <v>3850.0259383481325</v>
      </c>
      <c r="M86" s="864"/>
      <c r="N86" s="51"/>
    </row>
    <row r="87" spans="1:14" ht="15.75" thickBot="1">
      <c r="B87" s="827" t="s">
        <v>953</v>
      </c>
      <c r="C87" s="828"/>
      <c r="D87" s="828"/>
      <c r="E87" s="828"/>
      <c r="F87" s="828"/>
      <c r="G87" s="828"/>
      <c r="H87" s="828"/>
      <c r="I87" s="828"/>
      <c r="J87" s="828"/>
      <c r="K87" s="828"/>
      <c r="L87" s="828"/>
      <c r="M87" s="829"/>
      <c r="N87" s="52">
        <f>L84+L85+L86</f>
        <v>23100.155630088793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100100.67439705144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405.98250000000002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544</v>
      </c>
      <c r="B48" s="43" t="str">
        <f>VLOOKUP(A48,MATERIALES!A5:D372,3,FALSE)</f>
        <v>Material filtrante (6´´)</v>
      </c>
      <c r="C48" s="281"/>
      <c r="D48" s="281"/>
      <c r="E48" s="281"/>
      <c r="F48" s="281"/>
      <c r="G48" s="281"/>
      <c r="H48" s="281"/>
      <c r="I48" s="268"/>
      <c r="J48" s="224" t="str">
        <f>VLOOKUP(A48,MATERIALES!A4:D633,2,FALSE)</f>
        <v>m3</v>
      </c>
      <c r="K48" s="282">
        <v>1.3</v>
      </c>
      <c r="L48" s="267"/>
      <c r="M48" s="402">
        <f>VLOOKUP(A48,MATERIALES!A5:D389,4,FALSE)</f>
        <v>41759.072283539499</v>
      </c>
      <c r="N48" s="272">
        <f>K48*M48</f>
        <v>54286.793968601349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54286.793968601349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1034.151278986966</v>
      </c>
      <c r="M60" s="832"/>
      <c r="N60" s="287">
        <f>K60*L60</f>
        <v>1344.3966626830559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1344.3966626830559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64156.823131284407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12831.364626256882</v>
      </c>
      <c r="M84" s="862"/>
      <c r="N84" s="51"/>
    </row>
    <row r="85" spans="1:14">
      <c r="B85" s="89" t="s">
        <v>973</v>
      </c>
      <c r="C85" s="90"/>
      <c r="D85" s="90"/>
      <c r="E85" s="90"/>
      <c r="F85" s="90"/>
      <c r="G85" s="90"/>
      <c r="H85" s="90"/>
      <c r="I85" s="87"/>
      <c r="J85" s="88"/>
      <c r="K85" s="304">
        <v>0.05</v>
      </c>
      <c r="L85" s="861">
        <f>N79*K85</f>
        <v>3207.8411565642205</v>
      </c>
      <c r="M85" s="862"/>
      <c r="N85" s="51"/>
    </row>
    <row r="86" spans="1:14" ht="15.75" thickBot="1">
      <c r="B86" s="91" t="s">
        <v>974</v>
      </c>
      <c r="C86" s="92"/>
      <c r="D86" s="92"/>
      <c r="E86" s="92"/>
      <c r="F86" s="92"/>
      <c r="G86" s="92"/>
      <c r="H86" s="92"/>
      <c r="I86" s="93"/>
      <c r="J86" s="94"/>
      <c r="K86" s="305">
        <v>0.05</v>
      </c>
      <c r="L86" s="863">
        <f>N79*K86</f>
        <v>3207.8411565642205</v>
      </c>
      <c r="M86" s="864"/>
      <c r="N86" s="51"/>
    </row>
    <row r="87" spans="1:14" ht="15.75" thickBot="1">
      <c r="B87" s="827" t="s">
        <v>953</v>
      </c>
      <c r="C87" s="828"/>
      <c r="D87" s="828"/>
      <c r="E87" s="828"/>
      <c r="F87" s="828"/>
      <c r="G87" s="828"/>
      <c r="H87" s="828"/>
      <c r="I87" s="828"/>
      <c r="J87" s="828"/>
      <c r="K87" s="828"/>
      <c r="L87" s="828"/>
      <c r="M87" s="829"/>
      <c r="N87" s="52">
        <f>L84+L85+L86</f>
        <v>19247.046939385324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83403.870070669727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405.98250000000002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474</v>
      </c>
      <c r="B48" s="43" t="str">
        <f>VLOOKUP(A48,MATERIALES!A5:D372,3,FALSE)</f>
        <v>Gravilla</v>
      </c>
      <c r="C48" s="281"/>
      <c r="D48" s="281"/>
      <c r="E48" s="281"/>
      <c r="F48" s="281"/>
      <c r="G48" s="281"/>
      <c r="H48" s="281"/>
      <c r="I48" s="268"/>
      <c r="J48" s="224" t="str">
        <f>VLOOKUP(A48,MATERIALES!A4:D633,2,FALSE)</f>
        <v>m3</v>
      </c>
      <c r="K48" s="282">
        <v>1.3</v>
      </c>
      <c r="L48" s="267"/>
      <c r="M48" s="402">
        <f>VLOOKUP(A48,MATERIALES!A5:D389,4,FALSE)</f>
        <v>25340.793481597146</v>
      </c>
      <c r="N48" s="272">
        <f>K48*M48</f>
        <v>32943.031526076287</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32943.031526076287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1034.151278986966</v>
      </c>
      <c r="M60" s="832"/>
      <c r="N60" s="287">
        <f>K60*L60</f>
        <v>1344.3966626830559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1344.3966626830559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42813.060688759346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8562.6121377518703</v>
      </c>
      <c r="M84" s="862"/>
      <c r="N84" s="51"/>
    </row>
    <row r="85" spans="1:14">
      <c r="B85" s="89" t="s">
        <v>973</v>
      </c>
      <c r="C85" s="90"/>
      <c r="D85" s="90"/>
      <c r="E85" s="90"/>
      <c r="F85" s="90"/>
      <c r="G85" s="90"/>
      <c r="H85" s="90"/>
      <c r="I85" s="87"/>
      <c r="J85" s="88"/>
      <c r="K85" s="304">
        <v>0.05</v>
      </c>
      <c r="L85" s="861">
        <f>N79*K85</f>
        <v>2140.6530344379676</v>
      </c>
      <c r="M85" s="862"/>
      <c r="N85" s="51"/>
    </row>
    <row r="86" spans="1:14" ht="15.75" thickBot="1">
      <c r="B86" s="91" t="s">
        <v>974</v>
      </c>
      <c r="C86" s="92"/>
      <c r="D86" s="92"/>
      <c r="E86" s="92"/>
      <c r="F86" s="92"/>
      <c r="G86" s="92"/>
      <c r="H86" s="92"/>
      <c r="I86" s="93"/>
      <c r="J86" s="94"/>
      <c r="K86" s="305">
        <v>0.05</v>
      </c>
      <c r="L86" s="863">
        <f>N79*K86</f>
        <v>2140.6530344379676</v>
      </c>
      <c r="M86" s="864"/>
      <c r="N86" s="51"/>
    </row>
    <row r="87" spans="1:14" ht="15.75" thickBot="1">
      <c r="B87" s="827" t="s">
        <v>953</v>
      </c>
      <c r="C87" s="828"/>
      <c r="D87" s="828"/>
      <c r="E87" s="828"/>
      <c r="F87" s="828"/>
      <c r="G87" s="828"/>
      <c r="H87" s="828"/>
      <c r="I87" s="828"/>
      <c r="J87" s="828"/>
      <c r="K87" s="828"/>
      <c r="L87" s="828"/>
      <c r="M87" s="829"/>
      <c r="N87" s="52">
        <f>L84+L85+L86</f>
        <v>12843.918206627806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55656.978895387154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270.65500000000003</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61" t="s">
        <v>802</v>
      </c>
      <c r="B48" s="43" t="str">
        <f>VLOOKUP(A48,MATERIALES!A5:D372,3,FALSE)</f>
        <v>Arena lavada</v>
      </c>
      <c r="C48" s="281"/>
      <c r="D48" s="281"/>
      <c r="E48" s="281"/>
      <c r="F48" s="281"/>
      <c r="G48" s="281"/>
      <c r="H48" s="281"/>
      <c r="I48" s="268"/>
      <c r="J48" s="224" t="str">
        <f>VLOOKUP(A48,MATERIALES!A4:D633,2,FALSE)</f>
        <v>m3</v>
      </c>
      <c r="K48" s="282">
        <v>1.3</v>
      </c>
      <c r="L48" s="267"/>
      <c r="M48" s="402">
        <f>VLOOKUP(A48,MATERIALES!A5:D389,4,FALSE)</f>
        <v>48147.507615034578</v>
      </c>
      <c r="N48" s="272">
        <f>K48*M48</f>
        <v>62591.759899544952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62591.759899544952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1034.151278986966</v>
      </c>
      <c r="M60" s="832"/>
      <c r="N60" s="287">
        <f>K60*L60</f>
        <v>1344.3966626830559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1344.3966626830559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69619.911562228008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13923.982312445602</v>
      </c>
      <c r="M84" s="862"/>
      <c r="N84" s="51"/>
    </row>
    <row r="85" spans="1:14">
      <c r="B85" s="89" t="s">
        <v>973</v>
      </c>
      <c r="C85" s="90"/>
      <c r="D85" s="90"/>
      <c r="E85" s="90"/>
      <c r="F85" s="90"/>
      <c r="G85" s="90"/>
      <c r="H85" s="90"/>
      <c r="I85" s="87"/>
      <c r="J85" s="88"/>
      <c r="K85" s="304">
        <v>0.05</v>
      </c>
      <c r="L85" s="861">
        <f>N79*K85</f>
        <v>3480.9955781114004</v>
      </c>
      <c r="M85" s="862"/>
      <c r="N85" s="51"/>
    </row>
    <row r="86" spans="1:14" ht="15.75" thickBot="1">
      <c r="B86" s="91" t="s">
        <v>974</v>
      </c>
      <c r="C86" s="92"/>
      <c r="D86" s="92"/>
      <c r="E86" s="92"/>
      <c r="F86" s="92"/>
      <c r="G86" s="92"/>
      <c r="H86" s="92"/>
      <c r="I86" s="93"/>
      <c r="J86" s="94"/>
      <c r="K86" s="305">
        <v>0.05</v>
      </c>
      <c r="L86" s="863">
        <f>N79*K86</f>
        <v>3480.9955781114004</v>
      </c>
      <c r="M86" s="864"/>
      <c r="N86" s="51"/>
    </row>
    <row r="87" spans="1:14" ht="15.75" thickBot="1">
      <c r="B87" s="827" t="s">
        <v>953</v>
      </c>
      <c r="C87" s="828"/>
      <c r="D87" s="828"/>
      <c r="E87" s="828"/>
      <c r="F87" s="828"/>
      <c r="G87" s="828"/>
      <c r="H87" s="828"/>
      <c r="I87" s="828"/>
      <c r="J87" s="828"/>
      <c r="K87" s="828"/>
      <c r="L87" s="828"/>
      <c r="M87" s="829"/>
      <c r="N87" s="52">
        <f>L84+L85+L86</f>
        <v>20885.973468668402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90505.885030896403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3932.465756739959</v>
      </c>
      <c r="L36" s="270"/>
      <c r="M36" s="271">
        <v>2</v>
      </c>
      <c r="N36" s="272">
        <f>K36/M36</f>
        <v>1966.2328783699795</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672474.99643072963</v>
      </c>
      <c r="L37" s="335"/>
      <c r="M37" s="336">
        <v>4</v>
      </c>
      <c r="N37" s="272">
        <f>K37/M37</f>
        <v>168118.74910768241</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4847.6273493512836</v>
      </c>
      <c r="L38" s="423"/>
      <c r="M38" s="424">
        <v>2</v>
      </c>
      <c r="N38" s="272">
        <f>K38/M38</f>
        <v>2423.8136746756418</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1240.0887785492826</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173748.88443927732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VLOOKUP(A47,MATERIALES!A5:D372,3,FALSE)</f>
        <v>Acero PDR-60</v>
      </c>
      <c r="C47" s="281"/>
      <c r="D47" s="281"/>
      <c r="E47" s="281"/>
      <c r="F47" s="281"/>
      <c r="G47" s="281"/>
      <c r="H47" s="281"/>
      <c r="I47" s="268"/>
      <c r="J47" s="224" t="str">
        <f>VLOOKUP(A47,MATERIALES!A3:D632,2,FALSE)</f>
        <v>kg</v>
      </c>
      <c r="K47" s="407">
        <v>11.875220230569418</v>
      </c>
      <c r="L47" s="267"/>
      <c r="M47" s="402">
        <f>VLOOKUP(A47,MATERIALES!A5:D389,4,FALSE)</f>
        <v>3496.6036047716398</v>
      </c>
      <c r="N47" s="272">
        <f>K47*M47</f>
        <v>41522.937865666128</v>
      </c>
    </row>
    <row r="48" spans="1:14">
      <c r="A48" s="161" t="s">
        <v>749</v>
      </c>
      <c r="B48" s="43" t="str">
        <f>VLOOKUP(A48,MATERIALES!A6:D372,3,FALSE)</f>
        <v>Aditivo curador</v>
      </c>
      <c r="C48" s="425"/>
      <c r="D48" s="425"/>
      <c r="E48" s="425"/>
      <c r="F48" s="425"/>
      <c r="G48" s="425"/>
      <c r="H48" s="425"/>
      <c r="I48" s="425"/>
      <c r="J48" s="311" t="str">
        <f>VLOOKUP(A48,MATERIALES!A4:D633,2,FALSE)</f>
        <v>kg</v>
      </c>
      <c r="K48" s="397">
        <v>0.5</v>
      </c>
      <c r="L48" s="421"/>
      <c r="M48" s="402">
        <f>VLOOKUP(A48,MATERIALES!A6:D390,4,FALSE)</f>
        <v>5514.3190343268816</v>
      </c>
      <c r="N48" s="272">
        <f>K48*M48</f>
        <v>2757.1595171634408</v>
      </c>
    </row>
    <row r="49" spans="1:14">
      <c r="A49" s="161" t="s">
        <v>788</v>
      </c>
      <c r="B49" s="43" t="str">
        <f>VLOOKUP(A49,MATERIALES!A6:D372,3,FALSE)</f>
        <v>Alambre negro para amarre calibre 18</v>
      </c>
      <c r="C49" s="425"/>
      <c r="D49" s="425"/>
      <c r="E49" s="425"/>
      <c r="F49" s="425"/>
      <c r="G49" s="425"/>
      <c r="H49" s="425"/>
      <c r="I49" s="425"/>
      <c r="J49" s="312" t="str">
        <f>VLOOKUP(A49,MATERIALES!A5:D634,2,FALSE)</f>
        <v>kg</v>
      </c>
      <c r="K49" s="397">
        <v>0.5</v>
      </c>
      <c r="L49" s="421"/>
      <c r="M49" s="402">
        <f>VLOOKUP(A49,MATERIALES!A6:D391,4,FALSE)</f>
        <v>4764.7080180734138</v>
      </c>
      <c r="N49" s="272">
        <f>K49*M49</f>
        <v>2382.3540090367069</v>
      </c>
    </row>
    <row r="50" spans="1:14">
      <c r="A50" s="161" t="s">
        <v>829</v>
      </c>
      <c r="B50" s="43" t="str">
        <f>VLOOKUP(A50,MATERIALES!A6:D372,3,FALSE)</f>
        <v>Concreto Resistencia  28 (Mpa)</v>
      </c>
      <c r="C50" s="425"/>
      <c r="D50" s="425"/>
      <c r="E50" s="425"/>
      <c r="F50" s="425"/>
      <c r="G50" s="425"/>
      <c r="H50" s="425"/>
      <c r="I50" s="425"/>
      <c r="J50" s="312" t="str">
        <f>VLOOKUP(A50,MATERIALES!A6:D635,2,FALSE)</f>
        <v>m3</v>
      </c>
      <c r="K50" s="436">
        <v>0.13194689145077132</v>
      </c>
      <c r="L50" s="421"/>
      <c r="M50" s="402">
        <f>VLOOKUP(A50,MATERIALES!A6:D392,4,FALSE)</f>
        <v>303450.67824601626</v>
      </c>
      <c r="N50" s="272">
        <f>K50*M50</f>
        <v>40039.373703190045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86701.825095056323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1381.3598915656589</v>
      </c>
      <c r="M59" s="832"/>
      <c r="N59" s="287">
        <f>K59*L59</f>
        <v>69.067994578282949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69.067994578282949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272920.66531440476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54584.133062880952</v>
      </c>
      <c r="M83" s="862"/>
      <c r="N83" s="51"/>
    </row>
    <row r="84" spans="1:14">
      <c r="B84" s="89" t="s">
        <v>973</v>
      </c>
      <c r="C84" s="90"/>
      <c r="D84" s="90"/>
      <c r="E84" s="90"/>
      <c r="F84" s="90"/>
      <c r="G84" s="90"/>
      <c r="H84" s="90"/>
      <c r="I84" s="87"/>
      <c r="J84" s="88"/>
      <c r="K84" s="304">
        <v>0.05</v>
      </c>
      <c r="L84" s="861">
        <f>N78*K84</f>
        <v>13646.033265720238</v>
      </c>
      <c r="M84" s="862"/>
      <c r="N84" s="51"/>
    </row>
    <row r="85" spans="1:14" ht="15.75" thickBot="1">
      <c r="B85" s="91" t="s">
        <v>974</v>
      </c>
      <c r="C85" s="92"/>
      <c r="D85" s="92"/>
      <c r="E85" s="92"/>
      <c r="F85" s="92"/>
      <c r="G85" s="92"/>
      <c r="H85" s="92"/>
      <c r="I85" s="93"/>
      <c r="J85" s="94"/>
      <c r="K85" s="305">
        <v>0.05</v>
      </c>
      <c r="L85" s="863">
        <f>N78*K85</f>
        <v>13646.033265720238</v>
      </c>
      <c r="M85" s="864"/>
      <c r="N85" s="51"/>
    </row>
    <row r="86" spans="1:14" ht="15.75" thickBot="1">
      <c r="B86" s="827" t="s">
        <v>953</v>
      </c>
      <c r="C86" s="828"/>
      <c r="D86" s="828"/>
      <c r="E86" s="828"/>
      <c r="F86" s="828"/>
      <c r="G86" s="828"/>
      <c r="H86" s="828"/>
      <c r="I86" s="828"/>
      <c r="J86" s="828"/>
      <c r="K86" s="828"/>
      <c r="L86" s="828"/>
      <c r="M86" s="829"/>
      <c r="N86" s="52">
        <f>L83+L84+L85</f>
        <v>81876.199594321428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354796.86490872619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3932.465756739959</v>
      </c>
      <c r="L36" s="270"/>
      <c r="M36" s="271">
        <v>2</v>
      </c>
      <c r="N36" s="272">
        <f>K36/M36</f>
        <v>1966.2328783699795</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672474.99643072963</v>
      </c>
      <c r="L37" s="335"/>
      <c r="M37" s="336">
        <v>4</v>
      </c>
      <c r="N37" s="272">
        <f>K37/M37</f>
        <v>168118.74910768241</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4847.6273493512836</v>
      </c>
      <c r="L38" s="423"/>
      <c r="M38" s="424">
        <v>2</v>
      </c>
      <c r="N38" s="272">
        <f>K38/M38</f>
        <v>2423.8136746756418</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1240.0887785492826</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173748.88443927732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VLOOKUP(A47,MATERIALES!A5:D372,3,FALSE)</f>
        <v>Acero PDR-60</v>
      </c>
      <c r="C47" s="281"/>
      <c r="D47" s="281"/>
      <c r="E47" s="281"/>
      <c r="F47" s="281"/>
      <c r="G47" s="281"/>
      <c r="H47" s="281"/>
      <c r="I47" s="268"/>
      <c r="J47" s="224" t="str">
        <f>VLOOKUP(A47,MATERIALES!A3:D632,2,FALSE)</f>
        <v>kg</v>
      </c>
      <c r="K47" s="407">
        <v>11.875220230569418</v>
      </c>
      <c r="L47" s="267"/>
      <c r="M47" s="402">
        <f>VLOOKUP(A47,MATERIALES!A5:D389,4,FALSE)</f>
        <v>3496.6036047716398</v>
      </c>
      <c r="N47" s="272">
        <f>K47*M47</f>
        <v>41522.937865666128</v>
      </c>
    </row>
    <row r="48" spans="1:14">
      <c r="A48" s="161" t="s">
        <v>749</v>
      </c>
      <c r="B48" s="43" t="str">
        <f>VLOOKUP(A48,MATERIALES!A6:D372,3,FALSE)</f>
        <v>Aditivo curador</v>
      </c>
      <c r="C48" s="425"/>
      <c r="D48" s="425"/>
      <c r="E48" s="425"/>
      <c r="F48" s="425"/>
      <c r="G48" s="425"/>
      <c r="H48" s="425"/>
      <c r="I48" s="425"/>
      <c r="J48" s="311" t="str">
        <f>VLOOKUP(A48,MATERIALES!A4:D633,2,FALSE)</f>
        <v>kg</v>
      </c>
      <c r="K48" s="397">
        <v>0.5</v>
      </c>
      <c r="L48" s="421"/>
      <c r="M48" s="402">
        <f>VLOOKUP(A48,MATERIALES!A6:D390,4,FALSE)</f>
        <v>5514.3190343268816</v>
      </c>
      <c r="N48" s="272">
        <f>K48*M48</f>
        <v>2757.1595171634408</v>
      </c>
    </row>
    <row r="49" spans="1:14">
      <c r="A49" s="161" t="s">
        <v>788</v>
      </c>
      <c r="B49" s="43" t="str">
        <f>VLOOKUP(A49,MATERIALES!A6:D372,3,FALSE)</f>
        <v>Alambre negro para amarre calibre 18</v>
      </c>
      <c r="C49" s="425"/>
      <c r="D49" s="425"/>
      <c r="E49" s="425"/>
      <c r="F49" s="425"/>
      <c r="G49" s="425"/>
      <c r="H49" s="425"/>
      <c r="I49" s="425"/>
      <c r="J49" s="312" t="str">
        <f>VLOOKUP(A49,MATERIALES!A5:D634,2,FALSE)</f>
        <v>kg</v>
      </c>
      <c r="K49" s="397">
        <v>0.5</v>
      </c>
      <c r="L49" s="421"/>
      <c r="M49" s="402">
        <f>VLOOKUP(A49,MATERIALES!A6:D391,4,FALSE)</f>
        <v>4764.7080180734138</v>
      </c>
      <c r="N49" s="272">
        <f>K49*M49</f>
        <v>2382.3540090367069</v>
      </c>
    </row>
    <row r="50" spans="1:14">
      <c r="A50" s="161" t="s">
        <v>829</v>
      </c>
      <c r="B50" s="43" t="str">
        <f>VLOOKUP(A50,MATERIALES!A6:D372,3,FALSE)</f>
        <v>Concreto Resistencia  28 (Mpa)</v>
      </c>
      <c r="C50" s="425"/>
      <c r="D50" s="425"/>
      <c r="E50" s="425"/>
      <c r="F50" s="425"/>
      <c r="G50" s="425"/>
      <c r="H50" s="425"/>
      <c r="I50" s="425"/>
      <c r="J50" s="312" t="str">
        <f>VLOOKUP(A50,MATERIALES!A6:D635,2,FALSE)</f>
        <v>m3</v>
      </c>
      <c r="K50" s="436">
        <v>0.13194689145077132</v>
      </c>
      <c r="L50" s="421"/>
      <c r="M50" s="402">
        <f>VLOOKUP(A50,MATERIALES!A6:D392,4,FALSE)</f>
        <v>303450.67824601626</v>
      </c>
      <c r="N50" s="272">
        <f>K50*M50</f>
        <v>40039.373703190045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86701.825095056323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1381.3598915656589</v>
      </c>
      <c r="M59" s="832"/>
      <c r="N59" s="287">
        <f>K59*L59</f>
        <v>69.067994578282949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69.067994578282949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272920.66531440476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54584.133062880952</v>
      </c>
      <c r="M83" s="862"/>
      <c r="N83" s="51"/>
    </row>
    <row r="84" spans="1:14">
      <c r="B84" s="89" t="s">
        <v>973</v>
      </c>
      <c r="C84" s="90"/>
      <c r="D84" s="90"/>
      <c r="E84" s="90"/>
      <c r="F84" s="90"/>
      <c r="G84" s="90"/>
      <c r="H84" s="90"/>
      <c r="I84" s="87"/>
      <c r="J84" s="88"/>
      <c r="K84" s="304">
        <v>0.05</v>
      </c>
      <c r="L84" s="861">
        <f>N78*K84</f>
        <v>13646.033265720238</v>
      </c>
      <c r="M84" s="862"/>
      <c r="N84" s="51"/>
    </row>
    <row r="85" spans="1:14" ht="15.75" thickBot="1">
      <c r="B85" s="91" t="s">
        <v>974</v>
      </c>
      <c r="C85" s="92"/>
      <c r="D85" s="92"/>
      <c r="E85" s="92"/>
      <c r="F85" s="92"/>
      <c r="G85" s="92"/>
      <c r="H85" s="92"/>
      <c r="I85" s="93"/>
      <c r="J85" s="94"/>
      <c r="K85" s="305">
        <v>0.05</v>
      </c>
      <c r="L85" s="863">
        <f>N78*K85</f>
        <v>13646.033265720238</v>
      </c>
      <c r="M85" s="864"/>
      <c r="N85" s="51"/>
    </row>
    <row r="86" spans="1:14" ht="15.75" thickBot="1">
      <c r="B86" s="827" t="s">
        <v>953</v>
      </c>
      <c r="C86" s="828"/>
      <c r="D86" s="828"/>
      <c r="E86" s="828"/>
      <c r="F86" s="828"/>
      <c r="G86" s="828"/>
      <c r="H86" s="828"/>
      <c r="I86" s="828"/>
      <c r="J86" s="828"/>
      <c r="K86" s="828"/>
      <c r="L86" s="828"/>
      <c r="M86" s="829"/>
      <c r="N86" s="52">
        <f>L83+L84+L85</f>
        <v>81876.199594321428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354796.86490872619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P122"/>
  <sheetViews>
    <sheetView topLeftCell="A56"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5.7109375"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243</v>
      </c>
      <c r="B36" s="840" t="str">
        <f>VLOOKUP(A36,EQUIPOS!A6:D154,3,FALSE)</f>
        <v>Grúa 10 ton</v>
      </c>
      <c r="C36" s="841"/>
      <c r="D36" s="841"/>
      <c r="E36" s="841"/>
      <c r="F36" s="841"/>
      <c r="G36" s="841"/>
      <c r="H36" s="842"/>
      <c r="I36" s="267"/>
      <c r="J36" s="268"/>
      <c r="K36" s="269">
        <f>VLOOKUP(A36,EQUIPOS!A6:D163,4,FALSE)</f>
        <v>195564.99091914308</v>
      </c>
      <c r="L36" s="270"/>
      <c r="M36" s="271">
        <v>0.158</v>
      </c>
      <c r="N36" s="272">
        <f t="shared" ref="N36:N44" si="0">K36/M36</f>
        <v>1237753.1070831839</v>
      </c>
      <c r="O36">
        <v>185966.40742753449</v>
      </c>
      <c r="P36">
        <f>+K36/O36</f>
        <v>1.0516146094576186</v>
      </c>
    </row>
    <row r="37" spans="1:16">
      <c r="A37" s="113" t="s">
        <v>121</v>
      </c>
      <c r="B37" s="840" t="str">
        <f>VLOOKUP(A37,EQUIPOS!A7:D154,3,FALSE)</f>
        <v>Bomba eléctrica para accionar la celda</v>
      </c>
      <c r="C37" s="841"/>
      <c r="D37" s="841"/>
      <c r="E37" s="841"/>
      <c r="F37" s="841"/>
      <c r="G37" s="841"/>
      <c r="H37" s="842"/>
      <c r="I37" s="421"/>
      <c r="J37" s="422"/>
      <c r="K37" s="269">
        <f>VLOOKUP(A37,EQUIPOS!A7:D164,4,FALSE)</f>
        <v>74127.562599771278</v>
      </c>
      <c r="L37" s="335"/>
      <c r="M37" s="336">
        <v>0.158</v>
      </c>
      <c r="N37" s="272">
        <f t="shared" si="0"/>
        <v>469161.78860614734</v>
      </c>
      <c r="O37">
        <v>70489.285650000005</v>
      </c>
      <c r="P37">
        <f t="shared" ref="P37:P44" si="1">+K37/O37</f>
        <v>1.0516146094576186</v>
      </c>
    </row>
    <row r="38" spans="1:16">
      <c r="A38" s="113" t="s">
        <v>217</v>
      </c>
      <c r="B38" s="840" t="str">
        <f>VLOOKUP(A38,EQUIPOS!A8:D154,3,FALSE)</f>
        <v>Equipo de soldadura y de acetileno (incluye soldadura)</v>
      </c>
      <c r="C38" s="841"/>
      <c r="D38" s="841"/>
      <c r="E38" s="841"/>
      <c r="F38" s="841"/>
      <c r="G38" s="841"/>
      <c r="H38" s="842"/>
      <c r="I38" s="421"/>
      <c r="J38" s="422"/>
      <c r="K38" s="438">
        <f>VLOOKUP(A38,EQUIPOS!A8:D165,4,FALSE)</f>
        <v>35236.564832570613</v>
      </c>
      <c r="L38" s="335"/>
      <c r="M38" s="336">
        <v>0.158</v>
      </c>
      <c r="N38" s="272">
        <f t="shared" si="0"/>
        <v>223016.23311753554</v>
      </c>
      <c r="O38">
        <v>33507.108512636805</v>
      </c>
      <c r="P38">
        <f t="shared" si="1"/>
        <v>1.0516146094576189</v>
      </c>
    </row>
    <row r="39" spans="1:16">
      <c r="A39" s="113" t="s">
        <v>255</v>
      </c>
      <c r="B39" s="840" t="str">
        <f>VLOOKUP(A39,EQUIPOS!A9:D154,3,FALSE)</f>
        <v>Manómetro cable de acero para bajar la celda</v>
      </c>
      <c r="C39" s="841"/>
      <c r="D39" s="841"/>
      <c r="E39" s="841"/>
      <c r="F39" s="841"/>
      <c r="G39" s="841"/>
      <c r="H39" s="842"/>
      <c r="I39" s="421"/>
      <c r="J39" s="422"/>
      <c r="K39" s="438">
        <f>VLOOKUP(A39,EQUIPOS!A9:D166,4,FALSE)</f>
        <v>2062680.0111891606</v>
      </c>
      <c r="L39" s="335"/>
      <c r="M39" s="336">
        <v>0.158</v>
      </c>
      <c r="N39" s="272">
        <f t="shared" si="0"/>
        <v>13054936.779678231</v>
      </c>
      <c r="O39">
        <v>1961441</v>
      </c>
      <c r="P39">
        <f t="shared" si="1"/>
        <v>1.0516146094576184</v>
      </c>
    </row>
    <row r="40" spans="1:16">
      <c r="A40" s="113" t="s">
        <v>1648</v>
      </c>
      <c r="B40" s="840" t="str">
        <f>VLOOKUP(A40,EQUIPOS!A10:D154,3,FALSE)</f>
        <v xml:space="preserve">Retroexcavadora sobre llantas 
</v>
      </c>
      <c r="C40" s="841"/>
      <c r="D40" s="841"/>
      <c r="E40" s="841"/>
      <c r="F40" s="841"/>
      <c r="G40" s="841"/>
      <c r="H40" s="842"/>
      <c r="I40" s="421"/>
      <c r="J40" s="422"/>
      <c r="K40" s="438">
        <f>VLOOKUP(A40,EQUIPOS!A10:D167,4,FALSE)</f>
        <v>132506.62234758126</v>
      </c>
      <c r="L40" s="335"/>
      <c r="M40" s="336">
        <v>0.158</v>
      </c>
      <c r="N40" s="272">
        <f t="shared" si="0"/>
        <v>838649.50852899533</v>
      </c>
      <c r="O40">
        <v>115410</v>
      </c>
      <c r="P40">
        <f t="shared" si="1"/>
        <v>1.148138136622314</v>
      </c>
    </row>
    <row r="41" spans="1:16">
      <c r="A41" s="113" t="s">
        <v>115</v>
      </c>
      <c r="B41" s="840" t="str">
        <f>VLOOKUP(A41,EQUIPOS!A6:D154,3,FALSE)</f>
        <v>Andamiaje para Aplicar la Carga (Equipos Sustituto de la Tara)</v>
      </c>
      <c r="C41" s="841"/>
      <c r="D41" s="841"/>
      <c r="E41" s="841"/>
      <c r="F41" s="841"/>
      <c r="G41" s="841"/>
      <c r="H41" s="842"/>
      <c r="I41" s="421"/>
      <c r="J41" s="422"/>
      <c r="K41" s="438">
        <f>VLOOKUP(A41,EQUIPOS!A6:D154,4,FALSE)</f>
        <v>75008.515248783573</v>
      </c>
      <c r="L41" s="335"/>
      <c r="M41" s="336">
        <v>0.158</v>
      </c>
      <c r="N41" s="272">
        <f t="shared" si="0"/>
        <v>474737.43828344031</v>
      </c>
      <c r="O41">
        <v>71327</v>
      </c>
      <c r="P41">
        <f t="shared" si="1"/>
        <v>1.0516146094576189</v>
      </c>
    </row>
    <row r="42" spans="1:16">
      <c r="A42" s="113" t="s">
        <v>224</v>
      </c>
      <c r="B42" s="840" t="str">
        <f>VLOOKUP(A42,EQUIPOS!A12:D156,3,FALSE)</f>
        <v>Equipo de Medición (Deformimetros Eléctricos, Mecánicos, Celdas de Carga,  Etc.)</v>
      </c>
      <c r="C42" s="841"/>
      <c r="D42" s="841"/>
      <c r="E42" s="841"/>
      <c r="F42" s="841"/>
      <c r="G42" s="841"/>
      <c r="H42" s="842"/>
      <c r="I42" s="328"/>
      <c r="J42" s="330"/>
      <c r="K42" s="438">
        <f>VLOOKUP(A42,EQUIPOS!A12:D169,4,FALSE)</f>
        <v>171120.13586649438</v>
      </c>
      <c r="L42" s="423"/>
      <c r="M42" s="424">
        <v>0.158</v>
      </c>
      <c r="N42" s="272">
        <f t="shared" si="0"/>
        <v>1083038.8345980658</v>
      </c>
      <c r="O42">
        <v>162721.33757703446</v>
      </c>
      <c r="P42">
        <f t="shared" si="1"/>
        <v>1.0516146094576184</v>
      </c>
    </row>
    <row r="43" spans="1:16">
      <c r="A43" t="s">
        <v>335</v>
      </c>
      <c r="B43" s="840" t="str">
        <f>VLOOKUP(A43,EQUIPOS!A13:D157,3,FALSE)</f>
        <v>Tara (Recebo, Agua, Etc.)</v>
      </c>
      <c r="C43" s="841"/>
      <c r="D43" s="841"/>
      <c r="E43" s="841"/>
      <c r="F43" s="841"/>
      <c r="G43" s="841"/>
      <c r="H43" s="842"/>
      <c r="I43" s="36"/>
      <c r="J43" s="37"/>
      <c r="K43" s="438">
        <f>VLOOKUP(A43,EQUIPOS!A13:D170,4,FALSE)</f>
        <v>269740.62915772753</v>
      </c>
      <c r="L43" s="276"/>
      <c r="M43" s="277">
        <v>2.8000000000000001E-2</v>
      </c>
      <c r="N43" s="272">
        <f t="shared" si="0"/>
        <v>9633593.8984902687</v>
      </c>
      <c r="O43">
        <v>256501.40910161869</v>
      </c>
      <c r="P43">
        <f t="shared" si="1"/>
        <v>1.0516146094576184</v>
      </c>
    </row>
    <row r="44" spans="1:16">
      <c r="A44" t="s">
        <v>216</v>
      </c>
      <c r="B44" s="840" t="str">
        <f>VLOOKUP(A44,EQUIPOS!A14:D158,3,FALSE)</f>
        <v xml:space="preserve">Equipo de topografía Teodolito electrónico con abertura de anteojo de 42 mm. Aumento del anteojo: 30x.Distancia mínima de enfoque: 1.0 m. Precisión: 5´´. Compensador con rango de trabajo ±3´. </v>
      </c>
      <c r="C44" s="841"/>
      <c r="D44" s="841"/>
      <c r="E44" s="841"/>
      <c r="F44" s="841"/>
      <c r="G44" s="841"/>
      <c r="H44" s="842"/>
      <c r="I44" s="36"/>
      <c r="J44" s="37"/>
      <c r="K44" s="438">
        <f>VLOOKUP(A44,EQUIPOS!A14:D171,4,FALSE)</f>
        <v>70834.087198278576</v>
      </c>
      <c r="L44" s="276"/>
      <c r="M44" s="277">
        <v>0.158</v>
      </c>
      <c r="N44" s="273">
        <f t="shared" si="0"/>
        <v>448317.00758404162</v>
      </c>
      <c r="O44">
        <v>18361</v>
      </c>
      <c r="P44">
        <f t="shared" si="1"/>
        <v>3.8578556286846344</v>
      </c>
    </row>
    <row r="45" spans="1:16">
      <c r="B45" s="847" t="s">
        <v>952</v>
      </c>
      <c r="C45" s="848"/>
      <c r="D45" s="848"/>
      <c r="E45" s="38"/>
      <c r="F45" s="39"/>
      <c r="G45" s="39"/>
      <c r="H45" s="40"/>
      <c r="I45" s="36"/>
      <c r="J45" s="37"/>
      <c r="K45" s="279"/>
      <c r="L45" s="276"/>
      <c r="M45" s="401">
        <v>0.02</v>
      </c>
      <c r="N45" s="344">
        <f>N79*M45</f>
        <v>7707.987993879492</v>
      </c>
    </row>
    <row r="46" spans="1:16" ht="15.75" thickBot="1">
      <c r="B46" s="840"/>
      <c r="C46" s="841"/>
      <c r="D46" s="841"/>
      <c r="E46" s="841"/>
      <c r="F46" s="841"/>
      <c r="G46" s="841"/>
      <c r="H46" s="842"/>
      <c r="I46" s="849"/>
      <c r="J46" s="850"/>
      <c r="K46" s="41"/>
      <c r="L46" s="851"/>
      <c r="M46" s="852"/>
      <c r="N46" s="105"/>
    </row>
    <row r="47" spans="1:16" ht="15.75" thickBot="1">
      <c r="B47" s="827" t="s">
        <v>953</v>
      </c>
      <c r="C47" s="828"/>
      <c r="D47" s="828"/>
      <c r="E47" s="828"/>
      <c r="F47" s="828"/>
      <c r="G47" s="828"/>
      <c r="H47" s="828"/>
      <c r="I47" s="828"/>
      <c r="J47" s="828"/>
      <c r="K47" s="828"/>
      <c r="L47" s="828"/>
      <c r="M47" s="829"/>
      <c r="N47" s="394">
        <f>SUM(N36:N46)</f>
        <v>27470912.583963789</v>
      </c>
    </row>
    <row r="48" spans="1:16">
      <c r="B48" s="280"/>
      <c r="C48" s="34"/>
      <c r="D48" s="34"/>
      <c r="E48" s="34"/>
      <c r="F48" s="34"/>
      <c r="G48" s="34"/>
      <c r="H48" s="34"/>
      <c r="I48" s="34"/>
      <c r="J48" s="34"/>
      <c r="K48" s="34"/>
      <c r="L48" s="34"/>
      <c r="M48" s="34"/>
      <c r="N48" s="35"/>
    </row>
    <row r="49" spans="1:16">
      <c r="B49" s="64" t="s">
        <v>954</v>
      </c>
      <c r="C49" s="65"/>
      <c r="D49" s="65"/>
      <c r="E49" s="65"/>
      <c r="F49" s="65"/>
      <c r="G49" s="65"/>
      <c r="H49" s="65"/>
      <c r="I49" s="65"/>
      <c r="J49" s="65"/>
      <c r="K49" s="65"/>
      <c r="L49" s="65"/>
      <c r="M49" s="65"/>
      <c r="N49" s="66"/>
    </row>
    <row r="50" spans="1:16" ht="15.75" thickBot="1">
      <c r="B50" s="67"/>
      <c r="C50" s="62"/>
      <c r="D50" s="62"/>
      <c r="E50" s="62"/>
      <c r="F50" s="62"/>
      <c r="G50" s="62"/>
      <c r="H50" s="62"/>
      <c r="I50" s="62"/>
      <c r="J50" s="61"/>
      <c r="K50" s="61"/>
      <c r="L50" s="61"/>
      <c r="M50" s="61"/>
      <c r="N50" s="63"/>
    </row>
    <row r="51" spans="1:16">
      <c r="B51" s="818" t="s">
        <v>944</v>
      </c>
      <c r="C51" s="819"/>
      <c r="D51" s="819"/>
      <c r="E51" s="819"/>
      <c r="F51" s="819"/>
      <c r="G51" s="819"/>
      <c r="H51" s="819"/>
      <c r="I51" s="820"/>
      <c r="J51" s="315" t="s">
        <v>945</v>
      </c>
      <c r="K51" s="85" t="s">
        <v>946</v>
      </c>
      <c r="L51" s="821" t="s">
        <v>955</v>
      </c>
      <c r="M51" s="820"/>
      <c r="N51" s="86" t="s">
        <v>951</v>
      </c>
    </row>
    <row r="52" spans="1:16">
      <c r="A52" s="161" t="s">
        <v>410</v>
      </c>
      <c r="B52" s="43" t="str">
        <f>VLOOKUP(A52,MATERIALES!A5:D372,3,FALSE)</f>
        <v>Celda especial de carga</v>
      </c>
      <c r="C52" s="281"/>
      <c r="D52" s="281"/>
      <c r="E52" s="281"/>
      <c r="F52" s="281"/>
      <c r="G52" s="281"/>
      <c r="H52" s="281"/>
      <c r="I52" s="268"/>
      <c r="J52" s="224" t="str">
        <f>VLOOKUP(A52,MATERIALES!A6:D637,2,FALSE)</f>
        <v>u</v>
      </c>
      <c r="K52" s="282">
        <v>1</v>
      </c>
      <c r="L52" s="267"/>
      <c r="M52" s="402">
        <f>VLOOKUP(A52,MATERIALES!A5:D389,4,FALSE)</f>
        <v>17179341.620897137</v>
      </c>
      <c r="N52" s="272">
        <f t="shared" ref="N52:N58" si="2">K52*M52</f>
        <v>17179341.620897137</v>
      </c>
      <c r="O52">
        <v>14812858.26</v>
      </c>
      <c r="P52">
        <f>+M52/O52</f>
        <v>1.1597587257880868</v>
      </c>
    </row>
    <row r="53" spans="1:16">
      <c r="A53" s="161" t="s">
        <v>505</v>
      </c>
      <c r="B53" s="43" t="str">
        <f>VLOOKUP(A53,MATERIALES!A6:D372,3,FALSE)</f>
        <v>Manguera de alta presión</v>
      </c>
      <c r="C53" s="425"/>
      <c r="D53" s="425"/>
      <c r="E53" s="425"/>
      <c r="F53" s="425"/>
      <c r="G53" s="425"/>
      <c r="H53" s="425"/>
      <c r="I53" s="425"/>
      <c r="J53" s="311" t="str">
        <f>VLOOKUP(A53,MATERIALES!A7:D638,2,FALSE)</f>
        <v>m</v>
      </c>
      <c r="K53" s="397">
        <v>30</v>
      </c>
      <c r="L53" s="421"/>
      <c r="M53" s="402">
        <f>VLOOKUP(A53,MATERIALES!A6:D390,4,FALSE)</f>
        <v>109713.92364387456</v>
      </c>
      <c r="N53" s="272">
        <f t="shared" si="2"/>
        <v>3291417.7093162369</v>
      </c>
      <c r="O53">
        <v>94600.09</v>
      </c>
      <c r="P53">
        <f t="shared" ref="P53:P58" si="3">+M53/O53</f>
        <v>1.1597655313422488</v>
      </c>
    </row>
    <row r="54" spans="1:16">
      <c r="A54" s="161" t="s">
        <v>729</v>
      </c>
      <c r="B54" s="43" t="str">
        <f>VLOOKUP(A54,MATERIALES!A6:D372,3,FALSE)</f>
        <v>Tubo Metálico De Alta Resistencia</v>
      </c>
      <c r="C54" s="425"/>
      <c r="D54" s="425"/>
      <c r="E54" s="425"/>
      <c r="F54" s="425"/>
      <c r="G54" s="425"/>
      <c r="H54" s="425"/>
      <c r="I54" s="425"/>
      <c r="J54" s="312" t="str">
        <f>VLOOKUP(A54,MATERIALES!A8:D639,2,FALSE)</f>
        <v>m</v>
      </c>
      <c r="K54" s="397">
        <v>60</v>
      </c>
      <c r="L54" s="421"/>
      <c r="M54" s="402">
        <f>VLOOKUP(A54,MATERIALES!A6:D391,4,FALSE)</f>
        <v>66705.912253027782</v>
      </c>
      <c r="N54" s="272">
        <f t="shared" si="2"/>
        <v>4002354.7351816669</v>
      </c>
      <c r="O54">
        <v>57517</v>
      </c>
      <c r="P54">
        <f t="shared" si="3"/>
        <v>1.1597599362454194</v>
      </c>
    </row>
    <row r="55" spans="1:16">
      <c r="A55" s="161" t="s">
        <v>734</v>
      </c>
      <c r="B55" s="43" t="str">
        <f>VLOOKUP(A55,MATERIALES!A6:D372,3,FALSE)</f>
        <v>Uniones especiales de alta resistencia para tubería</v>
      </c>
      <c r="C55" s="425"/>
      <c r="D55" s="425"/>
      <c r="E55" s="425"/>
      <c r="F55" s="425"/>
      <c r="G55" s="425"/>
      <c r="H55" s="425"/>
      <c r="I55" s="425"/>
      <c r="J55" s="312" t="str">
        <f>VLOOKUP(A55,MATERIALES!A9:D640,2,FALSE)</f>
        <v>u</v>
      </c>
      <c r="K55" s="397">
        <v>12</v>
      </c>
      <c r="L55" s="421"/>
      <c r="M55" s="402">
        <f>VLOOKUP(A55,MATERIALES!A6:D392,4,FALSE)</f>
        <v>43803.371589617927</v>
      </c>
      <c r="N55" s="272">
        <f t="shared" si="2"/>
        <v>525640.45907541516</v>
      </c>
      <c r="O55">
        <v>37770</v>
      </c>
      <c r="P55">
        <f t="shared" si="3"/>
        <v>1.1597397826216025</v>
      </c>
    </row>
    <row r="56" spans="1:16">
      <c r="A56" s="161" t="s">
        <v>698</v>
      </c>
      <c r="B56" s="43" t="str">
        <f>VLOOKUP(A56,MATERIALES!A7:D372,3,FALSE)</f>
        <v>Transductores electrónicos (incluye cables, protección contra el concreto y panel de lectura)</v>
      </c>
      <c r="C56" s="425"/>
      <c r="D56" s="425"/>
      <c r="E56" s="425"/>
      <c r="F56" s="425"/>
      <c r="G56" s="425"/>
      <c r="H56" s="425"/>
      <c r="I56" s="425"/>
      <c r="J56" s="312" t="str">
        <f>VLOOKUP(A56,MATERIALES!A10:D641,2,FALSE)</f>
        <v>u</v>
      </c>
      <c r="K56" s="397">
        <v>2</v>
      </c>
      <c r="L56" s="421"/>
      <c r="M56" s="402">
        <f>VLOOKUP(A56,MATERIALES!A7:D393,4,FALSE)</f>
        <v>2345885.6259468668</v>
      </c>
      <c r="N56" s="272">
        <f t="shared" si="2"/>
        <v>4691771.2518937336</v>
      </c>
      <c r="O56">
        <v>2022736.03</v>
      </c>
      <c r="P56">
        <f t="shared" si="3"/>
        <v>1.1597586591399505</v>
      </c>
    </row>
    <row r="57" spans="1:16">
      <c r="A57" s="161" t="s">
        <v>700</v>
      </c>
      <c r="B57" s="43" t="str">
        <f>VLOOKUP(A57,MATERIALES!A8:D372,3,FALSE)</f>
        <v>Transductores mecánicos (incluye cables, protección contra el concreto y panel de lectura)</v>
      </c>
      <c r="C57" s="425"/>
      <c r="D57" s="425"/>
      <c r="E57" s="425"/>
      <c r="F57" s="425"/>
      <c r="G57" s="425"/>
      <c r="H57" s="425"/>
      <c r="I57" s="425"/>
      <c r="J57" s="312" t="str">
        <f>VLOOKUP(A57,MATERIALES!A11:D642,2,FALSE)</f>
        <v>u</v>
      </c>
      <c r="K57" s="397">
        <v>5</v>
      </c>
      <c r="L57" s="421"/>
      <c r="M57" s="402">
        <f>VLOOKUP(A57,MATERIALES!A8:D394,4,FALSE)</f>
        <v>1015270.3729264144</v>
      </c>
      <c r="N57" s="272">
        <f t="shared" si="2"/>
        <v>5076351.8646320719</v>
      </c>
      <c r="O57">
        <v>875416</v>
      </c>
      <c r="P57">
        <f t="shared" si="3"/>
        <v>1.1597576157237408</v>
      </c>
    </row>
    <row r="58" spans="1:16" ht="15.75" thickBot="1">
      <c r="A58" s="205" t="s">
        <v>550</v>
      </c>
      <c r="B58" s="43" t="str">
        <f>VLOOKUP(A58,MATERIALES!A9:D373,3,FALSE)</f>
        <v>Material seleccionado para Relleno</v>
      </c>
      <c r="C58" s="310"/>
      <c r="D58" s="310"/>
      <c r="E58" s="310"/>
      <c r="F58" s="310"/>
      <c r="G58" s="310"/>
      <c r="H58" s="310"/>
      <c r="I58" s="310"/>
      <c r="J58" s="435" t="str">
        <f>VLOOKUP(A58,MATERIALES!A12:D643,2,FALSE)</f>
        <v>m3</v>
      </c>
      <c r="K58" s="126">
        <v>70</v>
      </c>
      <c r="L58" s="325"/>
      <c r="M58" s="402">
        <f>VLOOKUP(A58,MATERIALES!A9:D395,4,FALSE)</f>
        <v>22806.714133437432</v>
      </c>
      <c r="N58" s="272">
        <f t="shared" si="2"/>
        <v>1596469.9893406201</v>
      </c>
      <c r="O58">
        <v>24451</v>
      </c>
      <c r="P58">
        <f t="shared" si="3"/>
        <v>0.93275179475021197</v>
      </c>
    </row>
    <row r="59" spans="1:16" ht="15.75" thickBot="1">
      <c r="B59" s="827" t="s">
        <v>953</v>
      </c>
      <c r="C59" s="828"/>
      <c r="D59" s="828"/>
      <c r="E59" s="828"/>
      <c r="F59" s="828"/>
      <c r="G59" s="828"/>
      <c r="H59" s="828"/>
      <c r="I59" s="828"/>
      <c r="J59" s="828"/>
      <c r="K59" s="828"/>
      <c r="L59" s="828"/>
      <c r="M59" s="829"/>
      <c r="N59" s="394">
        <f>SUM(N52:N58)</f>
        <v>36363347.630336881</v>
      </c>
    </row>
    <row r="60" spans="1:16">
      <c r="B60" s="33"/>
      <c r="C60" s="34"/>
      <c r="D60" s="34"/>
      <c r="E60" s="34"/>
      <c r="F60" s="34"/>
      <c r="G60" s="34"/>
      <c r="H60" s="34"/>
      <c r="I60" s="34"/>
      <c r="J60" s="34"/>
      <c r="K60" s="34"/>
      <c r="L60" s="34"/>
      <c r="M60" s="34"/>
      <c r="N60" s="35"/>
    </row>
    <row r="61" spans="1:16">
      <c r="B61" s="64" t="s">
        <v>956</v>
      </c>
      <c r="C61" s="65"/>
      <c r="D61" s="65"/>
      <c r="E61" s="65"/>
      <c r="F61" s="65"/>
      <c r="G61" s="65"/>
      <c r="H61" s="65"/>
      <c r="I61" s="65"/>
      <c r="J61" s="65"/>
      <c r="K61" s="65"/>
      <c r="L61" s="65"/>
      <c r="M61" s="65"/>
      <c r="N61" s="66"/>
    </row>
    <row r="62" spans="1:16" ht="15.75" thickBot="1">
      <c r="B62" s="68"/>
      <c r="C62" s="61"/>
      <c r="D62" s="61"/>
      <c r="E62" s="61"/>
      <c r="F62" s="61"/>
      <c r="G62" s="61"/>
      <c r="H62" s="61"/>
      <c r="I62" s="61"/>
      <c r="J62" s="61"/>
      <c r="K62" s="61"/>
      <c r="L62" s="61"/>
      <c r="M62" s="61"/>
      <c r="N62" s="63"/>
    </row>
    <row r="63" spans="1:16" ht="25.5">
      <c r="B63" s="313" t="s">
        <v>957</v>
      </c>
      <c r="C63" s="314"/>
      <c r="D63" s="314"/>
      <c r="E63" s="314"/>
      <c r="F63" s="314"/>
      <c r="G63" s="314"/>
      <c r="H63" s="73" t="s">
        <v>945</v>
      </c>
      <c r="I63" s="74" t="s">
        <v>958</v>
      </c>
      <c r="J63" s="75" t="s">
        <v>959</v>
      </c>
      <c r="K63" s="73" t="s">
        <v>960</v>
      </c>
      <c r="L63" s="830" t="s">
        <v>961</v>
      </c>
      <c r="M63" s="803"/>
      <c r="N63" s="76" t="s">
        <v>951</v>
      </c>
    </row>
    <row r="64" spans="1:16">
      <c r="A64" t="s">
        <v>1395</v>
      </c>
      <c r="B64" s="46" t="str">
        <f>VLOOKUP(A64,TRANSPORTE!A5:D117,3,FALSE)</f>
        <v>Transporte de Equipos para Prueba (1)</v>
      </c>
      <c r="C64" s="317"/>
      <c r="D64" s="317"/>
      <c r="E64" s="317"/>
      <c r="F64" s="317"/>
      <c r="G64" s="317"/>
      <c r="H64" s="311" t="s">
        <v>1468</v>
      </c>
      <c r="I64" s="279">
        <v>0.05</v>
      </c>
      <c r="J64" s="286">
        <v>1</v>
      </c>
      <c r="K64" s="279">
        <f>I64*J64</f>
        <v>0.05</v>
      </c>
      <c r="L64" s="831">
        <f>VLOOKUP(A64,TRANSPORTE!A5:D117,4,FALSE)</f>
        <v>144868.20710983599</v>
      </c>
      <c r="M64" s="832"/>
      <c r="N64" s="287">
        <f>K64*L64</f>
        <v>7243.4103554918001</v>
      </c>
    </row>
    <row r="65" spans="1:16">
      <c r="B65" s="46"/>
      <c r="C65" s="47"/>
      <c r="D65" s="47"/>
      <c r="E65" s="47"/>
      <c r="F65" s="47"/>
      <c r="G65" s="47"/>
      <c r="H65" s="311"/>
      <c r="I65" s="279"/>
      <c r="J65" s="286"/>
      <c r="K65" s="279"/>
      <c r="L65" s="831"/>
      <c r="M65" s="832"/>
      <c r="N65" s="287"/>
    </row>
    <row r="66" spans="1:16">
      <c r="B66" s="46"/>
      <c r="C66" s="47"/>
      <c r="D66" s="47"/>
      <c r="E66" s="47"/>
      <c r="F66" s="47"/>
      <c r="G66" s="47"/>
      <c r="H66" s="311"/>
      <c r="I66" s="279"/>
      <c r="J66" s="286"/>
      <c r="K66" s="279"/>
      <c r="L66" s="831"/>
      <c r="M66" s="832"/>
      <c r="N66" s="287"/>
    </row>
    <row r="67" spans="1:16">
      <c r="B67" s="46"/>
      <c r="C67" s="47"/>
      <c r="D67" s="47"/>
      <c r="E67" s="47"/>
      <c r="F67" s="47"/>
      <c r="G67" s="47"/>
      <c r="H67" s="311"/>
      <c r="I67" s="279"/>
      <c r="J67" s="286"/>
      <c r="K67" s="279"/>
      <c r="L67" s="831"/>
      <c r="M67" s="832"/>
      <c r="N67" s="287"/>
    </row>
    <row r="68" spans="1:16">
      <c r="B68" s="46"/>
      <c r="C68" s="47"/>
      <c r="D68" s="47"/>
      <c r="E68" s="47"/>
      <c r="F68" s="47"/>
      <c r="G68" s="47"/>
      <c r="H68" s="288"/>
      <c r="I68" s="279"/>
      <c r="J68" s="279"/>
      <c r="K68" s="279"/>
      <c r="L68" s="289"/>
      <c r="M68" s="290"/>
      <c r="N68" s="291"/>
    </row>
    <row r="69" spans="1:16" ht="15.75" thickBot="1">
      <c r="B69" s="447"/>
      <c r="C69" s="448"/>
      <c r="D69" s="448"/>
      <c r="E69" s="448"/>
      <c r="F69" s="448"/>
      <c r="G69" s="448"/>
      <c r="H69" s="48"/>
      <c r="I69" s="126"/>
      <c r="J69" s="126"/>
      <c r="K69" s="126"/>
      <c r="L69" s="816"/>
      <c r="M69" s="817"/>
      <c r="N69" s="127"/>
    </row>
    <row r="70" spans="1:16" ht="15.75" thickBot="1">
      <c r="B70" s="833" t="s">
        <v>953</v>
      </c>
      <c r="C70" s="834"/>
      <c r="D70" s="834"/>
      <c r="E70" s="834"/>
      <c r="F70" s="834"/>
      <c r="G70" s="834"/>
      <c r="H70" s="834"/>
      <c r="I70" s="834"/>
      <c r="J70" s="834"/>
      <c r="K70" s="834"/>
      <c r="L70" s="834"/>
      <c r="M70" s="835"/>
      <c r="N70" s="104">
        <f>N64+N65+N66+N67+N68</f>
        <v>7243.4103554918001</v>
      </c>
    </row>
    <row r="71" spans="1:16">
      <c r="B71" s="33"/>
      <c r="C71" s="34"/>
      <c r="D71" s="34"/>
      <c r="E71" s="34"/>
      <c r="F71" s="34"/>
      <c r="G71" s="34"/>
      <c r="H71" s="34"/>
      <c r="I71" s="34"/>
      <c r="J71" s="34"/>
      <c r="K71" s="34"/>
      <c r="L71" s="34"/>
      <c r="M71" s="34"/>
      <c r="N71" s="35"/>
    </row>
    <row r="72" spans="1:16">
      <c r="B72" s="64" t="s">
        <v>962</v>
      </c>
      <c r="C72" s="65"/>
      <c r="D72" s="65"/>
      <c r="E72" s="65"/>
      <c r="F72" s="65"/>
      <c r="G72" s="65"/>
      <c r="H72" s="65"/>
      <c r="I72" s="65"/>
      <c r="J72" s="65"/>
      <c r="K72" s="65"/>
      <c r="L72" s="65"/>
      <c r="M72" s="65"/>
      <c r="N72" s="66"/>
    </row>
    <row r="73" spans="1:16" ht="15.75" thickBot="1">
      <c r="B73" s="68"/>
      <c r="C73" s="61"/>
      <c r="D73" s="61"/>
      <c r="E73" s="61"/>
      <c r="F73" s="61"/>
      <c r="G73" s="61"/>
      <c r="H73" s="61"/>
      <c r="I73" s="61"/>
      <c r="J73" s="61"/>
      <c r="K73" s="61"/>
      <c r="L73" s="61"/>
      <c r="M73" s="61"/>
      <c r="N73" s="63"/>
    </row>
    <row r="74" spans="1:16" ht="25.5">
      <c r="B74" s="853" t="s">
        <v>963</v>
      </c>
      <c r="C74" s="854"/>
      <c r="D74" s="854"/>
      <c r="E74" s="854"/>
      <c r="F74" s="854"/>
      <c r="G74" s="854"/>
      <c r="H74" s="854"/>
      <c r="I74" s="73" t="s">
        <v>964</v>
      </c>
      <c r="J74" s="75" t="s">
        <v>1410</v>
      </c>
      <c r="K74" s="74" t="s">
        <v>966</v>
      </c>
      <c r="L74" s="855" t="s">
        <v>950</v>
      </c>
      <c r="M74" s="856"/>
      <c r="N74" s="98" t="s">
        <v>951</v>
      </c>
    </row>
    <row r="75" spans="1:16">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v>147543.4</v>
      </c>
      <c r="P75" s="114">
        <f>+I75/O75</f>
        <v>1.1898871789588692</v>
      </c>
    </row>
    <row r="76" spans="1:16">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c r="O76">
        <v>49181.133333333331</v>
      </c>
      <c r="P76" s="114">
        <f t="shared" ref="P76:P77" si="4">+I76/O76</f>
        <v>1.1725683383649534</v>
      </c>
    </row>
    <row r="77" spans="1:16">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c r="O77">
        <v>24590.566666666666</v>
      </c>
      <c r="P77" s="114">
        <f t="shared" si="4"/>
        <v>1.1898871789588692</v>
      </c>
    </row>
    <row r="78" spans="1:16" ht="15.75" thickBot="1">
      <c r="B78" s="814"/>
      <c r="C78" s="815"/>
      <c r="D78" s="815"/>
      <c r="E78" s="815"/>
      <c r="F78" s="815"/>
      <c r="G78" s="815"/>
      <c r="H78" s="815"/>
      <c r="I78" s="126"/>
      <c r="J78" s="126"/>
      <c r="K78" s="126"/>
      <c r="L78" s="915"/>
      <c r="M78" s="915"/>
      <c r="N78" s="45"/>
    </row>
    <row r="79" spans="1:16" ht="15.75" thickBot="1">
      <c r="B79" s="833" t="s">
        <v>953</v>
      </c>
      <c r="C79" s="834"/>
      <c r="D79" s="834"/>
      <c r="E79" s="834"/>
      <c r="F79" s="834"/>
      <c r="G79" s="834"/>
      <c r="H79" s="834"/>
      <c r="I79" s="834"/>
      <c r="J79" s="834"/>
      <c r="K79" s="834"/>
      <c r="L79" s="834"/>
      <c r="M79" s="835"/>
      <c r="N79" s="301">
        <f>SUM(N75:N78)</f>
        <v>385399.39969397458</v>
      </c>
    </row>
    <row r="80" spans="1:16"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N47+N59+N70+N79</f>
        <v>64226903.024350137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12845380.604870029</v>
      </c>
      <c r="M86" s="862"/>
      <c r="N86" s="51"/>
    </row>
    <row r="87" spans="1:14">
      <c r="B87" s="89" t="s">
        <v>973</v>
      </c>
      <c r="C87" s="90"/>
      <c r="D87" s="90"/>
      <c r="E87" s="90"/>
      <c r="F87" s="90"/>
      <c r="G87" s="90"/>
      <c r="H87" s="90"/>
      <c r="I87" s="87"/>
      <c r="J87" s="88"/>
      <c r="K87" s="304">
        <v>0.05</v>
      </c>
      <c r="L87" s="861">
        <f>N81*K87</f>
        <v>3211345.1512175072</v>
      </c>
      <c r="M87" s="862"/>
      <c r="N87" s="51"/>
    </row>
    <row r="88" spans="1:14" ht="15.75" thickBot="1">
      <c r="B88" s="91" t="s">
        <v>974</v>
      </c>
      <c r="C88" s="92"/>
      <c r="D88" s="92"/>
      <c r="E88" s="92"/>
      <c r="F88" s="92"/>
      <c r="G88" s="92"/>
      <c r="H88" s="92"/>
      <c r="I88" s="93"/>
      <c r="J88" s="94"/>
      <c r="K88" s="305">
        <v>0.05</v>
      </c>
      <c r="L88" s="863">
        <f>N81*K88</f>
        <v>3211345.1512175072</v>
      </c>
      <c r="M88" s="864"/>
      <c r="N88" s="51"/>
    </row>
    <row r="89" spans="1:14" ht="15.75" thickBot="1">
      <c r="B89" s="827" t="s">
        <v>953</v>
      </c>
      <c r="C89" s="828"/>
      <c r="D89" s="828"/>
      <c r="E89" s="828"/>
      <c r="F89" s="828"/>
      <c r="G89" s="828"/>
      <c r="H89" s="828"/>
      <c r="I89" s="828"/>
      <c r="J89" s="828"/>
      <c r="K89" s="828"/>
      <c r="L89" s="828"/>
      <c r="M89" s="829"/>
      <c r="N89" s="52">
        <f>L86+L87+L88</f>
        <v>19268070.907305043</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83494973.931655183</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5"/>
      <c r="K121" s="975"/>
      <c r="L121" s="975"/>
      <c r="M121" s="975"/>
      <c r="N121" s="976"/>
    </row>
    <row r="122" spans="2:14" ht="15.75" thickBot="1">
      <c r="B122" s="419" t="s">
        <v>2221</v>
      </c>
      <c r="C122" s="420"/>
      <c r="D122" s="420"/>
      <c r="E122" s="259"/>
      <c r="F122" s="259"/>
      <c r="G122" s="259"/>
      <c r="H122" s="259"/>
      <c r="I122" s="259"/>
      <c r="J122" s="977"/>
      <c r="K122" s="977"/>
      <c r="L122" s="977"/>
      <c r="M122" s="977"/>
      <c r="N122"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140</v>
      </c>
      <c r="B36" s="840" t="str">
        <f>VLOOKUP(A36,EQUIPOS!A6:D154,3,FALSE)</f>
        <v>Camisa para Pilote D=1.20m</v>
      </c>
      <c r="C36" s="841"/>
      <c r="D36" s="841"/>
      <c r="E36" s="841"/>
      <c r="F36" s="841"/>
      <c r="G36" s="841"/>
      <c r="H36" s="842"/>
      <c r="I36" s="267"/>
      <c r="J36" s="268"/>
      <c r="K36" s="269">
        <f>VLOOKUP(A36,EQUIPOS!A6:D163,4,FALSE)</f>
        <v>28900.472697114274</v>
      </c>
      <c r="L36" s="270"/>
      <c r="M36" s="271">
        <v>1</v>
      </c>
      <c r="N36" s="272">
        <f t="shared" ref="N36:N42" si="0">K36/M36</f>
        <v>28900.472697114274</v>
      </c>
    </row>
    <row r="37" spans="1:14">
      <c r="A37" s="113" t="s">
        <v>206</v>
      </c>
      <c r="B37" s="840" t="str">
        <f>VLOOKUP(A37,EQUIPOS!A7:D154,3,FALSE)</f>
        <v>Equipo de Soldadura</v>
      </c>
      <c r="C37" s="841"/>
      <c r="D37" s="841"/>
      <c r="E37" s="841"/>
      <c r="F37" s="841"/>
      <c r="G37" s="841"/>
      <c r="H37" s="842"/>
      <c r="I37" s="421"/>
      <c r="J37" s="422"/>
      <c r="K37" s="269">
        <f>VLOOKUP(A37,EQUIPOS!A7:D164,4,FALSE)</f>
        <v>5279.3289135124278</v>
      </c>
      <c r="L37" s="335"/>
      <c r="M37" s="336">
        <v>1</v>
      </c>
      <c r="N37" s="272">
        <f t="shared" si="0"/>
        <v>5279.3289135124278</v>
      </c>
    </row>
    <row r="38" spans="1:14">
      <c r="A38" s="113" t="s">
        <v>242</v>
      </c>
      <c r="B38" s="840" t="str">
        <f>VLOOKUP(A38,EQUIPOS!A8:D154,3,FALSE)</f>
        <v>Grúa con torre capacidad 1 ton en la punta.</v>
      </c>
      <c r="C38" s="841"/>
      <c r="D38" s="841"/>
      <c r="E38" s="841"/>
      <c r="F38" s="841"/>
      <c r="G38" s="841"/>
      <c r="H38" s="842"/>
      <c r="I38" s="421"/>
      <c r="J38" s="422"/>
      <c r="K38" s="438">
        <f>VLOOKUP(A38,EQUIPOS!A8:D165,4,FALSE)</f>
        <v>226857.45839602588</v>
      </c>
      <c r="L38" s="335"/>
      <c r="M38" s="336">
        <v>2.5</v>
      </c>
      <c r="N38" s="272">
        <f t="shared" si="0"/>
        <v>90742.983358410347</v>
      </c>
    </row>
    <row r="39" spans="1:14">
      <c r="A39" s="113" t="s">
        <v>267</v>
      </c>
      <c r="B39" s="840" t="str">
        <f>VLOOKUP(A39,EQUIPOS!A9:D154,3,FALSE)</f>
        <v>Motobomba de concreto</v>
      </c>
      <c r="C39" s="841"/>
      <c r="D39" s="841"/>
      <c r="E39" s="841"/>
      <c r="F39" s="841"/>
      <c r="G39" s="841"/>
      <c r="H39" s="842"/>
      <c r="I39" s="421"/>
      <c r="J39" s="422"/>
      <c r="K39" s="438">
        <f>VLOOKUP(A39,EQUIPOS!A9:D166,4,FALSE)</f>
        <v>77660.638019105332</v>
      </c>
      <c r="L39" s="335"/>
      <c r="M39" s="336">
        <v>2.5499800000000001</v>
      </c>
      <c r="N39" s="272">
        <f t="shared" si="0"/>
        <v>30455.391030167033</v>
      </c>
    </row>
    <row r="40" spans="1:14">
      <c r="A40" s="113" t="s">
        <v>277</v>
      </c>
      <c r="B40" s="840" t="str">
        <f>VLOOKUP(A40,EQUIPOS!A10:D154,3,FALSE)</f>
        <v>Pala auxiliar de piloteadora</v>
      </c>
      <c r="C40" s="841"/>
      <c r="D40" s="841"/>
      <c r="E40" s="841"/>
      <c r="F40" s="841"/>
      <c r="G40" s="841"/>
      <c r="H40" s="842"/>
      <c r="I40" s="421"/>
      <c r="J40" s="422"/>
      <c r="K40" s="438">
        <f>VLOOKUP(A40,EQUIPOS!A10:D167,4,FALSE)</f>
        <v>434330.50469591952</v>
      </c>
      <c r="L40" s="335"/>
      <c r="M40" s="336">
        <v>2.5</v>
      </c>
      <c r="N40" s="272">
        <f t="shared" si="0"/>
        <v>173732.20187836781</v>
      </c>
    </row>
    <row r="41" spans="1:14">
      <c r="A41" s="113" t="s">
        <v>282</v>
      </c>
      <c r="B41" s="840" t="str">
        <f>VLOOKUP(A41,EQUIPOS!A6:D154,3,FALSE)</f>
        <v>Piloteadora potencia 250KW, RPM 1800, fuerza elevadora 200KN</v>
      </c>
      <c r="C41" s="841"/>
      <c r="D41" s="841"/>
      <c r="E41" s="841"/>
      <c r="F41" s="841"/>
      <c r="G41" s="841"/>
      <c r="H41" s="842"/>
      <c r="I41" s="421"/>
      <c r="J41" s="422"/>
      <c r="K41" s="438">
        <f>VLOOKUP(A41,EQUIPOS!A6:D154,4,FALSE)</f>
        <v>672474.99643072963</v>
      </c>
      <c r="L41" s="335"/>
      <c r="M41" s="336">
        <v>1</v>
      </c>
      <c r="N41" s="272">
        <f t="shared" si="0"/>
        <v>672474.99643072963</v>
      </c>
    </row>
    <row r="42" spans="1:14">
      <c r="A42" s="113" t="s">
        <v>310</v>
      </c>
      <c r="B42" s="840" t="str">
        <f>VLOOKUP(A42,EQUIPOS!A12:D156,3,FALSE)</f>
        <v>Retroexcavadora A25C</v>
      </c>
      <c r="C42" s="841"/>
      <c r="D42" s="841"/>
      <c r="E42" s="841"/>
      <c r="F42" s="841"/>
      <c r="G42" s="841"/>
      <c r="H42" s="842"/>
      <c r="I42" s="328"/>
      <c r="J42" s="330"/>
      <c r="K42" s="438">
        <f>VLOOKUP(A42,EQUIPOS!A12:D169,4,FALSE)</f>
        <v>196918.23715333772</v>
      </c>
      <c r="L42" s="423"/>
      <c r="M42" s="424">
        <v>2.5</v>
      </c>
      <c r="N42" s="272">
        <f t="shared" si="0"/>
        <v>78767.294861335089</v>
      </c>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N83*M45</f>
        <v>8989.0050753001669</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1089341.6742449368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388</v>
      </c>
      <c r="B52" s="43" t="str">
        <f>VLOOKUP(A52,MATERIALES!A5:D372,3,FALSE)</f>
        <v>Bentonita</v>
      </c>
      <c r="C52" s="281"/>
      <c r="D52" s="281"/>
      <c r="E52" s="281"/>
      <c r="F52" s="281"/>
      <c r="G52" s="281"/>
      <c r="H52" s="281"/>
      <c r="I52" s="281"/>
      <c r="J52" s="311" t="str">
        <f>VLOOKUP(A52,MATERIALES!A6:D637,2,FALSE)</f>
        <v>kg</v>
      </c>
      <c r="K52" s="282">
        <v>2.355</v>
      </c>
      <c r="L52" s="267"/>
      <c r="M52" s="402">
        <f>VLOOKUP(A52,MATERIALES!A5:D389,4,FALSE)</f>
        <v>1136.0767497842082</v>
      </c>
      <c r="N52" s="272">
        <f>K52*M52</f>
        <v>2675.4607457418106</v>
      </c>
    </row>
    <row r="53" spans="1:14">
      <c r="A53" s="161" t="s">
        <v>745</v>
      </c>
      <c r="B53" s="43" t="str">
        <f>VLOOKUP(A53,MATERIALES!A6:D372,3,FALSE)</f>
        <v>Acero PDR-60</v>
      </c>
      <c r="C53" s="425"/>
      <c r="D53" s="425"/>
      <c r="E53" s="425"/>
      <c r="F53" s="425"/>
      <c r="G53" s="425"/>
      <c r="H53" s="425"/>
      <c r="I53" s="425"/>
      <c r="J53" s="312" t="str">
        <f>VLOOKUP(A53,MATERIALES!A7:D638,2,FALSE)</f>
        <v>kg</v>
      </c>
      <c r="K53" s="397">
        <v>123.70021073509811</v>
      </c>
      <c r="L53" s="421"/>
      <c r="M53" s="402">
        <f>VLOOKUP(A53,MATERIALES!A6:D390,4,FALSE)</f>
        <v>3496.6036047716398</v>
      </c>
      <c r="N53" s="272">
        <f>K53*M53</f>
        <v>432530.60276735557</v>
      </c>
    </row>
    <row r="54" spans="1:14">
      <c r="A54" s="161" t="s">
        <v>829</v>
      </c>
      <c r="B54" s="43" t="str">
        <f>VLOOKUP(A54,MATERIALES!A6:D372,3,FALSE)</f>
        <v>Concreto Resistencia  28 (Mpa)</v>
      </c>
      <c r="C54" s="425"/>
      <c r="D54" s="425"/>
      <c r="E54" s="425"/>
      <c r="F54" s="425"/>
      <c r="G54" s="425"/>
      <c r="H54" s="425"/>
      <c r="I54" s="425"/>
      <c r="J54" s="312" t="str">
        <f>VLOOKUP(A54,MATERIALES!A8:D639,2,FALSE)</f>
        <v>m3</v>
      </c>
      <c r="K54" s="397">
        <v>0.82466807156732069</v>
      </c>
      <c r="L54" s="421"/>
      <c r="M54" s="402">
        <f>VLOOKUP(A54,MATERIALES!A6:D391,4,FALSE)</f>
        <v>303450.67824601626</v>
      </c>
      <c r="N54" s="272">
        <f>K54*M54</f>
        <v>250246.08564493773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SUM(N52:N58)</f>
        <v>685452.14915803506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31">
        <f>VLOOKUP(A64,TRANSPORTE!A5:D117,4,FALSE)</f>
        <v>1034.151278986966</v>
      </c>
      <c r="M64" s="832"/>
      <c r="N64" s="287">
        <f>K64*L64</f>
        <v>1344.3966626830559</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31">
        <f>VLOOKUP(A65,TRANSPORTE!A6:D117,4,FALSE)</f>
        <v>1381.3598915656589</v>
      </c>
      <c r="M65" s="832"/>
      <c r="N65" s="287">
        <f>K65*L65</f>
        <v>69.067994578282949</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1413.4646572613387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979"/>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SUM(N76:N82)</f>
        <v>89890.050753001662</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N47+N59+N70+N83</f>
        <v>1866097.3388132348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373219.46776264696</v>
      </c>
      <c r="M90" s="862"/>
      <c r="N90" s="51"/>
    </row>
    <row r="91" spans="1:14">
      <c r="B91" s="89" t="s">
        <v>973</v>
      </c>
      <c r="C91" s="90"/>
      <c r="D91" s="90"/>
      <c r="E91" s="90"/>
      <c r="F91" s="90"/>
      <c r="G91" s="90"/>
      <c r="H91" s="90"/>
      <c r="I91" s="87"/>
      <c r="J91" s="88"/>
      <c r="K91" s="304">
        <v>0.05</v>
      </c>
      <c r="L91" s="861">
        <f>N85*K91</f>
        <v>93304.866940661741</v>
      </c>
      <c r="M91" s="862"/>
      <c r="N91" s="51"/>
    </row>
    <row r="92" spans="1:14" ht="15.75" thickBot="1">
      <c r="B92" s="91" t="s">
        <v>974</v>
      </c>
      <c r="C92" s="92"/>
      <c r="D92" s="92"/>
      <c r="E92" s="92"/>
      <c r="F92" s="92"/>
      <c r="G92" s="92"/>
      <c r="H92" s="92"/>
      <c r="I92" s="93"/>
      <c r="J92" s="94"/>
      <c r="K92" s="305">
        <v>0.05</v>
      </c>
      <c r="L92" s="863">
        <f>N85*K92</f>
        <v>93304.866940661741</v>
      </c>
      <c r="M92" s="864"/>
      <c r="N92" s="51"/>
    </row>
    <row r="93" spans="1:14" ht="15.75" thickBot="1">
      <c r="B93" s="827" t="s">
        <v>953</v>
      </c>
      <c r="C93" s="828"/>
      <c r="D93" s="828"/>
      <c r="E93" s="828"/>
      <c r="F93" s="828"/>
      <c r="G93" s="828"/>
      <c r="H93" s="828"/>
      <c r="I93" s="828"/>
      <c r="J93" s="828"/>
      <c r="K93" s="828"/>
      <c r="L93" s="828"/>
      <c r="M93" s="829"/>
      <c r="N93" s="52">
        <f>L90+L91+L92</f>
        <v>559829.20164397045</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2425926.5404572054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182</v>
      </c>
      <c r="B36" s="840" t="str">
        <f>VLOOKUP(A36,EQUIPOS!A6:D154,3,FALSE)</f>
        <v xml:space="preserve">Compresor para penetrar roca
</v>
      </c>
      <c r="C36" s="841"/>
      <c r="D36" s="841"/>
      <c r="E36" s="841"/>
      <c r="F36" s="841"/>
      <c r="G36" s="841"/>
      <c r="H36" s="842"/>
      <c r="I36" s="267"/>
      <c r="J36" s="268"/>
      <c r="K36" s="269">
        <f>VLOOKUP(A36,EQUIPOS!A6:D163,4,FALSE)</f>
        <v>74104.688781517092</v>
      </c>
      <c r="L36" s="270"/>
      <c r="M36" s="271">
        <v>0.125</v>
      </c>
      <c r="N36" s="272">
        <f>K36/M36</f>
        <v>592837.51025213674</v>
      </c>
    </row>
    <row r="37" spans="1:14">
      <c r="A37" s="113" t="s">
        <v>242</v>
      </c>
      <c r="B37" s="840" t="str">
        <f>VLOOKUP(A37,EQUIPOS!A7:D154,3,FALSE)</f>
        <v>Grúa con torre capacidad 1 ton en la punta.</v>
      </c>
      <c r="C37" s="841"/>
      <c r="D37" s="841"/>
      <c r="E37" s="841"/>
      <c r="F37" s="841"/>
      <c r="G37" s="841"/>
      <c r="H37" s="842"/>
      <c r="I37" s="421"/>
      <c r="J37" s="422"/>
      <c r="K37" s="269">
        <f>VLOOKUP(A37,EQUIPOS!A7:D164,4,FALSE)</f>
        <v>226857.45839602588</v>
      </c>
      <c r="L37" s="335"/>
      <c r="M37" s="336">
        <v>2.5</v>
      </c>
      <c r="N37" s="272">
        <f>K37/M37</f>
        <v>90742.983358410347</v>
      </c>
    </row>
    <row r="38" spans="1:14">
      <c r="A38" s="113" t="s">
        <v>267</v>
      </c>
      <c r="B38" s="840" t="str">
        <f>VLOOKUP(A38,EQUIPOS!A8:D154,3,FALSE)</f>
        <v>Motobomba de concreto</v>
      </c>
      <c r="C38" s="841"/>
      <c r="D38" s="841"/>
      <c r="E38" s="841"/>
      <c r="F38" s="841"/>
      <c r="G38" s="841"/>
      <c r="H38" s="842"/>
      <c r="I38" s="421"/>
      <c r="J38" s="422"/>
      <c r="K38" s="438">
        <f>VLOOKUP(A38,EQUIPOS!A8:D165,4,FALSE)</f>
        <v>77660.638019105332</v>
      </c>
      <c r="L38" s="335"/>
      <c r="M38" s="336">
        <v>0.65</v>
      </c>
      <c r="N38" s="272">
        <f>K38/M38</f>
        <v>119477.90464477743</v>
      </c>
    </row>
    <row r="39" spans="1:14">
      <c r="A39" s="113" t="s">
        <v>310</v>
      </c>
      <c r="B39" s="840" t="str">
        <f>VLOOKUP(A39,EQUIPOS!A9:D154,3,FALSE)</f>
        <v>Retroexcavadora A25C</v>
      </c>
      <c r="C39" s="841"/>
      <c r="D39" s="841"/>
      <c r="E39" s="841"/>
      <c r="F39" s="841"/>
      <c r="G39" s="841"/>
      <c r="H39" s="842"/>
      <c r="I39" s="421"/>
      <c r="J39" s="422"/>
      <c r="K39" s="438">
        <f>VLOOKUP(A39,EQUIPOS!A9:D166,4,FALSE)</f>
        <v>196918.23715333772</v>
      </c>
      <c r="L39" s="335"/>
      <c r="M39" s="336">
        <v>0.65</v>
      </c>
      <c r="N39" s="272">
        <f>K39/M39</f>
        <v>302951.13408205804</v>
      </c>
    </row>
    <row r="40" spans="1:14">
      <c r="A40" s="113"/>
      <c r="B40" s="840"/>
      <c r="C40" s="841"/>
      <c r="D40" s="841"/>
      <c r="E40" s="841"/>
      <c r="F40" s="841"/>
      <c r="G40" s="841"/>
      <c r="H40" s="842"/>
      <c r="I40" s="421"/>
      <c r="J40" s="422"/>
      <c r="K40" s="438"/>
      <c r="L40" s="335"/>
      <c r="M40" s="336"/>
      <c r="N40" s="272"/>
    </row>
    <row r="41" spans="1:14">
      <c r="A41" s="113"/>
      <c r="B41" s="840"/>
      <c r="C41" s="841"/>
      <c r="D41" s="841"/>
      <c r="E41" s="841"/>
      <c r="F41" s="841"/>
      <c r="G41" s="841"/>
      <c r="H41" s="842"/>
      <c r="I41" s="421"/>
      <c r="J41" s="422"/>
      <c r="K41" s="438"/>
      <c r="L41" s="335"/>
      <c r="M41" s="336"/>
      <c r="N41" s="272"/>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N87*M45</f>
        <v>46742.82639156087</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1152752.3587289434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745</v>
      </c>
      <c r="B52" s="43" t="str">
        <f>VLOOKUP(A52,MATERIALES!A5:D372,3,FALSE)</f>
        <v>Acero PDR-60</v>
      </c>
      <c r="C52" s="281"/>
      <c r="D52" s="281"/>
      <c r="E52" s="281"/>
      <c r="F52" s="281"/>
      <c r="G52" s="281"/>
      <c r="H52" s="281"/>
      <c r="I52" s="281"/>
      <c r="J52" s="311" t="str">
        <f>VLOOKUP(A52,MATERIALES!A6:D637,2,FALSE)</f>
        <v>kg</v>
      </c>
      <c r="K52" s="282">
        <v>178.12830345854127</v>
      </c>
      <c r="L52" s="267"/>
      <c r="M52" s="402">
        <f>VLOOKUP(A52,MATERIALES!A5:D389,4,FALSE)</f>
        <v>3496.6036047716398</v>
      </c>
      <c r="N52" s="272">
        <f>K52*M52</f>
        <v>622844.06798499194</v>
      </c>
    </row>
    <row r="53" spans="1:14">
      <c r="A53" s="161" t="s">
        <v>829</v>
      </c>
      <c r="B53" s="43" t="str">
        <f>VLOOKUP(A53,MATERIALES!A6:D372,3,FALSE)</f>
        <v>Concreto Resistencia  28 (Mpa)</v>
      </c>
      <c r="C53" s="425"/>
      <c r="D53" s="425"/>
      <c r="E53" s="425"/>
      <c r="F53" s="425"/>
      <c r="G53" s="425"/>
      <c r="H53" s="425"/>
      <c r="I53" s="425"/>
      <c r="J53" s="312" t="str">
        <f>VLOOKUP(A53,MATERIALES!A7:D638,2,FALSE)</f>
        <v>m3</v>
      </c>
      <c r="K53" s="397">
        <v>1.1875220230569419</v>
      </c>
      <c r="L53" s="421"/>
      <c r="M53" s="402">
        <f>VLOOKUP(A53,MATERIALES!A6:D390,4,FALSE)</f>
        <v>303450.67824601626</v>
      </c>
      <c r="N53" s="272">
        <f t="shared" ref="N53:N59" si="0">K53*M53</f>
        <v>360354.36332871037</v>
      </c>
    </row>
    <row r="54" spans="1:14">
      <c r="A54" s="161" t="s">
        <v>376</v>
      </c>
      <c r="B54" s="43" t="str">
        <f>VLOOKUP(A54,MATERIALES!A6:D372,3,FALSE)</f>
        <v>Anfo</v>
      </c>
      <c r="C54" s="425"/>
      <c r="D54" s="425"/>
      <c r="E54" s="425"/>
      <c r="F54" s="425"/>
      <c r="G54" s="425"/>
      <c r="H54" s="425"/>
      <c r="I54" s="425"/>
      <c r="J54" s="312" t="s">
        <v>377</v>
      </c>
      <c r="K54" s="397">
        <v>0.3</v>
      </c>
      <c r="L54" s="421"/>
      <c r="M54" s="402">
        <f>VLOOKUP(A54,MATERIALES!A6:D391,4,FALSE)</f>
        <v>5856.0657205371554</v>
      </c>
      <c r="N54" s="272">
        <f t="shared" si="0"/>
        <v>1756.8197161611465</v>
      </c>
    </row>
    <row r="55" spans="1:14">
      <c r="A55" s="161" t="s">
        <v>424</v>
      </c>
      <c r="B55" s="43" t="str">
        <f>VLOOKUP(A55,MATERIALES!A6:D372,3,FALSE)</f>
        <v>Cordón detonante</v>
      </c>
      <c r="C55" s="425"/>
      <c r="D55" s="425"/>
      <c r="E55" s="425"/>
      <c r="F55" s="425"/>
      <c r="G55" s="425"/>
      <c r="H55" s="425"/>
      <c r="I55" s="425"/>
      <c r="J55" s="312" t="str">
        <f>VLOOKUP(A55,MATERIALES!A9:D640,2,FALSE)</f>
        <v>m</v>
      </c>
      <c r="K55" s="397">
        <v>3</v>
      </c>
      <c r="L55" s="421"/>
      <c r="M55" s="402">
        <f>VLOOKUP(A55,MATERIALES!A6:D392,4,FALSE)</f>
        <v>2504.2666499460711</v>
      </c>
      <c r="N55" s="272">
        <f t="shared" si="0"/>
        <v>7512.7999498382133</v>
      </c>
    </row>
    <row r="56" spans="1:14">
      <c r="A56" s="161" t="s">
        <v>453</v>
      </c>
      <c r="B56" s="43" t="str">
        <f>VLOOKUP(A56,MATERIALES!A7:D372,3,FALSE)</f>
        <v>Explosivos  75% (INDUGEL)</v>
      </c>
      <c r="C56" s="425"/>
      <c r="D56" s="425"/>
      <c r="E56" s="425"/>
      <c r="F56" s="425"/>
      <c r="G56" s="425"/>
      <c r="H56" s="425"/>
      <c r="I56" s="425"/>
      <c r="J56" s="312" t="str">
        <f>VLOOKUP(A56,MATERIALES!A10:D641,2,FALSE)</f>
        <v>lb</v>
      </c>
      <c r="K56" s="397">
        <v>0.25</v>
      </c>
      <c r="L56" s="421"/>
      <c r="M56" s="402">
        <f>VLOOKUP(A56,MATERIALES!A7:D393,4,FALSE)</f>
        <v>11965.539375890283</v>
      </c>
      <c r="N56" s="272">
        <f t="shared" si="0"/>
        <v>2991.3848439725707</v>
      </c>
    </row>
    <row r="57" spans="1:14">
      <c r="A57" s="161" t="s">
        <v>458</v>
      </c>
      <c r="B57" s="43" t="str">
        <f>VLOOKUP(A57,MATERIALES!A8:D372,3,FALSE)</f>
        <v>Fulminantes</v>
      </c>
      <c r="C57" s="425"/>
      <c r="D57" s="425"/>
      <c r="E57" s="425"/>
      <c r="F57" s="425"/>
      <c r="G57" s="425"/>
      <c r="H57" s="425"/>
      <c r="I57" s="425"/>
      <c r="J57" s="312" t="str">
        <f>VLOOKUP(A57,MATERIALES!A11:D642,2,FALSE)</f>
        <v>u</v>
      </c>
      <c r="K57" s="397">
        <v>1</v>
      </c>
      <c r="L57" s="421"/>
      <c r="M57" s="402">
        <f>VLOOKUP(A57,MATERIALES!A8:D394,4,FALSE)</f>
        <v>1198.8963638772432</v>
      </c>
      <c r="N57" s="272">
        <f t="shared" si="0"/>
        <v>1198.8963638772432</v>
      </c>
    </row>
    <row r="58" spans="1:14">
      <c r="A58" s="161" t="s">
        <v>552</v>
      </c>
      <c r="B58" s="43" t="str">
        <f>VLOOKUP(A58,MATERIALES!A9:D372,3,FALSE)</f>
        <v>Mecha Lenta</v>
      </c>
      <c r="C58" s="425"/>
      <c r="D58" s="425"/>
      <c r="E58" s="425"/>
      <c r="F58" s="425"/>
      <c r="G58" s="425"/>
      <c r="H58" s="425"/>
      <c r="I58" s="425"/>
      <c r="J58" s="312" t="str">
        <f>VLOOKUP(A58,MATERIALES!A11:D643,2,FALSE)</f>
        <v>m</v>
      </c>
      <c r="K58" s="397">
        <v>1</v>
      </c>
      <c r="L58" s="421"/>
      <c r="M58" s="402">
        <f>VLOOKUP(A58,MATERIALES!A9:D395,4,FALSE)</f>
        <v>1072.1923964692576</v>
      </c>
      <c r="N58" s="272">
        <f t="shared" si="0"/>
        <v>1072.1923964692576</v>
      </c>
    </row>
    <row r="59" spans="1:14">
      <c r="A59" s="161" t="s">
        <v>845</v>
      </c>
      <c r="B59" s="43" t="str">
        <f>VLOOKUP(A59,MATERIALES!A10:D372,3,FALSE)</f>
        <v>Escolta y transporte (una tarifa por cada m3 escoltado y transportado)</v>
      </c>
      <c r="C59" s="425"/>
      <c r="D59" s="425"/>
      <c r="E59" s="425"/>
      <c r="F59" s="425"/>
      <c r="G59" s="425"/>
      <c r="H59" s="425"/>
      <c r="I59" s="425"/>
      <c r="J59" s="312" t="str">
        <f>VLOOKUP(A59,MATERIALES!A12:D644,2,FALSE)</f>
        <v>kg</v>
      </c>
      <c r="K59" s="397">
        <v>0.45800000000000002</v>
      </c>
      <c r="L59" s="421"/>
      <c r="M59" s="402">
        <f>VLOOKUP(A59,MATERIALES!A10:D396,4,FALSE)</f>
        <v>6867.5679813572096</v>
      </c>
      <c r="N59" s="272">
        <f t="shared" si="0"/>
        <v>3145.346135461602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7" t="s">
        <v>953</v>
      </c>
      <c r="C63" s="828"/>
      <c r="D63" s="828"/>
      <c r="E63" s="828"/>
      <c r="F63" s="828"/>
      <c r="G63" s="828"/>
      <c r="H63" s="828"/>
      <c r="I63" s="828"/>
      <c r="J63" s="828"/>
      <c r="K63" s="828"/>
      <c r="L63" s="828"/>
      <c r="M63" s="829"/>
      <c r="N63" s="394">
        <f>SUM(N52:N62)</f>
        <v>1000875.8707194824</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31">
        <f>VLOOKUP(A68,TRANSPORTE!A5:D117,4,FALSE)</f>
        <v>1034.151278986966</v>
      </c>
      <c r="M68" s="832"/>
      <c r="N68" s="287">
        <f>K68*L68</f>
        <v>1344.3966626830559</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31">
        <f>VLOOKUP(A69,TRANSPORTE!A6:D117,4,FALSE)</f>
        <v>1381.3598915656589</v>
      </c>
      <c r="M69" s="832"/>
      <c r="N69" s="287">
        <f>K69*L69</f>
        <v>69.067994578282949</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1413.4646572613387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979"/>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4"/>
      <c r="C86" s="815"/>
      <c r="D86" s="815"/>
      <c r="E86" s="815"/>
      <c r="F86" s="815"/>
      <c r="G86" s="815"/>
      <c r="H86" s="815"/>
      <c r="I86" s="126"/>
      <c r="J86" s="126"/>
      <c r="K86" s="126"/>
      <c r="L86" s="915"/>
      <c r="M86" s="915"/>
      <c r="N86" s="45"/>
    </row>
    <row r="87" spans="1:14" ht="15.75" thickBot="1">
      <c r="B87" s="833" t="s">
        <v>953</v>
      </c>
      <c r="C87" s="834"/>
      <c r="D87" s="834"/>
      <c r="E87" s="834"/>
      <c r="F87" s="834"/>
      <c r="G87" s="834"/>
      <c r="H87" s="834"/>
      <c r="I87" s="834"/>
      <c r="J87" s="834"/>
      <c r="K87" s="834"/>
      <c r="L87" s="834"/>
      <c r="M87" s="835"/>
      <c r="N87" s="301">
        <f>SUM(N80:N86)</f>
        <v>467428.26391560864</v>
      </c>
    </row>
    <row r="88" spans="1:14" ht="15.75" thickBot="1">
      <c r="B88" s="33"/>
      <c r="C88" s="34"/>
      <c r="D88" s="34"/>
      <c r="E88" s="34"/>
      <c r="F88" s="34"/>
      <c r="G88" s="34"/>
      <c r="H88" s="34"/>
      <c r="I88" s="34"/>
      <c r="J88" s="34"/>
      <c r="K88" s="34"/>
      <c r="L88" s="34"/>
      <c r="M88" s="34"/>
      <c r="N88" s="35"/>
    </row>
    <row r="89" spans="1:14" ht="15.75" thickBot="1">
      <c r="B89" s="827" t="s">
        <v>967</v>
      </c>
      <c r="C89" s="828"/>
      <c r="D89" s="828"/>
      <c r="E89" s="828"/>
      <c r="F89" s="828"/>
      <c r="G89" s="828"/>
      <c r="H89" s="828"/>
      <c r="I89" s="828"/>
      <c r="J89" s="828"/>
      <c r="K89" s="828"/>
      <c r="L89" s="828"/>
      <c r="M89" s="829"/>
      <c r="N89" s="99">
        <f>N47+N63+N74+N87</f>
        <v>2622469.9580212957</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8" t="s">
        <v>969</v>
      </c>
      <c r="C93" s="819"/>
      <c r="D93" s="819"/>
      <c r="E93" s="819"/>
      <c r="F93" s="819"/>
      <c r="G93" s="819"/>
      <c r="H93" s="819"/>
      <c r="I93" s="314"/>
      <c r="J93" s="334"/>
      <c r="K93" s="302" t="s">
        <v>970</v>
      </c>
      <c r="L93" s="857" t="s">
        <v>971</v>
      </c>
      <c r="M93" s="858"/>
      <c r="N93" s="303"/>
    </row>
    <row r="94" spans="1:14">
      <c r="B94" s="859" t="s">
        <v>972</v>
      </c>
      <c r="C94" s="860"/>
      <c r="D94" s="860"/>
      <c r="E94" s="860"/>
      <c r="F94" s="860"/>
      <c r="G94" s="860"/>
      <c r="H94" s="860"/>
      <c r="I94" s="87"/>
      <c r="J94" s="88"/>
      <c r="K94" s="304">
        <v>0.2</v>
      </c>
      <c r="L94" s="861">
        <f>N89*K94</f>
        <v>524493.99160425912</v>
      </c>
      <c r="M94" s="862"/>
      <c r="N94" s="51"/>
    </row>
    <row r="95" spans="1:14">
      <c r="B95" s="89" t="s">
        <v>973</v>
      </c>
      <c r="C95" s="90"/>
      <c r="D95" s="90"/>
      <c r="E95" s="90"/>
      <c r="F95" s="90"/>
      <c r="G95" s="90"/>
      <c r="H95" s="90"/>
      <c r="I95" s="87"/>
      <c r="J95" s="88"/>
      <c r="K95" s="304">
        <v>0.05</v>
      </c>
      <c r="L95" s="861">
        <f>N89*K95</f>
        <v>131123.49790106478</v>
      </c>
      <c r="M95" s="862"/>
      <c r="N95" s="51"/>
    </row>
    <row r="96" spans="1:14" ht="15.75" thickBot="1">
      <c r="B96" s="91" t="s">
        <v>974</v>
      </c>
      <c r="C96" s="92"/>
      <c r="D96" s="92"/>
      <c r="E96" s="92"/>
      <c r="F96" s="92"/>
      <c r="G96" s="92"/>
      <c r="H96" s="92"/>
      <c r="I96" s="93"/>
      <c r="J96" s="94"/>
      <c r="K96" s="305">
        <v>0.05</v>
      </c>
      <c r="L96" s="863">
        <f>N89*K96</f>
        <v>131123.49790106478</v>
      </c>
      <c r="M96" s="864"/>
      <c r="N96" s="51"/>
    </row>
    <row r="97" spans="1:14" ht="15.75" thickBot="1">
      <c r="B97" s="827" t="s">
        <v>953</v>
      </c>
      <c r="C97" s="828"/>
      <c r="D97" s="828"/>
      <c r="E97" s="828"/>
      <c r="F97" s="828"/>
      <c r="G97" s="828"/>
      <c r="H97" s="828"/>
      <c r="I97" s="828"/>
      <c r="J97" s="828"/>
      <c r="K97" s="828"/>
      <c r="L97" s="828"/>
      <c r="M97" s="829"/>
      <c r="N97" s="52">
        <f>L94+L95+L96</f>
        <v>786740.98740638874</v>
      </c>
    </row>
    <row r="98" spans="1:14" ht="15.75" thickBot="1">
      <c r="B98" s="33"/>
      <c r="C98" s="34"/>
      <c r="D98" s="34"/>
      <c r="E98" s="34"/>
      <c r="F98" s="34"/>
      <c r="G98" s="34"/>
      <c r="H98" s="34"/>
      <c r="I98" s="34"/>
      <c r="J98" s="34"/>
      <c r="K98" s="34"/>
      <c r="L98" s="34"/>
      <c r="M98" s="34"/>
      <c r="N98" s="35"/>
    </row>
    <row r="99" spans="1:14" ht="15.75" thickBot="1">
      <c r="A99" t="s">
        <v>2016</v>
      </c>
      <c r="B99" s="827" t="s">
        <v>975</v>
      </c>
      <c r="C99" s="828"/>
      <c r="D99" s="828"/>
      <c r="E99" s="828"/>
      <c r="F99" s="828"/>
      <c r="G99" s="828"/>
      <c r="H99" s="828"/>
      <c r="I99" s="828"/>
      <c r="J99" s="828"/>
      <c r="K99" s="828"/>
      <c r="L99" s="828"/>
      <c r="M99" s="829"/>
      <c r="N99" s="188">
        <f>N89+N97</f>
        <v>3409210.9454276846</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5"/>
      <c r="K129" s="975"/>
      <c r="L129" s="975"/>
      <c r="M129" s="975"/>
      <c r="N129" s="976"/>
    </row>
    <row r="130" spans="2:14" ht="15.75" thickBot="1">
      <c r="B130" s="419" t="s">
        <v>2221</v>
      </c>
      <c r="C130" s="420"/>
      <c r="D130" s="420"/>
      <c r="E130" s="259"/>
      <c r="F130" s="259"/>
      <c r="G130" s="259"/>
      <c r="H130" s="259"/>
      <c r="I130" s="259"/>
      <c r="J130" s="977"/>
      <c r="K130" s="977"/>
      <c r="L130" s="977"/>
      <c r="M130" s="977"/>
      <c r="N130"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2"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99032.007261989609</v>
      </c>
      <c r="L36" s="270"/>
      <c r="M36" s="271">
        <v>0.16</v>
      </c>
      <c r="N36" s="272">
        <f>K36/M36</f>
        <v>618950.04538743501</v>
      </c>
    </row>
    <row r="37" spans="1:14">
      <c r="A37" s="113" t="s">
        <v>261</v>
      </c>
      <c r="B37" s="840" t="str">
        <f>VLOOKUP(A37,EQUIPOS!A7:D154,3,FALSE)</f>
        <v xml:space="preserve">Motobomba 3 PULGADAS (incluye operario)
</v>
      </c>
      <c r="C37" s="841"/>
      <c r="D37" s="841"/>
      <c r="E37" s="841"/>
      <c r="F37" s="841"/>
      <c r="G37" s="841"/>
      <c r="H37" s="842"/>
      <c r="I37" s="421"/>
      <c r="J37" s="422"/>
      <c r="K37" s="269">
        <f>VLOOKUP(A37,EQUIPOS!A7:D164,4,FALSE)</f>
        <v>7155.8407728984203</v>
      </c>
      <c r="L37" s="335"/>
      <c r="M37" s="336">
        <v>0.16</v>
      </c>
      <c r="N37" s="272">
        <f>K37/M37</f>
        <v>44724.004830615122</v>
      </c>
    </row>
    <row r="38" spans="1:14">
      <c r="A38" s="113"/>
      <c r="B38" s="840"/>
      <c r="C38" s="841"/>
      <c r="D38" s="841"/>
      <c r="E38" s="841"/>
      <c r="F38" s="841"/>
      <c r="G38" s="841"/>
      <c r="H38" s="842"/>
      <c r="I38" s="421"/>
      <c r="J38" s="422"/>
      <c r="K38" s="438"/>
      <c r="L38" s="335"/>
      <c r="M38" s="336"/>
      <c r="N38" s="272"/>
    </row>
    <row r="39" spans="1:14">
      <c r="A39" s="113"/>
      <c r="B39" s="840"/>
      <c r="C39" s="841"/>
      <c r="D39" s="841"/>
      <c r="E39" s="841"/>
      <c r="F39" s="841"/>
      <c r="G39" s="841"/>
      <c r="H39" s="842"/>
      <c r="I39" s="421"/>
      <c r="J39" s="422"/>
      <c r="K39" s="438"/>
      <c r="L39" s="335"/>
      <c r="M39" s="336"/>
      <c r="N39" s="272"/>
    </row>
    <row r="40" spans="1:14">
      <c r="A40" s="113"/>
      <c r="B40" s="840"/>
      <c r="C40" s="841"/>
      <c r="D40" s="841"/>
      <c r="E40" s="841"/>
      <c r="F40" s="841"/>
      <c r="G40" s="841"/>
      <c r="H40" s="842"/>
      <c r="I40" s="328"/>
      <c r="J40" s="330"/>
      <c r="K40" s="438"/>
      <c r="L40" s="423"/>
      <c r="M40" s="424"/>
      <c r="N40" s="272"/>
    </row>
    <row r="41" spans="1:14">
      <c r="B41" s="840"/>
      <c r="C41" s="841"/>
      <c r="D41" s="841"/>
      <c r="E41" s="841"/>
      <c r="F41" s="841"/>
      <c r="G41" s="841"/>
      <c r="H41" s="842"/>
      <c r="I41" s="36"/>
      <c r="J41" s="37"/>
      <c r="K41" s="438"/>
      <c r="L41" s="276"/>
      <c r="M41" s="277"/>
      <c r="N41" s="272"/>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0.05</v>
      </c>
      <c r="N43" s="344">
        <f>N77*M43</f>
        <v>12625.400141187813</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676299.45035923796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453</v>
      </c>
      <c r="B50" s="43" t="str">
        <f>VLOOKUP(A50,MATERIALES!A5:D372,3,FALSE)</f>
        <v>Explosivos  75% (INDUGEL)</v>
      </c>
      <c r="C50" s="281"/>
      <c r="D50" s="281"/>
      <c r="E50" s="281"/>
      <c r="F50" s="281"/>
      <c r="G50" s="281"/>
      <c r="H50" s="281"/>
      <c r="I50" s="281"/>
      <c r="J50" s="311" t="str">
        <f>VLOOKUP(A50,MATERIALES!A6:D635,2,FALSE)</f>
        <v>lb</v>
      </c>
      <c r="K50" s="282">
        <v>0.2</v>
      </c>
      <c r="L50" s="267"/>
      <c r="M50" s="402">
        <f>VLOOKUP(A50,MATERIALES!A5:D389,4,FALSE)</f>
        <v>11965.539375890283</v>
      </c>
      <c r="N50" s="272">
        <f>K50*M50</f>
        <v>2393.1078751780565</v>
      </c>
    </row>
    <row r="51" spans="1:14">
      <c r="A51" s="161" t="s">
        <v>458</v>
      </c>
      <c r="B51" s="43" t="str">
        <f>VLOOKUP(A51,MATERIALES!A6:D372,3,FALSE)</f>
        <v>Fulminantes</v>
      </c>
      <c r="C51" s="425"/>
      <c r="D51" s="425"/>
      <c r="E51" s="425"/>
      <c r="F51" s="425"/>
      <c r="G51" s="425"/>
      <c r="H51" s="425"/>
      <c r="I51" s="425"/>
      <c r="J51" s="312" t="str">
        <f>VLOOKUP(A51,MATERIALES!A6:D636,2,FALSE)</f>
        <v>u</v>
      </c>
      <c r="K51" s="397">
        <v>1</v>
      </c>
      <c r="L51" s="421"/>
      <c r="M51" s="402">
        <f>VLOOKUP(A51,MATERIALES!A6:D390,4,FALSE)</f>
        <v>1198.8963638772432</v>
      </c>
      <c r="N51" s="272">
        <f>K51*M51</f>
        <v>1198.8963638772432</v>
      </c>
    </row>
    <row r="52" spans="1:14">
      <c r="A52" s="161" t="s">
        <v>552</v>
      </c>
      <c r="B52" s="43" t="str">
        <f>VLOOKUP(A52,MATERIALES!A6:D372,3,FALSE)</f>
        <v>Mecha Lenta</v>
      </c>
      <c r="C52" s="425"/>
      <c r="D52" s="425"/>
      <c r="E52" s="425"/>
      <c r="F52" s="425"/>
      <c r="G52" s="425"/>
      <c r="H52" s="425"/>
      <c r="I52" s="425"/>
      <c r="J52" s="312" t="str">
        <f>VLOOKUP(A52,MATERIALES!A6:D637,2,FALSE)</f>
        <v>m</v>
      </c>
      <c r="K52" s="397">
        <v>0.5</v>
      </c>
      <c r="L52" s="421"/>
      <c r="M52" s="402">
        <f>VLOOKUP(A52,MATERIALES!A6:D391,4,FALSE)</f>
        <v>1072.1923964692576</v>
      </c>
      <c r="N52" s="272">
        <f>K52*M52</f>
        <v>536.09619823462879</v>
      </c>
    </row>
    <row r="53" spans="1:14">
      <c r="A53" s="161" t="s">
        <v>747</v>
      </c>
      <c r="B53" s="43" t="str">
        <f>VLOOKUP(A53,MATERIALES!A6:D372,3,FALSE)</f>
        <v>Acero A-37</v>
      </c>
      <c r="C53" s="425"/>
      <c r="D53" s="425"/>
      <c r="E53" s="425"/>
      <c r="F53" s="425"/>
      <c r="G53" s="425"/>
      <c r="H53" s="425"/>
      <c r="I53" s="425"/>
      <c r="J53" s="312" t="str">
        <f>VLOOKUP(A53,MATERIALES!A7:D638,2,FALSE)</f>
        <v>kg</v>
      </c>
      <c r="K53" s="397">
        <v>150</v>
      </c>
      <c r="L53" s="421"/>
      <c r="M53" s="402">
        <f>VLOOKUP(A53,MATERIALES!A6:D392,4,FALSE)</f>
        <v>3241.0661915118367</v>
      </c>
      <c r="N53" s="272">
        <f>K53*M53</f>
        <v>486159.92872677551</v>
      </c>
    </row>
    <row r="54" spans="1:14">
      <c r="A54" s="161" t="s">
        <v>831</v>
      </c>
      <c r="B54" s="43" t="str">
        <f>VLOOKUP(A54,MATERIALES!A7:D372,3,FALSE)</f>
        <v>Concreto Resistencia  32 (Mpa)</v>
      </c>
      <c r="C54" s="425"/>
      <c r="D54" s="425"/>
      <c r="E54" s="425"/>
      <c r="F54" s="425"/>
      <c r="G54" s="425"/>
      <c r="H54" s="425"/>
      <c r="I54" s="425"/>
      <c r="J54" s="312" t="str">
        <f>VLOOKUP(A54,MATERIALES!A8:D639,2,FALSE)</f>
        <v>m3</v>
      </c>
      <c r="K54" s="397">
        <v>1</v>
      </c>
      <c r="L54" s="421"/>
      <c r="M54" s="402">
        <f>VLOOKUP(A54,MATERIALES!A7:D393,4,FALSE)</f>
        <v>319421.76657475391</v>
      </c>
      <c r="N54" s="272">
        <f>K54*M54</f>
        <v>319421.76657475391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809709.79573881929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31">
        <f>VLOOKUP(A63,TRANSPORTE!A5:D117,4,FALSE)</f>
        <v>1034.151278986966</v>
      </c>
      <c r="M63" s="832"/>
      <c r="N63" s="287">
        <f>K63*L63</f>
        <v>1034.151278986966</v>
      </c>
    </row>
    <row r="64" spans="1:14">
      <c r="B64" s="46"/>
      <c r="C64" s="47"/>
      <c r="D64" s="47"/>
      <c r="E64" s="47"/>
      <c r="F64" s="47"/>
      <c r="G64" s="4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1034.151278986966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SUM(N73:N76)</f>
        <v>252508.00282375625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N45+N58+N68+N77</f>
        <v>1739551.4002008007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347910.28004016017</v>
      </c>
      <c r="M84" s="862"/>
      <c r="N84" s="51"/>
    </row>
    <row r="85" spans="1:14">
      <c r="B85" s="89" t="s">
        <v>973</v>
      </c>
      <c r="C85" s="90"/>
      <c r="D85" s="90"/>
      <c r="E85" s="90"/>
      <c r="F85" s="90"/>
      <c r="G85" s="90"/>
      <c r="H85" s="90"/>
      <c r="I85" s="87"/>
      <c r="J85" s="88"/>
      <c r="K85" s="304">
        <v>0.05</v>
      </c>
      <c r="L85" s="861">
        <f>N79*K85</f>
        <v>86977.570010040043</v>
      </c>
      <c r="M85" s="862"/>
      <c r="N85" s="51"/>
    </row>
    <row r="86" spans="1:14" ht="15.75" thickBot="1">
      <c r="B86" s="91" t="s">
        <v>974</v>
      </c>
      <c r="C86" s="92"/>
      <c r="D86" s="92"/>
      <c r="E86" s="92"/>
      <c r="F86" s="92"/>
      <c r="G86" s="92"/>
      <c r="H86" s="92"/>
      <c r="I86" s="93"/>
      <c r="J86" s="94"/>
      <c r="K86" s="305">
        <v>0.05</v>
      </c>
      <c r="L86" s="863">
        <f>N79*K86</f>
        <v>86977.570010040043</v>
      </c>
      <c r="M86" s="864"/>
      <c r="N86" s="51"/>
    </row>
    <row r="87" spans="1:14" ht="15.75" thickBot="1">
      <c r="B87" s="827" t="s">
        <v>953</v>
      </c>
      <c r="C87" s="828"/>
      <c r="D87" s="828"/>
      <c r="E87" s="828"/>
      <c r="F87" s="828"/>
      <c r="G87" s="828"/>
      <c r="H87" s="828"/>
      <c r="I87" s="828"/>
      <c r="J87" s="828"/>
      <c r="K87" s="828"/>
      <c r="L87" s="828"/>
      <c r="M87" s="829"/>
      <c r="N87" s="52">
        <f>L84+L85+L86</f>
        <v>521865.42006024031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2261416.8202610412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1"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452"/>
      <c r="L30" s="838" t="s">
        <v>945</v>
      </c>
      <c r="M30" s="83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74127.562599771278</v>
      </c>
      <c r="L36" s="270"/>
      <c r="M36" s="271">
        <v>0.01</v>
      </c>
      <c r="N36" s="272">
        <f t="shared" ref="N36:N41" si="0">K36/M36</f>
        <v>7412756.2599771274</v>
      </c>
    </row>
    <row r="37" spans="1:14">
      <c r="A37" s="113" t="s">
        <v>192</v>
      </c>
      <c r="B37" s="840" t="str">
        <f>VLOOKUP(A37,EQUIPOS!A7:D154,3,FALSE)</f>
        <v>Equipo de acarreo interno</v>
      </c>
      <c r="C37" s="841"/>
      <c r="D37" s="841"/>
      <c r="E37" s="841"/>
      <c r="F37" s="841"/>
      <c r="G37" s="841"/>
      <c r="H37" s="842"/>
      <c r="I37" s="421"/>
      <c r="J37" s="422"/>
      <c r="K37" s="269">
        <f>VLOOKUP(A37,EQUIPOS!A7:D164,4,FALSE)</f>
        <v>40506.423634521176</v>
      </c>
      <c r="L37" s="335"/>
      <c r="M37" s="336">
        <v>0.05</v>
      </c>
      <c r="N37" s="272">
        <f t="shared" si="0"/>
        <v>810128.47269042348</v>
      </c>
    </row>
    <row r="38" spans="1:14">
      <c r="A38" s="113" t="s">
        <v>217</v>
      </c>
      <c r="B38" s="840" t="str">
        <f>VLOOKUP(A38,EQUIPOS!A8:D154,3,FALSE)</f>
        <v>Equipo de soldadura y de acetileno (incluye soldadura)</v>
      </c>
      <c r="C38" s="841"/>
      <c r="D38" s="841"/>
      <c r="E38" s="841"/>
      <c r="F38" s="841"/>
      <c r="G38" s="841"/>
      <c r="H38" s="842"/>
      <c r="I38" s="421"/>
      <c r="J38" s="422"/>
      <c r="K38" s="269">
        <f>VLOOKUP(A38,EQUIPOS!A8:D165,4,FALSE)</f>
        <v>35236.564832570613</v>
      </c>
      <c r="L38" s="335"/>
      <c r="M38" s="336">
        <v>0.01</v>
      </c>
      <c r="N38" s="272">
        <f t="shared" si="0"/>
        <v>3523656.4832570613</v>
      </c>
    </row>
    <row r="39" spans="1:14">
      <c r="A39" s="113" t="s">
        <v>242</v>
      </c>
      <c r="B39" s="840" t="str">
        <f>VLOOKUP(A39,EQUIPOS!A9:D154,3,FALSE)</f>
        <v>Grúa con torre capacidad 1 ton en la punta.</v>
      </c>
      <c r="C39" s="841"/>
      <c r="D39" s="841"/>
      <c r="E39" s="841"/>
      <c r="F39" s="841"/>
      <c r="G39" s="841"/>
      <c r="H39" s="842"/>
      <c r="I39" s="421"/>
      <c r="J39" s="422"/>
      <c r="K39" s="269">
        <f>VLOOKUP(A39,EQUIPOS!A9:D166,4,FALSE)</f>
        <v>226857.45839602588</v>
      </c>
      <c r="L39" s="335"/>
      <c r="M39" s="336">
        <v>0.04</v>
      </c>
      <c r="N39" s="272">
        <f t="shared" si="0"/>
        <v>5671436.4599006465</v>
      </c>
    </row>
    <row r="40" spans="1:14">
      <c r="A40" s="113" t="s">
        <v>255</v>
      </c>
      <c r="B40" s="840" t="str">
        <f>VLOOKUP(A40,EQUIPOS!A10:D154,3,FALSE)</f>
        <v>Manómetro cable de acero para bajar la celda</v>
      </c>
      <c r="C40" s="841"/>
      <c r="D40" s="841"/>
      <c r="E40" s="841"/>
      <c r="F40" s="841"/>
      <c r="G40" s="841"/>
      <c r="H40" s="842"/>
      <c r="I40" s="328"/>
      <c r="J40" s="330"/>
      <c r="K40" s="269">
        <f>VLOOKUP(A40,EQUIPOS!A10:D167,4,FALSE)</f>
        <v>2062680.0111891606</v>
      </c>
      <c r="L40" s="423"/>
      <c r="M40" s="424">
        <v>1</v>
      </c>
      <c r="N40" s="272">
        <f t="shared" si="0"/>
        <v>2062680.0111891606</v>
      </c>
    </row>
    <row r="41" spans="1:14">
      <c r="A41" t="s">
        <v>320</v>
      </c>
      <c r="B41" s="840" t="str">
        <f>VLOOKUP(A41,EQUIPOS!A11:D155,3,FALSE)</f>
        <v>Retroexcavadora sobre llantas, motor 62HP, Profundidad de excavación de 5.41 metros.</v>
      </c>
      <c r="C41" s="841"/>
      <c r="D41" s="841"/>
      <c r="E41" s="841"/>
      <c r="F41" s="841"/>
      <c r="G41" s="841"/>
      <c r="H41" s="842"/>
      <c r="I41" s="36"/>
      <c r="J41" s="37"/>
      <c r="K41" s="269">
        <f>VLOOKUP(A41,EQUIPOS!A11:D168,4,FALSE)</f>
        <v>144243.95938558545</v>
      </c>
      <c r="L41" s="276"/>
      <c r="M41" s="277">
        <v>0.2</v>
      </c>
      <c r="N41" s="272">
        <f t="shared" si="0"/>
        <v>721219.79692792718</v>
      </c>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0.01</v>
      </c>
      <c r="N43" s="344">
        <f>N81*M43</f>
        <v>6913.9567913614801</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20208791.440733705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VLOOKUP(A50,MATERIALES!A5:D372,3,FALSE)</f>
        <v>Celda especial de carga</v>
      </c>
      <c r="C50" s="281"/>
      <c r="D50" s="281"/>
      <c r="E50" s="281"/>
      <c r="F50" s="281"/>
      <c r="G50" s="281"/>
      <c r="H50" s="281"/>
      <c r="I50" s="281"/>
      <c r="J50" s="311" t="str">
        <f>VLOOKUP(A50,MATERIALES!A6:D635,2,FALSE)</f>
        <v>u</v>
      </c>
      <c r="K50" s="282">
        <v>1</v>
      </c>
      <c r="L50" s="267"/>
      <c r="M50" s="402">
        <f>VLOOKUP(A50,MATERIALES!A5:D389,4,FALSE)</f>
        <v>17179341.620897137</v>
      </c>
      <c r="N50" s="272">
        <f t="shared" ref="N50:N55" si="1">K50*M50</f>
        <v>17179341.620897137</v>
      </c>
    </row>
    <row r="51" spans="1:14">
      <c r="A51" s="161" t="s">
        <v>505</v>
      </c>
      <c r="B51" s="43" t="str">
        <f>VLOOKUP(A51,MATERIALES!A6:D372,3,FALSE)</f>
        <v>Manguera de alta presión</v>
      </c>
      <c r="C51" s="425"/>
      <c r="D51" s="425"/>
      <c r="E51" s="425"/>
      <c r="F51" s="425"/>
      <c r="G51" s="425"/>
      <c r="H51" s="425"/>
      <c r="I51" s="425"/>
      <c r="J51" s="312" t="str">
        <f>VLOOKUP(A51,MATERIALES!A6:D636,2,FALSE)</f>
        <v>m</v>
      </c>
      <c r="K51" s="397">
        <v>30</v>
      </c>
      <c r="L51" s="421"/>
      <c r="M51" s="402">
        <f>VLOOKUP(A51,MATERIALES!A6:D390,4,FALSE)</f>
        <v>109713.92364387456</v>
      </c>
      <c r="N51" s="272">
        <f t="shared" si="1"/>
        <v>3291417.7093162369</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VLOOKUP(A52,MATERIALES!A6:D637,2,FALSE)</f>
        <v>u</v>
      </c>
      <c r="K52" s="397">
        <v>2</v>
      </c>
      <c r="L52" s="421"/>
      <c r="M52" s="402">
        <f>VLOOKUP(A52,MATERIALES!A6:D391,4,FALSE)</f>
        <v>2345885.6259468668</v>
      </c>
      <c r="N52" s="272">
        <f t="shared" si="1"/>
        <v>4691771.2518937336</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VLOOKUP(A53,MATERIALES!A7:D638,2,FALSE)</f>
        <v>u</v>
      </c>
      <c r="K53" s="397">
        <v>5</v>
      </c>
      <c r="L53" s="421"/>
      <c r="M53" s="402">
        <f>VLOOKUP(A53,MATERIALES!A6:D392,4,FALSE)</f>
        <v>1015270.3729264144</v>
      </c>
      <c r="N53" s="272">
        <f t="shared" si="1"/>
        <v>5076351.8646320719</v>
      </c>
    </row>
    <row r="54" spans="1:14">
      <c r="A54" s="161" t="s">
        <v>729</v>
      </c>
      <c r="B54" s="43" t="str">
        <f>VLOOKUP(A54,MATERIALES!A7:D372,3,FALSE)</f>
        <v>Tubo Metálico De Alta Resistencia</v>
      </c>
      <c r="C54" s="425"/>
      <c r="D54" s="425"/>
      <c r="E54" s="425"/>
      <c r="F54" s="425"/>
      <c r="G54" s="425"/>
      <c r="H54" s="425"/>
      <c r="I54" s="425"/>
      <c r="J54" s="312" t="str">
        <f>VLOOKUP(A54,MATERIALES!A8:D639,2,FALSE)</f>
        <v>m</v>
      </c>
      <c r="K54" s="397">
        <v>60</v>
      </c>
      <c r="L54" s="421"/>
      <c r="M54" s="402">
        <f>VLOOKUP(A54,MATERIALES!A7:D393,4,FALSE)</f>
        <v>66705.912253027782</v>
      </c>
      <c r="N54" s="272">
        <f t="shared" si="1"/>
        <v>4002354.7351816669</v>
      </c>
    </row>
    <row r="55" spans="1:14">
      <c r="A55" s="161" t="s">
        <v>734</v>
      </c>
      <c r="B55" s="43" t="str">
        <f>VLOOKUP(A55,MATERIALES!A7:D372,3,FALSE)</f>
        <v>Uniones especiales de alta resistencia para tubería</v>
      </c>
      <c r="C55" s="425"/>
      <c r="D55" s="425"/>
      <c r="E55" s="425"/>
      <c r="F55" s="425"/>
      <c r="G55" s="425"/>
      <c r="H55" s="425"/>
      <c r="I55" s="425"/>
      <c r="J55" s="312" t="str">
        <f>VLOOKUP(A55,MATERIALES!A9:D640,2,FALSE)</f>
        <v>u</v>
      </c>
      <c r="K55" s="397">
        <v>12</v>
      </c>
      <c r="L55" s="421"/>
      <c r="M55" s="402">
        <f>VLOOKUP(A55,MATERIALES!A8:D394,4,FALSE)</f>
        <v>43803.371589617927</v>
      </c>
      <c r="N55" s="272">
        <f t="shared" si="1"/>
        <v>525640.45907541516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34766877.640996262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31">
        <f>VLOOKUP(A63,TRANSPORTE!A5:D117,4,FALSE)</f>
        <v>1185696.26066863</v>
      </c>
      <c r="M63" s="832"/>
      <c r="N63" s="287">
        <f>K63*L63</f>
        <v>1185696.26066863</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31">
        <f>VLOOKUP(A64,TRANSPORTE!A6:D117,4,FALSE)</f>
        <v>137097.02693176951</v>
      </c>
      <c r="M64" s="832"/>
      <c r="N64" s="287">
        <f>K64*L64</f>
        <v>1096776.215454156</v>
      </c>
    </row>
    <row r="65" spans="1:15">
      <c r="A65" t="s">
        <v>1399</v>
      </c>
      <c r="B65" s="46" t="str">
        <f>VLOOKUP(A65,TRANSPORTE!A6:D117,3,FALSE)</f>
        <v>Pasajes aéreos</v>
      </c>
      <c r="C65" s="47"/>
      <c r="D65" s="47"/>
      <c r="E65" s="47"/>
      <c r="F65" s="47"/>
      <c r="G65" s="47"/>
      <c r="H65" s="311" t="s">
        <v>945</v>
      </c>
      <c r="I65" s="279">
        <v>3</v>
      </c>
      <c r="J65" s="286">
        <v>1</v>
      </c>
      <c r="K65" s="279">
        <f>I65*J65</f>
        <v>3</v>
      </c>
      <c r="L65" s="831">
        <f>VLOOKUP(A65,TRANSPORTE!A6:D117,4,FALSE)</f>
        <v>378552.90034252976</v>
      </c>
      <c r="M65" s="832"/>
      <c r="N65" s="287">
        <f>K65*L65</f>
        <v>1135658.7010275894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3418131.1771503757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59085195.938016489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11817039.187603299</v>
      </c>
      <c r="M88" s="862"/>
      <c r="N88" s="51"/>
    </row>
    <row r="89" spans="1:14">
      <c r="B89" s="89" t="s">
        <v>973</v>
      </c>
      <c r="C89" s="90"/>
      <c r="D89" s="90"/>
      <c r="E89" s="90"/>
      <c r="F89" s="90"/>
      <c r="G89" s="90"/>
      <c r="H89" s="90"/>
      <c r="I89" s="87"/>
      <c r="J89" s="88"/>
      <c r="K89" s="304">
        <v>0.05</v>
      </c>
      <c r="L89" s="861">
        <f>N83*K89</f>
        <v>2954259.7969008246</v>
      </c>
      <c r="M89" s="862"/>
      <c r="N89" s="51"/>
    </row>
    <row r="90" spans="1:14" ht="15.75" thickBot="1">
      <c r="B90" s="91" t="s">
        <v>974</v>
      </c>
      <c r="C90" s="92"/>
      <c r="D90" s="92"/>
      <c r="E90" s="92"/>
      <c r="F90" s="92"/>
      <c r="G90" s="92"/>
      <c r="H90" s="92"/>
      <c r="I90" s="93"/>
      <c r="J90" s="94"/>
      <c r="K90" s="305">
        <v>0.05</v>
      </c>
      <c r="L90" s="863">
        <f>N83*K90</f>
        <v>2954259.7969008246</v>
      </c>
      <c r="M90" s="864"/>
      <c r="N90" s="51"/>
    </row>
    <row r="91" spans="1:14" ht="15.75" thickBot="1">
      <c r="B91" s="827" t="s">
        <v>953</v>
      </c>
      <c r="C91" s="828"/>
      <c r="D91" s="828"/>
      <c r="E91" s="828"/>
      <c r="F91" s="828"/>
      <c r="G91" s="828"/>
      <c r="H91" s="828"/>
      <c r="I91" s="828"/>
      <c r="J91" s="828"/>
      <c r="K91" s="828"/>
      <c r="L91" s="828"/>
      <c r="M91" s="829"/>
      <c r="N91" s="52">
        <f>L88+L89+L90</f>
        <v>17725558.781404946</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76810754.719421431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5" zoomScale="78" zoomScaleNormal="78" workbookViewId="0">
      <selection activeCell="A75" sqref="A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121</v>
      </c>
      <c r="B36" s="840" t="str">
        <f>VLOOKUP(A36,EQUIPOS!A6:D154,3,FALSE)</f>
        <v>Bomba eléctrica para accionar la celda</v>
      </c>
      <c r="C36" s="841"/>
      <c r="D36" s="841"/>
      <c r="E36" s="841"/>
      <c r="F36" s="841"/>
      <c r="G36" s="841"/>
      <c r="H36" s="842"/>
      <c r="I36" s="267"/>
      <c r="J36" s="268"/>
      <c r="K36" s="269">
        <f>VLOOKUP(A36,EQUIPOS!A6:D163,4,FALSE)</f>
        <v>74127.562599771278</v>
      </c>
      <c r="L36" s="270"/>
      <c r="M36" s="271">
        <v>0.01</v>
      </c>
      <c r="N36" s="272">
        <f>K36/M36</f>
        <v>7412756.2599771274</v>
      </c>
    </row>
    <row r="37" spans="1:16">
      <c r="A37" s="113" t="s">
        <v>217</v>
      </c>
      <c r="B37" s="840" t="str">
        <f>VLOOKUP(A37,EQUIPOS!A7:D154,3,FALSE)</f>
        <v>Equipo de soldadura y de acetileno (incluye soldadura)</v>
      </c>
      <c r="C37" s="841"/>
      <c r="D37" s="841"/>
      <c r="E37" s="841"/>
      <c r="F37" s="841"/>
      <c r="G37" s="841"/>
      <c r="H37" s="842"/>
      <c r="I37" s="421"/>
      <c r="J37" s="422"/>
      <c r="K37" s="269">
        <f>VLOOKUP(A37,EQUIPOS!A7:D164,4,FALSE)</f>
        <v>35236.564832570613</v>
      </c>
      <c r="L37" s="335"/>
      <c r="M37" s="336">
        <v>0.01</v>
      </c>
      <c r="N37" s="272">
        <f>K37/M37</f>
        <v>3523656.4832570613</v>
      </c>
    </row>
    <row r="38" spans="1:16">
      <c r="A38" s="113" t="s">
        <v>255</v>
      </c>
      <c r="B38" s="840" t="str">
        <f>VLOOKUP(A38,EQUIPOS!A8:D154,3,FALSE)</f>
        <v>Manómetro cable de acero para bajar la celda</v>
      </c>
      <c r="C38" s="841"/>
      <c r="D38" s="841"/>
      <c r="E38" s="841"/>
      <c r="F38" s="841"/>
      <c r="G38" s="841"/>
      <c r="H38" s="842"/>
      <c r="I38" s="421"/>
      <c r="J38" s="422"/>
      <c r="K38" s="269">
        <f>VLOOKUP(A38,EQUIPOS!A8:D165,4,FALSE)</f>
        <v>2062680.0111891606</v>
      </c>
      <c r="L38" s="335"/>
      <c r="M38" s="336">
        <v>1</v>
      </c>
      <c r="N38" s="272">
        <f>K38/M38</f>
        <v>2062680.0111891606</v>
      </c>
    </row>
    <row r="39" spans="1:16">
      <c r="A39" s="113"/>
      <c r="B39" s="840"/>
      <c r="C39" s="841"/>
      <c r="D39" s="841"/>
      <c r="E39" s="841"/>
      <c r="F39" s="841"/>
      <c r="G39" s="841"/>
      <c r="H39" s="842"/>
      <c r="I39" s="421"/>
      <c r="J39" s="422"/>
      <c r="K39" s="269"/>
      <c r="L39" s="335"/>
      <c r="M39" s="336"/>
      <c r="N39" s="272"/>
    </row>
    <row r="40" spans="1:16">
      <c r="A40" s="113"/>
      <c r="B40" s="840"/>
      <c r="C40" s="841"/>
      <c r="D40" s="841"/>
      <c r="E40" s="841"/>
      <c r="F40" s="841"/>
      <c r="G40" s="841"/>
      <c r="H40" s="842"/>
      <c r="I40" s="328"/>
      <c r="J40" s="330"/>
      <c r="K40" s="269"/>
      <c r="L40" s="423"/>
      <c r="M40" s="424"/>
      <c r="N40" s="272"/>
    </row>
    <row r="41" spans="1:16">
      <c r="B41" s="840"/>
      <c r="C41" s="841"/>
      <c r="D41" s="841"/>
      <c r="E41" s="841"/>
      <c r="F41" s="841"/>
      <c r="G41" s="841"/>
      <c r="H41" s="842"/>
      <c r="I41" s="36"/>
      <c r="J41" s="37"/>
      <c r="K41" s="269"/>
      <c r="L41" s="276"/>
      <c r="M41" s="277"/>
      <c r="N41" s="272"/>
    </row>
    <row r="42" spans="1:16">
      <c r="B42" s="320"/>
      <c r="C42" s="321"/>
      <c r="D42" s="321"/>
      <c r="E42" s="321"/>
      <c r="F42" s="323"/>
      <c r="G42" s="323"/>
      <c r="H42" s="125"/>
      <c r="I42" s="36"/>
      <c r="J42" s="37"/>
      <c r="K42" s="438"/>
      <c r="L42" s="276"/>
      <c r="M42" s="277"/>
      <c r="N42" s="273"/>
    </row>
    <row r="43" spans="1:16">
      <c r="B43" s="847" t="s">
        <v>952</v>
      </c>
      <c r="C43" s="848"/>
      <c r="D43" s="848"/>
      <c r="E43" s="38"/>
      <c r="F43" s="39"/>
      <c r="G43" s="39"/>
      <c r="H43" s="40"/>
      <c r="I43" s="36"/>
      <c r="J43" s="37"/>
      <c r="K43" s="279"/>
      <c r="L43" s="276"/>
      <c r="M43" s="401">
        <v>0.01</v>
      </c>
      <c r="N43" s="344">
        <f>N81*M43</f>
        <v>6913.9567913614801</v>
      </c>
    </row>
    <row r="44" spans="1:16" ht="15.75" thickBot="1">
      <c r="B44" s="840"/>
      <c r="C44" s="841"/>
      <c r="D44" s="841"/>
      <c r="E44" s="841"/>
      <c r="F44" s="841"/>
      <c r="G44" s="841"/>
      <c r="H44" s="842"/>
      <c r="I44" s="849"/>
      <c r="J44" s="850"/>
      <c r="K44" s="41"/>
      <c r="L44" s="851"/>
      <c r="M44" s="852"/>
      <c r="N44" s="105"/>
    </row>
    <row r="45" spans="1:16" ht="15.75" thickBot="1">
      <c r="B45" s="827" t="s">
        <v>953</v>
      </c>
      <c r="C45" s="828"/>
      <c r="D45" s="828"/>
      <c r="E45" s="828"/>
      <c r="F45" s="828"/>
      <c r="G45" s="828"/>
      <c r="H45" s="828"/>
      <c r="I45" s="828"/>
      <c r="J45" s="828"/>
      <c r="K45" s="828"/>
      <c r="L45" s="828"/>
      <c r="M45" s="829"/>
      <c r="N45" s="394">
        <f>SUM(N36:N44)</f>
        <v>13006006.711214712</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VLOOKUP(A50,MATERIALES!A5:D372,3,FALSE)</f>
        <v>Celda especial de carga</v>
      </c>
      <c r="C50" s="281"/>
      <c r="D50" s="281"/>
      <c r="E50" s="281"/>
      <c r="F50" s="281"/>
      <c r="G50" s="281"/>
      <c r="H50" s="281"/>
      <c r="I50" s="281"/>
      <c r="J50" s="311" t="str">
        <f>VLOOKUP(A50,MATERIALES!A6:D635,2,FALSE)</f>
        <v>u</v>
      </c>
      <c r="K50" s="282">
        <v>1</v>
      </c>
      <c r="L50" s="267"/>
      <c r="M50" s="402">
        <f>VLOOKUP(A50,MATERIALES!A5:D389,4,FALSE)</f>
        <v>17179341.620897137</v>
      </c>
      <c r="N50" s="272">
        <f t="shared" ref="N50:N55" si="0">K50*M50</f>
        <v>17179341.620897137</v>
      </c>
    </row>
    <row r="51" spans="1:14">
      <c r="A51" s="161" t="s">
        <v>505</v>
      </c>
      <c r="B51" s="43" t="str">
        <f>VLOOKUP(A51,MATERIALES!A6:D372,3,FALSE)</f>
        <v>Manguera de alta presión</v>
      </c>
      <c r="C51" s="425"/>
      <c r="D51" s="425"/>
      <c r="E51" s="425"/>
      <c r="F51" s="425"/>
      <c r="G51" s="425"/>
      <c r="H51" s="425"/>
      <c r="I51" s="425"/>
      <c r="J51" s="312" t="str">
        <f>VLOOKUP(A51,MATERIALES!A6:D636,2,FALSE)</f>
        <v>m</v>
      </c>
      <c r="K51" s="397">
        <v>30</v>
      </c>
      <c r="L51" s="421"/>
      <c r="M51" s="402">
        <f>VLOOKUP(A51,MATERIALES!A6:D390,4,FALSE)</f>
        <v>109713.92364387456</v>
      </c>
      <c r="N51" s="272">
        <f t="shared" si="0"/>
        <v>3291417.7093162369</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VLOOKUP(A52,MATERIALES!A6:D637,2,FALSE)</f>
        <v>u</v>
      </c>
      <c r="K52" s="397">
        <v>2</v>
      </c>
      <c r="L52" s="421"/>
      <c r="M52" s="402">
        <f>VLOOKUP(A52,MATERIALES!A6:D391,4,FALSE)</f>
        <v>2345885.6259468668</v>
      </c>
      <c r="N52" s="272">
        <f t="shared" si="0"/>
        <v>4691771.2518937336</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VLOOKUP(A53,MATERIALES!A7:D638,2,FALSE)</f>
        <v>u</v>
      </c>
      <c r="K53" s="397">
        <v>5</v>
      </c>
      <c r="L53" s="421"/>
      <c r="M53" s="402">
        <f>VLOOKUP(A53,MATERIALES!A6:D392,4,FALSE)</f>
        <v>1015270.3729264144</v>
      </c>
      <c r="N53" s="272">
        <f t="shared" si="0"/>
        <v>5076351.8646320719</v>
      </c>
    </row>
    <row r="54" spans="1:14">
      <c r="A54" s="161" t="s">
        <v>729</v>
      </c>
      <c r="B54" s="43" t="str">
        <f>VLOOKUP(A54,MATERIALES!A7:D372,3,FALSE)</f>
        <v>Tubo Metálico De Alta Resistencia</v>
      </c>
      <c r="C54" s="425"/>
      <c r="D54" s="425"/>
      <c r="E54" s="425"/>
      <c r="F54" s="425"/>
      <c r="G54" s="425"/>
      <c r="H54" s="425"/>
      <c r="I54" s="425"/>
      <c r="J54" s="312" t="str">
        <f>VLOOKUP(A54,MATERIALES!A8:D639,2,FALSE)</f>
        <v>m</v>
      </c>
      <c r="K54" s="397">
        <v>60</v>
      </c>
      <c r="L54" s="421"/>
      <c r="M54" s="402">
        <f>VLOOKUP(A54,MATERIALES!A7:D393,4,FALSE)</f>
        <v>66705.912253027782</v>
      </c>
      <c r="N54" s="272">
        <f t="shared" si="0"/>
        <v>4002354.7351816669</v>
      </c>
    </row>
    <row r="55" spans="1:14">
      <c r="A55" s="161" t="s">
        <v>734</v>
      </c>
      <c r="B55" s="43" t="str">
        <f>VLOOKUP(A55,MATERIALES!A8:D372,3,FALSE)</f>
        <v>Uniones especiales de alta resistencia para tubería</v>
      </c>
      <c r="C55" s="425"/>
      <c r="D55" s="425"/>
      <c r="E55" s="425"/>
      <c r="F55" s="425"/>
      <c r="G55" s="425"/>
      <c r="H55" s="425"/>
      <c r="I55" s="425"/>
      <c r="J55" s="312" t="str">
        <f>VLOOKUP(A55,MATERIALES!A9:D640,2,FALSE)</f>
        <v>u</v>
      </c>
      <c r="K55" s="397">
        <v>12</v>
      </c>
      <c r="L55" s="421"/>
      <c r="M55" s="402">
        <f>VLOOKUP(A55,MATERIALES!A8:D394,4,FALSE)</f>
        <v>43803.371589617927</v>
      </c>
      <c r="N55" s="272">
        <f t="shared" si="0"/>
        <v>525640.45907541516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34766877.640996262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31">
        <f>VLOOKUP(A63,TRANSPORTE!A5:D117,4,FALSE)</f>
        <v>378552.90034252976</v>
      </c>
      <c r="M63" s="832"/>
      <c r="N63" s="287">
        <f>K63*L63</f>
        <v>1135658.7010275894</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31">
        <f>VLOOKUP(A64,TRANSPORTE!A6:D117,4,FALSE)</f>
        <v>1185696.26066863</v>
      </c>
      <c r="M64" s="832"/>
      <c r="N64" s="287">
        <f>K64*L64</f>
        <v>1185696.26066863</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31">
        <f>VLOOKUP(A65,TRANSPORTE!A6:D117,4,FALSE)</f>
        <v>137097.02693176951</v>
      </c>
      <c r="M65" s="832"/>
      <c r="N65" s="287">
        <f>K65*L65</f>
        <v>1096776.215454156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3418131.1771503757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44"/>
      <c r="J80" s="44"/>
      <c r="K80" s="44"/>
      <c r="L80" s="980"/>
      <c r="M80" s="981"/>
      <c r="N80" s="45"/>
    </row>
    <row r="81" spans="1:14" ht="15.75" thickBot="1">
      <c r="B81" s="827" t="s">
        <v>953</v>
      </c>
      <c r="C81" s="828"/>
      <c r="D81" s="828"/>
      <c r="E81" s="828"/>
      <c r="F81" s="828"/>
      <c r="G81" s="828"/>
      <c r="H81" s="828"/>
      <c r="I81" s="834"/>
      <c r="J81" s="834"/>
      <c r="K81" s="834"/>
      <c r="L81" s="834"/>
      <c r="M81" s="835"/>
      <c r="N81" s="301">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51882411.208497502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10376482.241699502</v>
      </c>
      <c r="M88" s="862"/>
      <c r="N88" s="51"/>
    </row>
    <row r="89" spans="1:14">
      <c r="B89" s="89" t="s">
        <v>973</v>
      </c>
      <c r="C89" s="90"/>
      <c r="D89" s="90"/>
      <c r="E89" s="90"/>
      <c r="F89" s="90"/>
      <c r="G89" s="90"/>
      <c r="H89" s="90"/>
      <c r="I89" s="87"/>
      <c r="J89" s="88"/>
      <c r="K89" s="304">
        <v>0.05</v>
      </c>
      <c r="L89" s="861">
        <f>N83*K89</f>
        <v>2594120.5604248755</v>
      </c>
      <c r="M89" s="862"/>
      <c r="N89" s="51"/>
    </row>
    <row r="90" spans="1:14" ht="15.75" thickBot="1">
      <c r="B90" s="91" t="s">
        <v>974</v>
      </c>
      <c r="C90" s="92"/>
      <c r="D90" s="92"/>
      <c r="E90" s="92"/>
      <c r="F90" s="92"/>
      <c r="G90" s="92"/>
      <c r="H90" s="92"/>
      <c r="I90" s="93"/>
      <c r="J90" s="94"/>
      <c r="K90" s="305">
        <v>0.05</v>
      </c>
      <c r="L90" s="863">
        <f>N83*K90</f>
        <v>2594120.5604248755</v>
      </c>
      <c r="M90" s="864"/>
      <c r="N90" s="51"/>
    </row>
    <row r="91" spans="1:14" ht="15.75" thickBot="1">
      <c r="B91" s="827" t="s">
        <v>953</v>
      </c>
      <c r="C91" s="828"/>
      <c r="D91" s="828"/>
      <c r="E91" s="828"/>
      <c r="F91" s="828"/>
      <c r="G91" s="828"/>
      <c r="H91" s="828"/>
      <c r="I91" s="828"/>
      <c r="J91" s="828"/>
      <c r="K91" s="828"/>
      <c r="L91" s="828"/>
      <c r="M91" s="829"/>
      <c r="N91" s="52">
        <f>L88+L89+L90</f>
        <v>15564723.362549253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67447134.571046755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259</v>
      </c>
      <c r="B36" s="840" t="str">
        <f>VLOOKUP(A36,EQUIPOS!A6:D154,3,FALSE)</f>
        <v>Montacargas</v>
      </c>
      <c r="C36" s="841"/>
      <c r="D36" s="841"/>
      <c r="E36" s="841"/>
      <c r="F36" s="841"/>
      <c r="G36" s="841"/>
      <c r="H36" s="842"/>
      <c r="I36" s="267"/>
      <c r="J36" s="268"/>
      <c r="K36" s="269">
        <f>VLOOKUP(A36,EQUIPOS!A6:D163,4,FALSE)</f>
        <v>84129.168756609477</v>
      </c>
      <c r="L36" s="270"/>
      <c r="M36" s="336">
        <v>1.5</v>
      </c>
      <c r="N36" s="272">
        <f>K36/M36</f>
        <v>56086.112504406316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58779.531201193051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404</v>
      </c>
      <c r="B48" s="43" t="str">
        <f>VLOOKUP(A48,MATERIALES!A5:D372,3,FALSE)</f>
        <v>Camisa metálica en acero A-37</v>
      </c>
      <c r="C48" s="281"/>
      <c r="D48" s="281"/>
      <c r="E48" s="281"/>
      <c r="F48" s="281"/>
      <c r="G48" s="281"/>
      <c r="H48" s="281"/>
      <c r="I48" s="268"/>
      <c r="J48" s="224" t="str">
        <f>VLOOKUP(A48,MATERIALES!A4:D633,2,FALSE)</f>
        <v>kg</v>
      </c>
      <c r="K48" s="282">
        <v>313.2010795996344</v>
      </c>
      <c r="L48" s="267"/>
      <c r="M48" s="402">
        <f>VLOOKUP(A48,MATERIALES!A5:D389,4,FALSE)</f>
        <v>9812.6366691764415</v>
      </c>
      <c r="N48" s="272">
        <f>K48*M48</f>
        <v>3073328.3985050218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3073328.3985050218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53868.373935734664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3185976.3036419498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637195.26072838996</v>
      </c>
      <c r="M84" s="862"/>
      <c r="N84" s="51"/>
    </row>
    <row r="85" spans="1:14">
      <c r="B85" s="89" t="s">
        <v>973</v>
      </c>
      <c r="C85" s="90"/>
      <c r="D85" s="90"/>
      <c r="E85" s="90"/>
      <c r="F85" s="90"/>
      <c r="G85" s="90"/>
      <c r="H85" s="90"/>
      <c r="I85" s="87"/>
      <c r="J85" s="88"/>
      <c r="K85" s="304">
        <v>0.05</v>
      </c>
      <c r="L85" s="861">
        <f>N79*K85</f>
        <v>159298.81518209749</v>
      </c>
      <c r="M85" s="862"/>
      <c r="N85" s="51"/>
    </row>
    <row r="86" spans="1:14" ht="15.75" thickBot="1">
      <c r="B86" s="91" t="s">
        <v>974</v>
      </c>
      <c r="C86" s="92"/>
      <c r="D86" s="92"/>
      <c r="E86" s="92"/>
      <c r="F86" s="92"/>
      <c r="G86" s="92"/>
      <c r="H86" s="92"/>
      <c r="I86" s="93"/>
      <c r="J86" s="94"/>
      <c r="K86" s="305">
        <v>0.05</v>
      </c>
      <c r="L86" s="863">
        <f>N79*K86</f>
        <v>159298.81518209749</v>
      </c>
      <c r="M86" s="864"/>
      <c r="N86" s="51"/>
    </row>
    <row r="87" spans="1:14" ht="15.75" thickBot="1">
      <c r="B87" s="827" t="s">
        <v>953</v>
      </c>
      <c r="C87" s="828"/>
      <c r="D87" s="828"/>
      <c r="E87" s="828"/>
      <c r="F87" s="828"/>
      <c r="G87" s="828"/>
      <c r="H87" s="828"/>
      <c r="I87" s="828"/>
      <c r="J87" s="828"/>
      <c r="K87" s="828"/>
      <c r="L87" s="828"/>
      <c r="M87" s="829"/>
      <c r="N87" s="52">
        <f>L84+L85+L86</f>
        <v>955792.89109258493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4141769.1947345347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267</v>
      </c>
      <c r="B36" s="840" t="str">
        <f>VLOOKUP(A36,EQUIPOS!A6:D154,3,FALSE)</f>
        <v>Motobomba de concreto</v>
      </c>
      <c r="C36" s="841"/>
      <c r="D36" s="841"/>
      <c r="E36" s="841"/>
      <c r="F36" s="841"/>
      <c r="G36" s="841"/>
      <c r="H36" s="842"/>
      <c r="I36" s="267"/>
      <c r="J36" s="268"/>
      <c r="K36" s="269">
        <f>VLOOKUP(A36,EQUIPOS!A6:D163,4,FALSE)</f>
        <v>77660.638019105332</v>
      </c>
      <c r="L36" s="270"/>
      <c r="M36" s="336">
        <v>2.5</v>
      </c>
      <c r="N36" s="272">
        <f>K36/M36</f>
        <v>31064.255207642134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31064.255207642134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46.758679657867084</v>
      </c>
      <c r="L48" s="267"/>
      <c r="M48" s="402">
        <f>VLOOKUP(A48,MATERIALES!A5:D389,4,FALSE)</f>
        <v>3496.6036047716398</v>
      </c>
      <c r="N48" s="272">
        <f>K48*M48</f>
        <v>163496.56784606038</v>
      </c>
    </row>
    <row r="49" spans="1:14">
      <c r="A49" s="161" t="s">
        <v>832</v>
      </c>
      <c r="B49" s="43" t="str">
        <f>VLOOKUP(A49,MATERIALES!A6:D372,3,FALSE)</f>
        <v>Concreto Resistencia  21 (Mpa)</v>
      </c>
      <c r="C49" s="425"/>
      <c r="D49" s="425"/>
      <c r="E49" s="425"/>
      <c r="F49" s="425"/>
      <c r="G49" s="425"/>
      <c r="H49" s="425"/>
      <c r="I49" s="422"/>
      <c r="J49" s="224" t="str">
        <f>VLOOKUP(A49,MATERIALES!A5:D634,2,FALSE)</f>
        <v>m3</v>
      </c>
      <c r="K49" s="282">
        <v>0.66798113796952974</v>
      </c>
      <c r="L49" s="421"/>
      <c r="M49" s="402">
        <f>VLOOKUP(A49,MATERIALES!A6:D390,4,FALSE)</f>
        <v>287479.58991727856</v>
      </c>
      <c r="N49" s="272">
        <f>K49*M49</f>
        <v>192030.94361595748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355527.51146201789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31">
        <f>VLOOKUP(A60,TRANSPORTE!A2:D117,4,FALSE)</f>
        <v>1034.151278986966</v>
      </c>
      <c r="M60" s="832"/>
      <c r="N60" s="287">
        <f>K60*L60</f>
        <v>898.03161262146568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898.03161262146568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387489.7982822815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77497.959656456296</v>
      </c>
      <c r="M84" s="862"/>
      <c r="N84" s="51"/>
    </row>
    <row r="85" spans="1:14">
      <c r="B85" s="89" t="s">
        <v>973</v>
      </c>
      <c r="C85" s="90"/>
      <c r="D85" s="90"/>
      <c r="E85" s="90"/>
      <c r="F85" s="90"/>
      <c r="G85" s="90"/>
      <c r="H85" s="90"/>
      <c r="I85" s="87"/>
      <c r="J85" s="88"/>
      <c r="K85" s="304">
        <v>0.05</v>
      </c>
      <c r="L85" s="861">
        <f>N79*K85</f>
        <v>19374.489914114074</v>
      </c>
      <c r="M85" s="862"/>
      <c r="N85" s="51"/>
    </row>
    <row r="86" spans="1:14" ht="15.75" thickBot="1">
      <c r="B86" s="91" t="s">
        <v>974</v>
      </c>
      <c r="C86" s="92"/>
      <c r="D86" s="92"/>
      <c r="E86" s="92"/>
      <c r="F86" s="92"/>
      <c r="G86" s="92"/>
      <c r="H86" s="92"/>
      <c r="I86" s="93"/>
      <c r="J86" s="94"/>
      <c r="K86" s="305">
        <v>0.05</v>
      </c>
      <c r="L86" s="863">
        <f>N79*K86</f>
        <v>19374.489914114074</v>
      </c>
      <c r="M86" s="864"/>
      <c r="N86" s="51"/>
    </row>
    <row r="87" spans="1:14" ht="15.75" thickBot="1">
      <c r="B87" s="827" t="s">
        <v>953</v>
      </c>
      <c r="C87" s="828"/>
      <c r="D87" s="828"/>
      <c r="E87" s="828"/>
      <c r="F87" s="828"/>
      <c r="G87" s="828"/>
      <c r="H87" s="828"/>
      <c r="I87" s="828"/>
      <c r="J87" s="828"/>
      <c r="K87" s="828"/>
      <c r="L87" s="828"/>
      <c r="M87" s="829"/>
      <c r="N87" s="52">
        <f>L84+L85+L86</f>
        <v>116246.93948468445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503736.73776696593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5"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74127.562599771278</v>
      </c>
      <c r="L36" s="270"/>
      <c r="M36" s="271">
        <v>0.01</v>
      </c>
      <c r="N36" s="272">
        <f t="shared" ref="N36:N41" si="0">K36/M36</f>
        <v>7412756.2599771274</v>
      </c>
    </row>
    <row r="37" spans="1:14">
      <c r="A37" s="113" t="s">
        <v>192</v>
      </c>
      <c r="B37" s="840" t="str">
        <f>VLOOKUP(A37,EQUIPOS!A7:D154,3,FALSE)</f>
        <v>Equipo de acarreo interno</v>
      </c>
      <c r="C37" s="841"/>
      <c r="D37" s="841"/>
      <c r="E37" s="841"/>
      <c r="F37" s="841"/>
      <c r="G37" s="841"/>
      <c r="H37" s="842"/>
      <c r="I37" s="421"/>
      <c r="J37" s="422"/>
      <c r="K37" s="269">
        <f>VLOOKUP(A37,EQUIPOS!A7:D164,4,FALSE)</f>
        <v>40506.423634521176</v>
      </c>
      <c r="L37" s="335"/>
      <c r="M37" s="336">
        <v>0.05</v>
      </c>
      <c r="N37" s="272">
        <f t="shared" si="0"/>
        <v>810128.47269042348</v>
      </c>
    </row>
    <row r="38" spans="1:14">
      <c r="A38" s="113" t="s">
        <v>214</v>
      </c>
      <c r="B38" s="840" t="str">
        <f>VLOOKUP(A38,EQUIPOS!A8:D154,3,FALSE)</f>
        <v>Equipo de oxigeno y soldadura</v>
      </c>
      <c r="C38" s="841"/>
      <c r="D38" s="841"/>
      <c r="E38" s="841"/>
      <c r="F38" s="841"/>
      <c r="G38" s="841"/>
      <c r="H38" s="842"/>
      <c r="I38" s="421"/>
      <c r="J38" s="422"/>
      <c r="K38" s="438">
        <f>VLOOKUP(A38,EQUIPOS!A8:D165,4,FALSE)</f>
        <v>3992.4667329938834</v>
      </c>
      <c r="L38" s="335"/>
      <c r="M38" s="336">
        <v>0.01</v>
      </c>
      <c r="N38" s="272">
        <f t="shared" si="0"/>
        <v>399246.67329938832</v>
      </c>
    </row>
    <row r="39" spans="1:14">
      <c r="A39" s="113" t="s">
        <v>248</v>
      </c>
      <c r="B39" s="840" t="str">
        <f>VLOOKUP(A39,EQUIPOS!A9:D154,3,FALSE)</f>
        <v>Grúa telescópica de 50 Ton.</v>
      </c>
      <c r="C39" s="841"/>
      <c r="D39" s="841"/>
      <c r="E39" s="841"/>
      <c r="F39" s="841"/>
      <c r="G39" s="841"/>
      <c r="H39" s="842"/>
      <c r="I39" s="421"/>
      <c r="J39" s="422"/>
      <c r="K39" s="438">
        <f>VLOOKUP(A39,EQUIPOS!A9:D166,4,FALSE)</f>
        <v>333428.15463174565</v>
      </c>
      <c r="L39" s="335"/>
      <c r="M39" s="336">
        <v>0.04</v>
      </c>
      <c r="N39" s="272">
        <f t="shared" si="0"/>
        <v>8335703.8657936407</v>
      </c>
    </row>
    <row r="40" spans="1:14">
      <c r="A40" s="113" t="s">
        <v>255</v>
      </c>
      <c r="B40" s="840" t="str">
        <f>VLOOKUP(A40,EQUIPOS!A10:D154,3,FALSE)</f>
        <v>Manómetro cable de acero para bajar la celda</v>
      </c>
      <c r="C40" s="841"/>
      <c r="D40" s="841"/>
      <c r="E40" s="841"/>
      <c r="F40" s="841"/>
      <c r="G40" s="841"/>
      <c r="H40" s="842"/>
      <c r="I40" s="421"/>
      <c r="J40" s="422"/>
      <c r="K40" s="438">
        <f>VLOOKUP(A40,EQUIPOS!A10:D167,4,FALSE)</f>
        <v>2062680.0111891606</v>
      </c>
      <c r="L40" s="335"/>
      <c r="M40" s="336">
        <v>1</v>
      </c>
      <c r="N40" s="272">
        <f t="shared" si="0"/>
        <v>2062680.0111891606</v>
      </c>
    </row>
    <row r="41" spans="1:14">
      <c r="A41" s="113" t="s">
        <v>322</v>
      </c>
      <c r="B41" s="840" t="str">
        <f>VLOOKUP(A41,EQUIPOS!A11:D155,3,FALSE)</f>
        <v xml:space="preserve">Retroexcavadora sobre llantas JD 410
</v>
      </c>
      <c r="C41" s="841"/>
      <c r="D41" s="841"/>
      <c r="E41" s="841"/>
      <c r="F41" s="841"/>
      <c r="G41" s="841"/>
      <c r="H41" s="842"/>
      <c r="I41" s="421"/>
      <c r="J41" s="422"/>
      <c r="K41" s="438">
        <f>VLOOKUP(A41,EQUIPOS!A11:D168,4,FALSE)</f>
        <v>124310.47451249317</v>
      </c>
      <c r="L41" s="335"/>
      <c r="M41" s="336">
        <v>0.2</v>
      </c>
      <c r="N41" s="272">
        <f t="shared" si="0"/>
        <v>621552.37256246584</v>
      </c>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N86*M45</f>
        <v>69139.567913614796</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411">
        <f>SUM(N36:N45)</f>
        <v>19711207.223425817</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8" t="s">
        <v>944</v>
      </c>
      <c r="C51" s="819"/>
      <c r="D51" s="819"/>
      <c r="E51" s="819"/>
      <c r="F51" s="819"/>
      <c r="G51" s="819"/>
      <c r="H51" s="819"/>
      <c r="I51" s="820"/>
      <c r="J51" s="315" t="s">
        <v>945</v>
      </c>
      <c r="K51" s="85" t="s">
        <v>946</v>
      </c>
      <c r="L51" s="821" t="s">
        <v>955</v>
      </c>
      <c r="M51" s="820"/>
      <c r="N51" s="86" t="s">
        <v>951</v>
      </c>
    </row>
    <row r="52" spans="1:17">
      <c r="A52" s="161" t="s">
        <v>410</v>
      </c>
      <c r="B52" s="43" t="str">
        <f>VLOOKUP(A52,MATERIALES!A5:D372,3,FALSE)</f>
        <v>Celda especial de carga</v>
      </c>
      <c r="C52" s="281"/>
      <c r="D52" s="281"/>
      <c r="E52" s="281"/>
      <c r="F52" s="281"/>
      <c r="G52" s="281"/>
      <c r="H52" s="281"/>
      <c r="I52" s="281"/>
      <c r="J52" s="311" t="str">
        <f>VLOOKUP(A52,MATERIALES!A6:D637,2,FALSE)</f>
        <v>u</v>
      </c>
      <c r="K52" s="282">
        <v>1</v>
      </c>
      <c r="L52" s="267"/>
      <c r="M52" s="402">
        <f>VLOOKUP(A52,MATERIALES!A5:D389,4,FALSE)</f>
        <v>17179341.620897137</v>
      </c>
      <c r="N52" s="272">
        <f t="shared" ref="N52:N57" si="1">K52*M52</f>
        <v>17179341.620897137</v>
      </c>
    </row>
    <row r="53" spans="1:17">
      <c r="A53" s="161" t="s">
        <v>505</v>
      </c>
      <c r="B53" s="43" t="str">
        <f>VLOOKUP(A53,MATERIALES!A6:D372,3,FALSE)</f>
        <v>Manguera de alta presión</v>
      </c>
      <c r="C53" s="425"/>
      <c r="D53" s="425"/>
      <c r="E53" s="425"/>
      <c r="F53" s="425"/>
      <c r="G53" s="425"/>
      <c r="H53" s="425"/>
      <c r="I53" s="425"/>
      <c r="J53" s="312" t="str">
        <f>VLOOKUP(A53,MATERIALES!A7:D638,2,FALSE)</f>
        <v>m</v>
      </c>
      <c r="K53" s="397">
        <v>30</v>
      </c>
      <c r="L53" s="421"/>
      <c r="M53" s="402">
        <f>VLOOKUP(A53,MATERIALES!A6:D390,4,FALSE)</f>
        <v>109713.92364387456</v>
      </c>
      <c r="N53" s="272">
        <f t="shared" si="1"/>
        <v>3291417.7093162369</v>
      </c>
    </row>
    <row r="54" spans="1:17">
      <c r="A54" s="161" t="s">
        <v>698</v>
      </c>
      <c r="B54" s="43" t="str">
        <f>VLOOKUP(A54,MATERIALES!A6:D372,3,FALSE)</f>
        <v>Transductores electrónicos (incluye cables, protección contra el concreto y panel de lectura)</v>
      </c>
      <c r="C54" s="425"/>
      <c r="D54" s="425"/>
      <c r="E54" s="425"/>
      <c r="F54" s="425"/>
      <c r="G54" s="425"/>
      <c r="H54" s="425"/>
      <c r="I54" s="425"/>
      <c r="J54" s="312" t="str">
        <f>VLOOKUP(A54,MATERIALES!A8:D639,2,FALSE)</f>
        <v>u</v>
      </c>
      <c r="K54" s="397">
        <v>2</v>
      </c>
      <c r="L54" s="421"/>
      <c r="M54" s="402">
        <f>VLOOKUP(A54,MATERIALES!A6:D391,4,FALSE)</f>
        <v>2345885.6259468668</v>
      </c>
      <c r="N54" s="272">
        <f t="shared" si="1"/>
        <v>4691771.2518937336</v>
      </c>
      <c r="Q54" s="106"/>
    </row>
    <row r="55" spans="1:17">
      <c r="A55" s="161" t="s">
        <v>700</v>
      </c>
      <c r="B55" s="43" t="str">
        <f>VLOOKUP(A55,MATERIALES!A6:D372,3,FALSE)</f>
        <v>Transductores mecánicos (incluye cables, protección contra el concreto y panel de lectura)</v>
      </c>
      <c r="C55" s="425"/>
      <c r="D55" s="425"/>
      <c r="E55" s="425"/>
      <c r="F55" s="425"/>
      <c r="G55" s="425"/>
      <c r="H55" s="425"/>
      <c r="I55" s="425"/>
      <c r="J55" s="312" t="str">
        <f>VLOOKUP(A55,MATERIALES!A9:D640,2,FALSE)</f>
        <v>u</v>
      </c>
      <c r="K55" s="397">
        <v>5</v>
      </c>
      <c r="L55" s="421"/>
      <c r="M55" s="402">
        <f>VLOOKUP(A55,MATERIALES!A6:D392,4,FALSE)</f>
        <v>1015270.3729264144</v>
      </c>
      <c r="N55" s="272">
        <f t="shared" si="1"/>
        <v>5076351.8646320719</v>
      </c>
    </row>
    <row r="56" spans="1:17">
      <c r="A56" s="161" t="s">
        <v>727</v>
      </c>
      <c r="B56" s="43" t="str">
        <f>VLOOKUP(A56,MATERIALES!A7:D372,3,FALSE)</f>
        <v>Tubo metálico de alta resistencia</v>
      </c>
      <c r="C56" s="425"/>
      <c r="D56" s="425"/>
      <c r="E56" s="425"/>
      <c r="F56" s="425"/>
      <c r="G56" s="425"/>
      <c r="H56" s="425"/>
      <c r="I56" s="425"/>
      <c r="J56" s="312" t="str">
        <f>VLOOKUP(A56,MATERIALES!A10:D641,2,FALSE)</f>
        <v>m</v>
      </c>
      <c r="K56" s="397">
        <v>60</v>
      </c>
      <c r="L56" s="421"/>
      <c r="M56" s="402">
        <f>VLOOKUP(A56,MATERIALES!A7:D393,4,FALSE)</f>
        <v>87409.766423181412</v>
      </c>
      <c r="N56" s="272">
        <f t="shared" si="1"/>
        <v>5244585.9853908848</v>
      </c>
    </row>
    <row r="57" spans="1:17">
      <c r="A57" s="161" t="s">
        <v>734</v>
      </c>
      <c r="B57" s="43" t="str">
        <f>VLOOKUP(A57,MATERIALES!A8:D372,3,FALSE)</f>
        <v>Uniones especiales de alta resistencia para tubería</v>
      </c>
      <c r="C57" s="425"/>
      <c r="D57" s="425"/>
      <c r="E57" s="425"/>
      <c r="F57" s="425"/>
      <c r="G57" s="425"/>
      <c r="H57" s="425"/>
      <c r="I57" s="425"/>
      <c r="J57" s="312" t="str">
        <f>VLOOKUP(A57,MATERIALES!A11:D642,2,FALSE)</f>
        <v>u</v>
      </c>
      <c r="K57" s="397">
        <v>12</v>
      </c>
      <c r="L57" s="421"/>
      <c r="M57" s="402">
        <f>VLOOKUP(A57,MATERIALES!A8:D394,4,FALSE)</f>
        <v>43803.371589617927</v>
      </c>
      <c r="N57" s="272">
        <f t="shared" si="1"/>
        <v>525640.45907541516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7" t="s">
        <v>953</v>
      </c>
      <c r="C63" s="828"/>
      <c r="D63" s="828"/>
      <c r="E63" s="828"/>
      <c r="F63" s="828"/>
      <c r="G63" s="828"/>
      <c r="H63" s="828"/>
      <c r="I63" s="828"/>
      <c r="J63" s="828"/>
      <c r="K63" s="828"/>
      <c r="L63" s="828"/>
      <c r="M63" s="829"/>
      <c r="N63" s="394">
        <f>SUM(N52:N62)</f>
        <v>36009108.891205482</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31">
        <f>VLOOKUP(A68,TRANSPORTE!A5:D117,4,FALSE)</f>
        <v>1185696.26066863</v>
      </c>
      <c r="M68" s="832"/>
      <c r="N68" s="287">
        <f>K68*L68</f>
        <v>1185696.26066863</v>
      </c>
    </row>
    <row r="69" spans="1:15">
      <c r="A69" t="s">
        <v>1399</v>
      </c>
      <c r="B69" s="46" t="str">
        <f>VLOOKUP(A69,TRANSPORTE!A5:D117,3,FALSE)</f>
        <v>Pasajes aéreos</v>
      </c>
      <c r="C69" s="47"/>
      <c r="D69" s="47"/>
      <c r="E69" s="47"/>
      <c r="F69" s="47"/>
      <c r="G69" s="47"/>
      <c r="H69" s="311" t="s">
        <v>945</v>
      </c>
      <c r="I69" s="279">
        <v>3</v>
      </c>
      <c r="J69" s="286">
        <v>1</v>
      </c>
      <c r="K69" s="279">
        <f>I69*J69</f>
        <v>3</v>
      </c>
      <c r="L69" s="831">
        <f>VLOOKUP(A69,TRANSPORTE!A5:D117,4,FALSE)</f>
        <v>378552.90034252976</v>
      </c>
      <c r="M69" s="832"/>
      <c r="N69" s="287">
        <f>K69*L69</f>
        <v>1135658.7010275894</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2321354.9616962196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856"/>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4"/>
      <c r="C85" s="815" t="e">
        <f>VLOOKUP(B85,'MANO DE OBRA'!B12:E73,3,FALSE)</f>
        <v>#N/A</v>
      </c>
      <c r="D85" s="815" t="e">
        <f>VLOOKUP(C85,'MANO DE OBRA'!C12:F73,3,FALSE)</f>
        <v>#N/A</v>
      </c>
      <c r="E85" s="815" t="e">
        <f>VLOOKUP(D85,'MANO DE OBRA'!D12:G73,3,FALSE)</f>
        <v>#N/A</v>
      </c>
      <c r="F85" s="815" t="e">
        <f>VLOOKUP(E85,'MANO DE OBRA'!E12:H73,3,FALSE)</f>
        <v>#N/A</v>
      </c>
      <c r="G85" s="815" t="e">
        <f>VLOOKUP(F85,'MANO DE OBRA'!F12:I73,3,FALSE)</f>
        <v>#N/A</v>
      </c>
      <c r="H85" s="815" t="e">
        <f>VLOOKUP(G85,'MANO DE OBRA'!G12:J73,3,FALSE)</f>
        <v>#N/A</v>
      </c>
      <c r="I85" s="470"/>
      <c r="J85" s="471"/>
      <c r="K85" s="472"/>
      <c r="L85" s="982"/>
      <c r="M85" s="982"/>
      <c r="N85" s="473"/>
    </row>
    <row r="86" spans="1:14" ht="15.75" thickBot="1">
      <c r="B86" s="833" t="s">
        <v>953</v>
      </c>
      <c r="C86" s="834"/>
      <c r="D86" s="834"/>
      <c r="E86" s="834"/>
      <c r="F86" s="834"/>
      <c r="G86" s="834"/>
      <c r="H86" s="834"/>
      <c r="I86" s="834"/>
      <c r="J86" s="834"/>
      <c r="K86" s="834"/>
      <c r="L86" s="834"/>
      <c r="M86" s="835"/>
      <c r="N86" s="460">
        <f>SUM(N79:N85)</f>
        <v>691395.67913614796</v>
      </c>
    </row>
    <row r="87" spans="1:14" ht="15.75" thickBot="1">
      <c r="B87" s="33"/>
      <c r="C87" s="34"/>
      <c r="D87" s="34"/>
      <c r="E87" s="34"/>
      <c r="F87" s="34"/>
      <c r="G87" s="34"/>
      <c r="H87" s="34"/>
      <c r="I87" s="34"/>
      <c r="J87" s="34"/>
      <c r="K87" s="34"/>
      <c r="L87" s="34"/>
      <c r="M87" s="34"/>
      <c r="N87" s="35"/>
    </row>
    <row r="88" spans="1:14" ht="15.75" thickBot="1">
      <c r="B88" s="827" t="s">
        <v>967</v>
      </c>
      <c r="C88" s="828"/>
      <c r="D88" s="828"/>
      <c r="E88" s="828"/>
      <c r="F88" s="828"/>
      <c r="G88" s="828"/>
      <c r="H88" s="828"/>
      <c r="I88" s="828"/>
      <c r="J88" s="828"/>
      <c r="K88" s="828"/>
      <c r="L88" s="828"/>
      <c r="M88" s="829"/>
      <c r="N88" s="99">
        <f>N86+N74+N63+N47</f>
        <v>58733066.75546366</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8" t="s">
        <v>969</v>
      </c>
      <c r="C92" s="819"/>
      <c r="D92" s="819"/>
      <c r="E92" s="819"/>
      <c r="F92" s="819"/>
      <c r="G92" s="819"/>
      <c r="H92" s="819"/>
      <c r="I92" s="314"/>
      <c r="J92" s="334"/>
      <c r="K92" s="302" t="s">
        <v>970</v>
      </c>
      <c r="L92" s="857" t="s">
        <v>971</v>
      </c>
      <c r="M92" s="858"/>
      <c r="N92" s="303"/>
    </row>
    <row r="93" spans="1:14">
      <c r="B93" s="859" t="s">
        <v>972</v>
      </c>
      <c r="C93" s="860"/>
      <c r="D93" s="860"/>
      <c r="E93" s="860"/>
      <c r="F93" s="860"/>
      <c r="G93" s="860"/>
      <c r="H93" s="860"/>
      <c r="I93" s="87"/>
      <c r="J93" s="88"/>
      <c r="K93" s="304">
        <v>0.2</v>
      </c>
      <c r="L93" s="861">
        <f>N88*K93</f>
        <v>11746613.351092733</v>
      </c>
      <c r="M93" s="862"/>
      <c r="N93" s="51"/>
    </row>
    <row r="94" spans="1:14">
      <c r="B94" s="89" t="s">
        <v>973</v>
      </c>
      <c r="C94" s="90"/>
      <c r="D94" s="90"/>
      <c r="E94" s="90"/>
      <c r="F94" s="90"/>
      <c r="G94" s="90"/>
      <c r="H94" s="90"/>
      <c r="I94" s="87"/>
      <c r="J94" s="88"/>
      <c r="K94" s="304">
        <v>0.05</v>
      </c>
      <c r="L94" s="861">
        <f>N88*K94</f>
        <v>2936653.3377731834</v>
      </c>
      <c r="M94" s="862"/>
      <c r="N94" s="51"/>
    </row>
    <row r="95" spans="1:14" ht="15.75" thickBot="1">
      <c r="B95" s="91" t="s">
        <v>974</v>
      </c>
      <c r="C95" s="92"/>
      <c r="D95" s="92"/>
      <c r="E95" s="92"/>
      <c r="F95" s="92"/>
      <c r="G95" s="92"/>
      <c r="H95" s="92"/>
      <c r="I95" s="93"/>
      <c r="J95" s="94"/>
      <c r="K95" s="305">
        <v>0.05</v>
      </c>
      <c r="L95" s="863">
        <f>N88*K95</f>
        <v>2936653.3377731834</v>
      </c>
      <c r="M95" s="864"/>
      <c r="N95" s="51"/>
    </row>
    <row r="96" spans="1:14" ht="15.75" thickBot="1">
      <c r="B96" s="827" t="s">
        <v>953</v>
      </c>
      <c r="C96" s="828"/>
      <c r="D96" s="828"/>
      <c r="E96" s="828"/>
      <c r="F96" s="828"/>
      <c r="G96" s="828"/>
      <c r="H96" s="828"/>
      <c r="I96" s="828"/>
      <c r="J96" s="828"/>
      <c r="K96" s="828"/>
      <c r="L96" s="828"/>
      <c r="M96" s="829"/>
      <c r="N96" s="52">
        <f>L93+L94+L95</f>
        <v>17619920.0266391</v>
      </c>
    </row>
    <row r="97" spans="1:14" ht="15.75" thickBot="1">
      <c r="B97" s="33"/>
      <c r="C97" s="34"/>
      <c r="D97" s="34"/>
      <c r="E97" s="34"/>
      <c r="F97" s="34"/>
      <c r="G97" s="34"/>
      <c r="H97" s="34"/>
      <c r="I97" s="34"/>
      <c r="J97" s="34"/>
      <c r="K97" s="34"/>
      <c r="L97" s="34"/>
      <c r="M97" s="34"/>
      <c r="N97" s="35"/>
    </row>
    <row r="98" spans="1:14" ht="15.75" thickBot="1">
      <c r="A98" t="s">
        <v>2016</v>
      </c>
      <c r="B98" s="827" t="s">
        <v>975</v>
      </c>
      <c r="C98" s="828"/>
      <c r="D98" s="828"/>
      <c r="E98" s="828"/>
      <c r="F98" s="828"/>
      <c r="G98" s="828"/>
      <c r="H98" s="828"/>
      <c r="I98" s="828"/>
      <c r="J98" s="828"/>
      <c r="K98" s="828"/>
      <c r="L98" s="828"/>
      <c r="M98" s="829"/>
      <c r="N98" s="188">
        <f>N88+N96</f>
        <v>76352986.782102764</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5"/>
      <c r="K128" s="975"/>
      <c r="L128" s="975"/>
      <c r="M128" s="975"/>
      <c r="N128" s="976"/>
    </row>
    <row r="129" spans="2:14" ht="15.75" thickBot="1">
      <c r="B129" s="419" t="s">
        <v>2221</v>
      </c>
      <c r="C129" s="420"/>
      <c r="D129" s="420"/>
      <c r="E129" s="259"/>
      <c r="F129" s="259"/>
      <c r="G129" s="259"/>
      <c r="H129" s="259"/>
      <c r="I129" s="259"/>
      <c r="J129" s="977"/>
      <c r="K129" s="977"/>
      <c r="L129" s="977"/>
      <c r="M129" s="977"/>
      <c r="N12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326</v>
      </c>
      <c r="B36" s="840" t="str">
        <f>VLOOKUP(A36,EQUIPOS!A6:D154,3,FALSE)</f>
        <v>Sensor de Impacto para prueba de integridad tipo</v>
      </c>
      <c r="C36" s="841"/>
      <c r="D36" s="841"/>
      <c r="E36" s="841"/>
      <c r="F36" s="841"/>
      <c r="G36" s="841"/>
      <c r="H36" s="842"/>
      <c r="I36" s="267"/>
      <c r="J36" s="268"/>
      <c r="K36" s="269">
        <f>VLOOKUP(A36,EQUIPOS!A6:D163,4,FALSE)</f>
        <v>97058.770379890906</v>
      </c>
      <c r="L36" s="270"/>
      <c r="M36" s="336">
        <v>1</v>
      </c>
      <c r="N36" s="272">
        <f>K36/M36</f>
        <v>97058.770379890906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97058.770379890906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400073.41755476414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497132.18793465506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99426.437586931017</v>
      </c>
      <c r="M84" s="862"/>
      <c r="N84" s="51"/>
    </row>
    <row r="85" spans="1:14">
      <c r="B85" s="89" t="s">
        <v>973</v>
      </c>
      <c r="C85" s="90"/>
      <c r="D85" s="90"/>
      <c r="E85" s="90"/>
      <c r="F85" s="90"/>
      <c r="G85" s="90"/>
      <c r="H85" s="90"/>
      <c r="I85" s="87"/>
      <c r="J85" s="88"/>
      <c r="K85" s="304">
        <v>0.05</v>
      </c>
      <c r="L85" s="861">
        <f>N79*K85</f>
        <v>24856.609396732754</v>
      </c>
      <c r="M85" s="862"/>
      <c r="N85" s="51"/>
    </row>
    <row r="86" spans="1:14" ht="15.75" thickBot="1">
      <c r="B86" s="91" t="s">
        <v>974</v>
      </c>
      <c r="C86" s="92"/>
      <c r="D86" s="92"/>
      <c r="E86" s="92"/>
      <c r="F86" s="92"/>
      <c r="G86" s="92"/>
      <c r="H86" s="92"/>
      <c r="I86" s="93"/>
      <c r="J86" s="94"/>
      <c r="K86" s="305">
        <v>0.05</v>
      </c>
      <c r="L86" s="863">
        <f>N79*K86</f>
        <v>24856.609396732754</v>
      </c>
      <c r="M86" s="864"/>
      <c r="N86" s="51"/>
    </row>
    <row r="87" spans="1:14" ht="15.75" thickBot="1">
      <c r="B87" s="827" t="s">
        <v>953</v>
      </c>
      <c r="C87" s="828"/>
      <c r="D87" s="828"/>
      <c r="E87" s="828"/>
      <c r="F87" s="828"/>
      <c r="G87" s="828"/>
      <c r="H87" s="828"/>
      <c r="I87" s="828"/>
      <c r="J87" s="828"/>
      <c r="K87" s="828"/>
      <c r="L87" s="828"/>
      <c r="M87" s="829"/>
      <c r="N87" s="52">
        <f>L84+L85+L86</f>
        <v>149139.65638039654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646271.84431505157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320</v>
      </c>
      <c r="B36" s="840" t="str">
        <f>VLOOKUP(A36,EQUIPOS!A6:D154,3,FALSE)</f>
        <v>Retroexcavadora sobre llantas, motor 62HP, Profundidad de excavación de 5.41 metros.</v>
      </c>
      <c r="C36" s="841"/>
      <c r="D36" s="841"/>
      <c r="E36" s="841"/>
      <c r="F36" s="841"/>
      <c r="G36" s="841"/>
      <c r="H36" s="842"/>
      <c r="I36" s="267"/>
      <c r="J36" s="268"/>
      <c r="K36" s="269">
        <f>VLOOKUP(A36,EQUIPOS!A6:D163,4,FALSE)</f>
        <v>144243.95938558545</v>
      </c>
      <c r="L36" s="270"/>
      <c r="M36" s="336">
        <v>10</v>
      </c>
      <c r="N36" s="272">
        <f>K36/M36</f>
        <v>14424.395938558544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336.34905451801001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14760.744993076554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593</v>
      </c>
      <c r="B48" s="43" t="str">
        <f>VLOOKUP(A48,MATERIALES!A5:D372,3,FALSE)</f>
        <v>Paral en madera rolliza de 5´´ y 4,5m de longitud (tablestacados)</v>
      </c>
      <c r="C48" s="281"/>
      <c r="D48" s="281"/>
      <c r="E48" s="281"/>
      <c r="F48" s="281"/>
      <c r="G48" s="281"/>
      <c r="H48" s="281"/>
      <c r="I48" s="268"/>
      <c r="J48" s="224" t="str">
        <f>VLOOKUP(A48,MATERIALES!A4:D633,2,FALSE)</f>
        <v>u</v>
      </c>
      <c r="K48" s="282">
        <v>0.48888888888888893</v>
      </c>
      <c r="L48" s="267"/>
      <c r="M48" s="402">
        <f>VLOOKUP(A48,MATERIALES!A5:D389,4,FALSE)</f>
        <v>22101.856768529142</v>
      </c>
      <c r="N48" s="272">
        <f>K48*M48</f>
        <v>10805.352197947581</v>
      </c>
    </row>
    <row r="49" spans="1:14">
      <c r="A49" s="161" t="s">
        <v>670</v>
      </c>
      <c r="B49" s="43" t="str">
        <f>VLOOKUP(A49,MATERIALES!A6:D372,3,FALSE)</f>
        <v>Tablestaca en madera aserrada (0,25*0,05*3)</v>
      </c>
      <c r="C49" s="425"/>
      <c r="D49" s="425"/>
      <c r="E49" s="425"/>
      <c r="F49" s="425"/>
      <c r="G49" s="425"/>
      <c r="H49" s="425"/>
      <c r="I49" s="425"/>
      <c r="J49" s="311" t="str">
        <f>VLOOKUP(A49,MATERIALES!A5:D634,2,FALSE)</f>
        <v>u</v>
      </c>
      <c r="K49" s="397">
        <v>1.3333333333333333</v>
      </c>
      <c r="L49" s="421"/>
      <c r="M49" s="402">
        <f>VLOOKUP(A49,MATERIALES!A6:D390,4,FALSE)</f>
        <v>26522.654017923735</v>
      </c>
      <c r="N49" s="272">
        <f>K49*M49</f>
        <v>35363.538690564979</v>
      </c>
    </row>
    <row r="50" spans="1:14">
      <c r="A50" s="161" t="s">
        <v>898</v>
      </c>
      <c r="B50" s="43" t="str">
        <f>VLOOKUP(A50,MATERIALES!A6:D372,3,FALSE)</f>
        <v>Alambre Negro Para Amarre</v>
      </c>
      <c r="C50" s="425"/>
      <c r="D50" s="425"/>
      <c r="E50" s="425"/>
      <c r="F50" s="425"/>
      <c r="G50" s="425"/>
      <c r="H50" s="425"/>
      <c r="I50" s="425"/>
      <c r="J50" s="311" t="str">
        <f>VLOOKUP(A50,MATERIALES!A6:D635,2,FALSE)</f>
        <v>kg</v>
      </c>
      <c r="K50" s="397">
        <v>1.5</v>
      </c>
      <c r="L50" s="421"/>
      <c r="M50" s="402">
        <f>VLOOKUP(A50,MATERIALES!A6:D391,4,FALSE)</f>
        <v>5270.45914848344</v>
      </c>
      <c r="N50" s="272">
        <f>K50*M50</f>
        <v>7905.68872272516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54074.579611237714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3363.4905451800996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72198.815149494374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14439.763029898875</v>
      </c>
      <c r="M84" s="862"/>
      <c r="N84" s="51"/>
    </row>
    <row r="85" spans="1:14">
      <c r="B85" s="89" t="s">
        <v>973</v>
      </c>
      <c r="C85" s="90"/>
      <c r="D85" s="90"/>
      <c r="E85" s="90"/>
      <c r="F85" s="90"/>
      <c r="G85" s="90"/>
      <c r="H85" s="90"/>
      <c r="I85" s="87"/>
      <c r="J85" s="88"/>
      <c r="K85" s="304">
        <v>0.05</v>
      </c>
      <c r="L85" s="861">
        <f>N79*K85</f>
        <v>3609.9407574747188</v>
      </c>
      <c r="M85" s="862"/>
      <c r="N85" s="51"/>
    </row>
    <row r="86" spans="1:14" ht="15.75" thickBot="1">
      <c r="B86" s="91" t="s">
        <v>974</v>
      </c>
      <c r="C86" s="92"/>
      <c r="D86" s="92"/>
      <c r="E86" s="92"/>
      <c r="F86" s="92"/>
      <c r="G86" s="92"/>
      <c r="H86" s="92"/>
      <c r="I86" s="93"/>
      <c r="J86" s="94"/>
      <c r="K86" s="305">
        <v>0.05</v>
      </c>
      <c r="L86" s="863">
        <f>N79*K86</f>
        <v>3609.9407574747188</v>
      </c>
      <c r="M86" s="864"/>
      <c r="N86" s="51"/>
    </row>
    <row r="87" spans="1:14" ht="15.75" thickBot="1">
      <c r="B87" s="827" t="s">
        <v>953</v>
      </c>
      <c r="C87" s="828"/>
      <c r="D87" s="828"/>
      <c r="E87" s="828"/>
      <c r="F87" s="828"/>
      <c r="G87" s="828"/>
      <c r="H87" s="828"/>
      <c r="I87" s="828"/>
      <c r="J87" s="828"/>
      <c r="K87" s="828"/>
      <c r="L87" s="828"/>
      <c r="M87" s="829"/>
      <c r="N87" s="52">
        <f>L84+L85+L86</f>
        <v>21659.644544848314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93858.459694342688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204</v>
      </c>
      <c r="B36" s="840" t="str">
        <f>VLOOKUP(A36,EQUIPOS!A6:D154,3,FALSE)</f>
        <v xml:space="preserve">Equipo de soldadura 250 AMP
</v>
      </c>
      <c r="C36" s="841"/>
      <c r="D36" s="841"/>
      <c r="E36" s="841"/>
      <c r="F36" s="841"/>
      <c r="G36" s="841"/>
      <c r="H36" s="842"/>
      <c r="I36" s="267"/>
      <c r="J36" s="268"/>
      <c r="K36" s="269">
        <f>VLOOKUP(A36,EQUIPOS!A6:D163,4,FALSE)</f>
        <v>3907.9809853537549</v>
      </c>
      <c r="L36" s="270"/>
      <c r="M36" s="336">
        <v>10</v>
      </c>
      <c r="N36" s="272">
        <f>K36/M36</f>
        <v>390.79809853537552</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144243.95938558545</v>
      </c>
      <c r="L37" s="335"/>
      <c r="M37" s="336">
        <v>10</v>
      </c>
      <c r="N37" s="272">
        <f>K37/M37</f>
        <v>14424.395938558544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402.04310903601998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15217.237146129939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662</v>
      </c>
      <c r="B48" s="43" t="str">
        <f>VLOOKUP(A48,MATERIALES!A5:D372,3,FALSE)</f>
        <v>Soldadura 7018</v>
      </c>
      <c r="C48" s="281"/>
      <c r="D48" s="281"/>
      <c r="E48" s="281"/>
      <c r="F48" s="281"/>
      <c r="G48" s="281"/>
      <c r="H48" s="281"/>
      <c r="I48" s="281"/>
      <c r="J48" s="311" t="str">
        <f>VLOOKUP(A48,MATERIALES!A4:D633,2,FALSE)</f>
        <v>kg</v>
      </c>
      <c r="K48" s="282">
        <v>3.3000000000000002E-2</v>
      </c>
      <c r="L48" s="267"/>
      <c r="M48" s="402">
        <f>VLOOKUP(A48,MATERIALES!A5:D389,4,FALSE)</f>
        <v>13522.188118331251</v>
      </c>
      <c r="N48" s="272">
        <f>K48*M48</f>
        <v>446.23220790493127</v>
      </c>
    </row>
    <row r="49" spans="1:14">
      <c r="A49" s="161" t="s">
        <v>680</v>
      </c>
      <c r="B49" s="43" t="str">
        <f>VLOOKUP(A49,MATERIALES!A6:D372,3,FALSE)</f>
        <v>Tablestaca metálica (riel de 70 lb/yarda)</v>
      </c>
      <c r="C49" s="425"/>
      <c r="D49" s="425"/>
      <c r="E49" s="425"/>
      <c r="F49" s="425"/>
      <c r="G49" s="425"/>
      <c r="H49" s="425"/>
      <c r="I49" s="425"/>
      <c r="J49" s="312" t="str">
        <f>VLOOKUP(A49,MATERIALES!A5:D634,2,FALSE)</f>
        <v>u</v>
      </c>
      <c r="K49" s="397">
        <v>3</v>
      </c>
      <c r="L49" s="421"/>
      <c r="M49" s="402">
        <f>VLOOKUP(A49,MATERIALES!A6:D390,4,FALSE)</f>
        <v>89072.889087813965</v>
      </c>
      <c r="N49" s="272">
        <f>K49*M49</f>
        <v>267218.66726344189</v>
      </c>
    </row>
    <row r="50" spans="1:14">
      <c r="A50" s="161" t="s">
        <v>690</v>
      </c>
      <c r="B50" s="43" t="str">
        <f>VLOOKUP(A50,MATERIALES!A6:D372,3,FALSE)</f>
        <v>Tornillos de Unión de D= 12 mm</v>
      </c>
      <c r="C50" s="425"/>
      <c r="D50" s="425"/>
      <c r="E50" s="425"/>
      <c r="F50" s="425"/>
      <c r="G50" s="425"/>
      <c r="H50" s="425"/>
      <c r="I50" s="425"/>
      <c r="J50" s="312" t="str">
        <f>VLOOKUP(A50,MATERIALES!A6:D635,2,FALSE)</f>
        <v>u</v>
      </c>
      <c r="K50" s="397">
        <v>10</v>
      </c>
      <c r="L50" s="421"/>
      <c r="M50" s="402">
        <f>VLOOKUP(A50,MATERIALES!A6:D391,4,FALSE)</f>
        <v>4014.0668666227411</v>
      </c>
      <c r="N50" s="272">
        <f>K50*M50</f>
        <v>40140.668666227415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307805.56813757424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4020.4310903601995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327043.23637406441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65408.647274812887</v>
      </c>
      <c r="M84" s="862"/>
      <c r="N84" s="51"/>
    </row>
    <row r="85" spans="1:14">
      <c r="B85" s="89" t="s">
        <v>973</v>
      </c>
      <c r="C85" s="90"/>
      <c r="D85" s="90"/>
      <c r="E85" s="90"/>
      <c r="F85" s="90"/>
      <c r="G85" s="90"/>
      <c r="H85" s="90"/>
      <c r="I85" s="87"/>
      <c r="J85" s="88"/>
      <c r="K85" s="304">
        <v>0.05</v>
      </c>
      <c r="L85" s="861">
        <f>N79*K85</f>
        <v>16352.161818703222</v>
      </c>
      <c r="M85" s="862"/>
      <c r="N85" s="51"/>
    </row>
    <row r="86" spans="1:14" ht="15.75" thickBot="1">
      <c r="B86" s="91" t="s">
        <v>974</v>
      </c>
      <c r="C86" s="92"/>
      <c r="D86" s="92"/>
      <c r="E86" s="92"/>
      <c r="F86" s="92"/>
      <c r="G86" s="92"/>
      <c r="H86" s="92"/>
      <c r="I86" s="93"/>
      <c r="J86" s="94"/>
      <c r="K86" s="305">
        <v>0.05</v>
      </c>
      <c r="L86" s="863">
        <f>N79*K86</f>
        <v>16352.161818703222</v>
      </c>
      <c r="M86" s="864"/>
      <c r="N86" s="51"/>
    </row>
    <row r="87" spans="1:14" ht="15.75" thickBot="1">
      <c r="B87" s="827" t="s">
        <v>953</v>
      </c>
      <c r="C87" s="828"/>
      <c r="D87" s="828"/>
      <c r="E87" s="828"/>
      <c r="F87" s="828"/>
      <c r="G87" s="828"/>
      <c r="H87" s="828"/>
      <c r="I87" s="828"/>
      <c r="J87" s="828"/>
      <c r="K87" s="828"/>
      <c r="L87" s="828"/>
      <c r="M87" s="829"/>
      <c r="N87" s="52">
        <f>L84+L85+L86</f>
        <v>98112.970912219345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425156.20728628372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672474.99643072963</v>
      </c>
      <c r="L36" s="270"/>
      <c r="M36" s="336">
        <v>2</v>
      </c>
      <c r="N36" s="272">
        <f>K36/M36</f>
        <v>336237.49821536482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4716.7655451800993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340954.26376054494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28</v>
      </c>
      <c r="L48" s="267"/>
      <c r="M48" s="402">
        <f>VLOOKUP(A48,MATERIALES!A5:D389,4,FALSE)</f>
        <v>3496.6036047716398</v>
      </c>
      <c r="N48" s="272">
        <f>K48*M48</f>
        <v>97904.90093360591</v>
      </c>
    </row>
    <row r="49" spans="1:14">
      <c r="A49" s="161" t="s">
        <v>829</v>
      </c>
      <c r="B49" s="43" t="str">
        <f>VLOOKUP(A49,MATERIALES!A6:D372,3,FALSE)</f>
        <v>Concreto Resistencia  28 (Mpa)</v>
      </c>
      <c r="C49" s="425"/>
      <c r="D49" s="425"/>
      <c r="E49" s="425"/>
      <c r="F49" s="425"/>
      <c r="G49" s="425"/>
      <c r="H49" s="425"/>
      <c r="I49" s="425"/>
      <c r="J49" s="311" t="str">
        <f>VLOOKUP(A49,MATERIALES!A5:D634,2,FALSE)</f>
        <v>m3</v>
      </c>
      <c r="K49" s="397">
        <v>0.35</v>
      </c>
      <c r="L49" s="421"/>
      <c r="M49" s="402">
        <f>VLOOKUP(A49,MATERIALES!A6:D390,4,FALSE)</f>
        <v>303450.67824601626</v>
      </c>
      <c r="N49" s="272">
        <f>K49*M49</f>
        <v>106207.73738610568</v>
      </c>
    </row>
    <row r="50" spans="1:14">
      <c r="A50" s="161" t="s">
        <v>868</v>
      </c>
      <c r="B50" s="43" t="str">
        <f>VLOOKUP(A50,MATERIALES!A6:D372,3,FALSE)</f>
        <v>Formaleta concreto clase A,B y C</v>
      </c>
      <c r="C50" s="425"/>
      <c r="D50" s="425"/>
      <c r="E50" s="425"/>
      <c r="F50" s="425"/>
      <c r="G50" s="425"/>
      <c r="H50" s="425"/>
      <c r="I50" s="425"/>
      <c r="J50" s="312" t="str">
        <f>VLOOKUP(A50,MATERIALES!A6:D635,2,FALSE)</f>
        <v>m2</v>
      </c>
      <c r="K50" s="397">
        <v>3</v>
      </c>
      <c r="L50" s="421"/>
      <c r="M50" s="402">
        <f>VLOOKUP(A50,MATERIALES!A6:D391,4,FALSE)</f>
        <v>27338.244261911273</v>
      </c>
      <c r="N50" s="272">
        <f>K50*M50</f>
        <v>82014.732785733824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286127.37110544543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1843.0418833431077</v>
      </c>
      <c r="M60" s="832"/>
      <c r="N60" s="287">
        <f>K60*L60</f>
        <v>645.06465917008768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645.06465917008768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674894.35497696151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134978.8709953923</v>
      </c>
      <c r="M84" s="862"/>
      <c r="N84" s="51"/>
    </row>
    <row r="85" spans="1:14">
      <c r="B85" s="89" t="s">
        <v>973</v>
      </c>
      <c r="C85" s="90"/>
      <c r="D85" s="90"/>
      <c r="E85" s="90"/>
      <c r="F85" s="90"/>
      <c r="G85" s="90"/>
      <c r="H85" s="90"/>
      <c r="I85" s="87"/>
      <c r="J85" s="88"/>
      <c r="K85" s="304">
        <v>0.05</v>
      </c>
      <c r="L85" s="861">
        <f>N79*K85</f>
        <v>33744.717748848074</v>
      </c>
      <c r="M85" s="862"/>
      <c r="N85" s="51"/>
    </row>
    <row r="86" spans="1:14" ht="15.75" thickBot="1">
      <c r="B86" s="91" t="s">
        <v>974</v>
      </c>
      <c r="C86" s="92"/>
      <c r="D86" s="92"/>
      <c r="E86" s="92"/>
      <c r="F86" s="92"/>
      <c r="G86" s="92"/>
      <c r="H86" s="92"/>
      <c r="I86" s="93"/>
      <c r="J86" s="94"/>
      <c r="K86" s="305">
        <v>0.05</v>
      </c>
      <c r="L86" s="863">
        <f>N79*K86</f>
        <v>33744.717748848074</v>
      </c>
      <c r="M86" s="864"/>
      <c r="N86" s="51"/>
    </row>
    <row r="87" spans="1:14" ht="15.75" thickBot="1">
      <c r="B87" s="827" t="s">
        <v>953</v>
      </c>
      <c r="C87" s="828"/>
      <c r="D87" s="828"/>
      <c r="E87" s="828"/>
      <c r="F87" s="828"/>
      <c r="G87" s="828"/>
      <c r="H87" s="828"/>
      <c r="I87" s="828"/>
      <c r="J87" s="828"/>
      <c r="K87" s="828"/>
      <c r="L87" s="828"/>
      <c r="M87" s="829"/>
      <c r="N87" s="52">
        <f>L84+L85+L86</f>
        <v>202468.30649308846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877362.66147004999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672474.99643072963</v>
      </c>
      <c r="L36" s="270"/>
      <c r="M36" s="336">
        <v>2</v>
      </c>
      <c r="N36" s="272">
        <f>K36/M36</f>
        <v>336237.49821536482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4716.7655451800993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340954.26376054494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28</v>
      </c>
      <c r="L48" s="267"/>
      <c r="M48" s="402">
        <f>VLOOKUP(A48,MATERIALES!A5:D389,4,FALSE)</f>
        <v>3496.6036047716398</v>
      </c>
      <c r="N48" s="272">
        <f>K48*M48</f>
        <v>97904.90093360591</v>
      </c>
    </row>
    <row r="49" spans="1:14">
      <c r="A49" s="161" t="s">
        <v>830</v>
      </c>
      <c r="B49" s="43" t="str">
        <f>VLOOKUP(A49,MATERIALES!A6:D372,3,FALSE)</f>
        <v>Concreto Resistencia  35 (Mpa)</v>
      </c>
      <c r="C49" s="425"/>
      <c r="D49" s="425"/>
      <c r="E49" s="425"/>
      <c r="F49" s="425"/>
      <c r="G49" s="425"/>
      <c r="H49" s="425"/>
      <c r="I49" s="425"/>
      <c r="J49" s="311" t="str">
        <f>VLOOKUP(A49,MATERIALES!A5:D634,2,FALSE)</f>
        <v>m3</v>
      </c>
      <c r="K49" s="397">
        <v>0.35</v>
      </c>
      <c r="L49" s="421"/>
      <c r="M49" s="402">
        <f>VLOOKUP(A49,MATERIALES!A6:D390,4,FALSE)</f>
        <v>661612.98141017824</v>
      </c>
      <c r="N49" s="272">
        <f>K49*M49</f>
        <v>231564.54349356238</v>
      </c>
    </row>
    <row r="50" spans="1:14">
      <c r="A50" s="161" t="s">
        <v>868</v>
      </c>
      <c r="B50" s="43" t="str">
        <f>VLOOKUP(A50,MATERIALES!A6:D372,3,FALSE)</f>
        <v>Formaleta concreto clase A,B y C</v>
      </c>
      <c r="C50" s="425"/>
      <c r="D50" s="425"/>
      <c r="E50" s="425"/>
      <c r="F50" s="425"/>
      <c r="G50" s="425"/>
      <c r="H50" s="425"/>
      <c r="I50" s="425"/>
      <c r="J50" s="312" t="str">
        <f>VLOOKUP(A50,MATERIALES!A6:D635,2,FALSE)</f>
        <v>m2</v>
      </c>
      <c r="K50" s="397">
        <v>2</v>
      </c>
      <c r="L50" s="421"/>
      <c r="M50" s="402">
        <f>VLOOKUP(A50,MATERIALES!A6:D391,4,FALSE)</f>
        <v>27338.244261911273</v>
      </c>
      <c r="N50" s="272">
        <f>K50*M50</f>
        <v>54676.488523822547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384145.93295099086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1843.0418833431077</v>
      </c>
      <c r="M60" s="832"/>
      <c r="N60" s="287">
        <f>K60*L60</f>
        <v>645.06465917008768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645.06465917008768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772912.91682250693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154582.58336450139</v>
      </c>
      <c r="M84" s="862"/>
      <c r="N84" s="51"/>
    </row>
    <row r="85" spans="1:14">
      <c r="B85" s="89" t="s">
        <v>973</v>
      </c>
      <c r="C85" s="90"/>
      <c r="D85" s="90"/>
      <c r="E85" s="90"/>
      <c r="F85" s="90"/>
      <c r="G85" s="90"/>
      <c r="H85" s="90"/>
      <c r="I85" s="87"/>
      <c r="J85" s="88"/>
      <c r="K85" s="304">
        <v>0.05</v>
      </c>
      <c r="L85" s="861">
        <f>N79*K85</f>
        <v>38645.645841125348</v>
      </c>
      <c r="M85" s="862"/>
      <c r="N85" s="51"/>
    </row>
    <row r="86" spans="1:14" ht="15.75" thickBot="1">
      <c r="B86" s="91" t="s">
        <v>974</v>
      </c>
      <c r="C86" s="92"/>
      <c r="D86" s="92"/>
      <c r="E86" s="92"/>
      <c r="F86" s="92"/>
      <c r="G86" s="92"/>
      <c r="H86" s="92"/>
      <c r="I86" s="93"/>
      <c r="J86" s="94"/>
      <c r="K86" s="305">
        <v>0.05</v>
      </c>
      <c r="L86" s="863">
        <f>N79*K86</f>
        <v>38645.645841125348</v>
      </c>
      <c r="M86" s="864"/>
      <c r="N86" s="51"/>
    </row>
    <row r="87" spans="1:14" ht="15.75" thickBot="1">
      <c r="B87" s="827" t="s">
        <v>953</v>
      </c>
      <c r="C87" s="828"/>
      <c r="D87" s="828"/>
      <c r="E87" s="828"/>
      <c r="F87" s="828"/>
      <c r="G87" s="828"/>
      <c r="H87" s="828"/>
      <c r="I87" s="828"/>
      <c r="J87" s="828"/>
      <c r="K87" s="828"/>
      <c r="L87" s="828"/>
      <c r="M87" s="829"/>
      <c r="N87" s="52">
        <f>L84+L85+L86</f>
        <v>231873.87504675207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1004786.791869259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195</v>
      </c>
      <c r="B36" s="840" t="str">
        <f>VLOOKUP(A36,EQUIPOS!A6:D154,3,FALSE)</f>
        <v xml:space="preserve">Equipo de oxicorte, Capacidad de corte: hasta 6´´ (152mm) </v>
      </c>
      <c r="C36" s="841"/>
      <c r="D36" s="841"/>
      <c r="E36" s="841"/>
      <c r="F36" s="841"/>
      <c r="G36" s="841"/>
      <c r="H36" s="842"/>
      <c r="I36" s="267"/>
      <c r="J36" s="268"/>
      <c r="K36" s="269">
        <f>VLOOKUP(A36,EQUIPOS!A6:D163,4,FALSE)</f>
        <v>6439.462472570779</v>
      </c>
      <c r="L36" s="270"/>
      <c r="M36" s="336">
        <v>1.1299999999999999</v>
      </c>
      <c r="N36" s="272">
        <f>K36/M36</f>
        <v>5698.6393562573276</v>
      </c>
    </row>
    <row r="37" spans="1:14">
      <c r="A37" s="113" t="s">
        <v>332</v>
      </c>
      <c r="B37" s="840" t="str">
        <f>VLOOKUP(A37,EQUIPOS!A7:D154,3,FALSE)</f>
        <v xml:space="preserve">Taladro de 1/2´´, pulidora, lijadora y circular
</v>
      </c>
      <c r="C37" s="841"/>
      <c r="D37" s="841"/>
      <c r="E37" s="841"/>
      <c r="F37" s="841"/>
      <c r="G37" s="841"/>
      <c r="H37" s="842"/>
      <c r="I37" s="421"/>
      <c r="J37" s="422"/>
      <c r="K37" s="269">
        <f>VLOOKUP(A37,EQUIPOS!A7:D164,4,FALSE)</f>
        <v>3215.6099803029442</v>
      </c>
      <c r="L37" s="335"/>
      <c r="M37" s="336">
        <v>0.53</v>
      </c>
      <c r="N37" s="272">
        <f>K37/M37</f>
        <v>6067.188642081027</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2680.2873935734665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14446.115391911821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394</v>
      </c>
      <c r="B48" s="43" t="str">
        <f>VLOOKUP(A48,MATERIALES!A5:D372,3,FALSE)</f>
        <v>Botella de gas propano (40 lb) (5% de oxígeno)</v>
      </c>
      <c r="C48" s="281"/>
      <c r="D48" s="281"/>
      <c r="E48" s="281"/>
      <c r="F48" s="281"/>
      <c r="G48" s="281"/>
      <c r="H48" s="281"/>
      <c r="I48" s="281"/>
      <c r="J48" s="311" t="str">
        <f>VLOOKUP(A48,MATERIALES!A4:D633,2,FALSE)</f>
        <v>u</v>
      </c>
      <c r="K48" s="282">
        <v>0.02</v>
      </c>
      <c r="L48" s="267"/>
      <c r="M48" s="402">
        <f>VLOOKUP(A48,MATERIALES!A5:D389,4,FALSE)</f>
        <v>53236.961095792329</v>
      </c>
      <c r="N48" s="272">
        <f>K48*M48</f>
        <v>1064.7392219158467</v>
      </c>
    </row>
    <row r="49" spans="1:14">
      <c r="A49" s="161" t="s">
        <v>476</v>
      </c>
      <c r="B49" s="43" t="str">
        <f>VLOOKUP(A49,MATERIALES!A6:D372,3,FALSE)</f>
        <v>Grata de limpieza</v>
      </c>
      <c r="C49" s="425"/>
      <c r="D49" s="425"/>
      <c r="E49" s="425"/>
      <c r="F49" s="425"/>
      <c r="G49" s="425"/>
      <c r="H49" s="425"/>
      <c r="I49" s="425"/>
      <c r="J49" s="312" t="str">
        <f>VLOOKUP(A49,MATERIALES!A5:D634,2,FALSE)</f>
        <v>u</v>
      </c>
      <c r="K49" s="397">
        <v>0.5</v>
      </c>
      <c r="L49" s="421"/>
      <c r="M49" s="402">
        <f>VLOOKUP(A49,MATERIALES!A6:D390,4,FALSE)</f>
        <v>7735.3304472186246</v>
      </c>
      <c r="N49" s="272">
        <f>K49*M49</f>
        <v>3867.6652236093123</v>
      </c>
    </row>
    <row r="50" spans="1:14">
      <c r="A50" s="161" t="s">
        <v>396</v>
      </c>
      <c r="B50" s="43" t="str">
        <f>VLOOKUP(A50,MATERIALES!A6:D372,3,FALSE)</f>
        <v>Botella de oxígeno (1800 lb)</v>
      </c>
      <c r="C50" s="425"/>
      <c r="D50" s="425"/>
      <c r="E50" s="425"/>
      <c r="F50" s="425"/>
      <c r="G50" s="425"/>
      <c r="H50" s="425"/>
      <c r="I50" s="425"/>
      <c r="J50" s="312" t="str">
        <f>VLOOKUP(A50,MATERIALES!A6:D635,2,FALSE)</f>
        <v>u</v>
      </c>
      <c r="K50" s="397">
        <v>0.08</v>
      </c>
      <c r="L50" s="421"/>
      <c r="M50" s="402">
        <f>VLOOKUP(A50,MATERIALES!A6:D391,4,FALSE)</f>
        <v>66194.83742650818</v>
      </c>
      <c r="N50" s="272">
        <f>K50*M50</f>
        <v>5295.5869941206547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10227.991439645813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26802.873935734664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51476.980767292298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10295.39615345846</v>
      </c>
      <c r="M84" s="862"/>
      <c r="N84" s="51"/>
    </row>
    <row r="85" spans="1:14">
      <c r="B85" s="89" t="s">
        <v>973</v>
      </c>
      <c r="C85" s="90"/>
      <c r="D85" s="90"/>
      <c r="E85" s="90"/>
      <c r="F85" s="90"/>
      <c r="G85" s="90"/>
      <c r="H85" s="90"/>
      <c r="I85" s="87"/>
      <c r="J85" s="88"/>
      <c r="K85" s="304">
        <v>0.05</v>
      </c>
      <c r="L85" s="861">
        <f>N79*K85</f>
        <v>2573.8490383646149</v>
      </c>
      <c r="M85" s="862"/>
      <c r="N85" s="51"/>
    </row>
    <row r="86" spans="1:14" ht="15.75" thickBot="1">
      <c r="B86" s="91" t="s">
        <v>974</v>
      </c>
      <c r="C86" s="92"/>
      <c r="D86" s="92"/>
      <c r="E86" s="92"/>
      <c r="F86" s="92"/>
      <c r="G86" s="92"/>
      <c r="H86" s="92"/>
      <c r="I86" s="93"/>
      <c r="J86" s="94"/>
      <c r="K86" s="305">
        <v>0.05</v>
      </c>
      <c r="L86" s="863">
        <f>N79*K86</f>
        <v>2573.8490383646149</v>
      </c>
      <c r="M86" s="864"/>
      <c r="N86" s="51"/>
    </row>
    <row r="87" spans="1:14" ht="15.75" thickBot="1">
      <c r="B87" s="827" t="s">
        <v>953</v>
      </c>
      <c r="C87" s="828"/>
      <c r="D87" s="828"/>
      <c r="E87" s="828"/>
      <c r="F87" s="828"/>
      <c r="G87" s="828"/>
      <c r="H87" s="828"/>
      <c r="I87" s="828"/>
      <c r="J87" s="828"/>
      <c r="K87" s="828"/>
      <c r="L87" s="828"/>
      <c r="M87" s="829"/>
      <c r="N87" s="52">
        <f>L84+L85+L86</f>
        <v>15443.094230187689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66920.074997479984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22865.635549868159</v>
      </c>
      <c r="L36" s="270"/>
      <c r="M36" s="336">
        <v>12</v>
      </c>
      <c r="N36" s="272">
        <f t="shared" ref="N36:N42" si="0">K36/M36</f>
        <v>1905.46962915568</v>
      </c>
    </row>
    <row r="37" spans="1:14">
      <c r="A37" s="113" t="s">
        <v>288</v>
      </c>
      <c r="B37" s="840" t="str">
        <f>VLOOKUP(A37,EQUIPOS!A7:D154,3,FALSE)</f>
        <v xml:space="preserve">Planta eléctrica </v>
      </c>
      <c r="C37" s="841"/>
      <c r="D37" s="841"/>
      <c r="E37" s="841"/>
      <c r="F37" s="841"/>
      <c r="G37" s="841"/>
      <c r="H37" s="842"/>
      <c r="I37" s="267"/>
      <c r="J37" s="268"/>
      <c r="K37" s="269">
        <f>VLOOKUP(A37,EQUIPOS!A7:D164,4,FALSE)</f>
        <v>10406.17135567438</v>
      </c>
      <c r="L37" s="270"/>
      <c r="M37" s="336">
        <v>1.3</v>
      </c>
      <c r="N37" s="272">
        <f t="shared" si="0"/>
        <v>8004.7471966725998</v>
      </c>
    </row>
    <row r="38" spans="1:14">
      <c r="A38" s="113" t="s">
        <v>125</v>
      </c>
      <c r="B38" s="840" t="str">
        <f>VLOOKUP(A38,EQUIPOS!A8:D154,3,FALSE)</f>
        <v>Bomba para gato de tensionamiento</v>
      </c>
      <c r="C38" s="841"/>
      <c r="D38" s="841"/>
      <c r="E38" s="841"/>
      <c r="F38" s="841"/>
      <c r="G38" s="841"/>
      <c r="H38" s="842"/>
      <c r="I38" s="267"/>
      <c r="J38" s="268"/>
      <c r="K38" s="269">
        <f>VLOOKUP(A38,EQUIPOS!A8:D165,4,FALSE)</f>
        <v>55423.244762244874</v>
      </c>
      <c r="L38" s="270"/>
      <c r="M38" s="336">
        <v>12</v>
      </c>
      <c r="N38" s="272">
        <f t="shared" si="0"/>
        <v>4618.6037301870729</v>
      </c>
    </row>
    <row r="39" spans="1:14">
      <c r="A39" s="113" t="s">
        <v>180</v>
      </c>
      <c r="B39" s="840" t="str">
        <f>VLOOKUP(A39,EQUIPOS!A9:D154,3,FALSE)</f>
        <v>Compresor 120 HP, con martillo.</v>
      </c>
      <c r="C39" s="841"/>
      <c r="D39" s="841"/>
      <c r="E39" s="841"/>
      <c r="F39" s="841"/>
      <c r="G39" s="841"/>
      <c r="H39" s="842"/>
      <c r="I39" s="267"/>
      <c r="J39" s="268"/>
      <c r="K39" s="269">
        <f>VLOOKUP(A39,EQUIPOS!A9:D166,4,FALSE)</f>
        <v>99032.007261989609</v>
      </c>
      <c r="L39" s="270"/>
      <c r="M39" s="336">
        <v>1.3</v>
      </c>
      <c r="N39" s="272">
        <f t="shared" si="0"/>
        <v>76178.467124607385</v>
      </c>
    </row>
    <row r="40" spans="1:14">
      <c r="A40" s="113" t="s">
        <v>197</v>
      </c>
      <c r="B40" s="840" t="str">
        <f>VLOOKUP(A40,EQUIPOS!A10:D154,3,FALSE)</f>
        <v>Equipo de perforación (TRACKDRILL), potencia 40 HP, 2100 golpes / minuto</v>
      </c>
      <c r="C40" s="841"/>
      <c r="D40" s="841"/>
      <c r="E40" s="841"/>
      <c r="F40" s="841"/>
      <c r="G40" s="841"/>
      <c r="H40" s="842"/>
      <c r="I40" s="267"/>
      <c r="J40" s="268"/>
      <c r="K40" s="269">
        <f>VLOOKUP(A40,EQUIPOS!A10:D167,4,FALSE)</f>
        <v>252808.14510315075</v>
      </c>
      <c r="L40" s="270"/>
      <c r="M40" s="336">
        <v>1.3</v>
      </c>
      <c r="N40" s="272">
        <f t="shared" si="0"/>
        <v>194467.80392550057</v>
      </c>
    </row>
    <row r="41" spans="1:14">
      <c r="A41" s="113" t="s">
        <v>195</v>
      </c>
      <c r="B41" s="840" t="str">
        <f>VLOOKUP(A41,EQUIPOS!A11:D155,3,FALSE)</f>
        <v xml:space="preserve">Equipo de oxicorte, Capacidad de corte: hasta 6´´ (152mm) </v>
      </c>
      <c r="C41" s="841"/>
      <c r="D41" s="841"/>
      <c r="E41" s="841"/>
      <c r="F41" s="841"/>
      <c r="G41" s="841"/>
      <c r="H41" s="842"/>
      <c r="I41" s="267"/>
      <c r="J41" s="268"/>
      <c r="K41" s="269">
        <f>VLOOKUP(A41,EQUIPOS!A11:D168,4,FALSE)</f>
        <v>6439.462472570779</v>
      </c>
      <c r="L41" s="270"/>
      <c r="M41" s="336">
        <v>15</v>
      </c>
      <c r="N41" s="272">
        <f t="shared" si="0"/>
        <v>429.29749817138526</v>
      </c>
    </row>
    <row r="42" spans="1:14">
      <c r="A42" s="113" t="s">
        <v>240</v>
      </c>
      <c r="B42" s="840" t="str">
        <f>VLOOKUP(A42,EQUIPOS!A12:D156,3,FALSE)</f>
        <v>Gato para tensionamiento, fuerza Max 200 ton, área de tensión 314 cm2.</v>
      </c>
      <c r="C42" s="841"/>
      <c r="D42" s="841"/>
      <c r="E42" s="841"/>
      <c r="F42" s="841"/>
      <c r="G42" s="841"/>
      <c r="H42" s="842"/>
      <c r="I42" s="267"/>
      <c r="J42" s="268"/>
      <c r="K42" s="269">
        <f>VLOOKUP(A42,EQUIPOS!A12:D169,4,FALSE)</f>
        <v>169447.71363651552</v>
      </c>
      <c r="L42" s="270"/>
      <c r="M42" s="336">
        <v>12</v>
      </c>
      <c r="N42" s="272">
        <f t="shared" si="0"/>
        <v>14120.64280304296</v>
      </c>
    </row>
    <row r="43" spans="1:14">
      <c r="A43" s="113"/>
      <c r="B43" s="840"/>
      <c r="C43" s="841"/>
      <c r="D43" s="841"/>
      <c r="E43" s="841"/>
      <c r="F43" s="841"/>
      <c r="G43" s="841"/>
      <c r="H43" s="842"/>
      <c r="I43" s="421"/>
      <c r="J43" s="422"/>
      <c r="K43" s="269"/>
      <c r="L43" s="335"/>
      <c r="M43" s="336"/>
      <c r="N43" s="272"/>
    </row>
    <row r="44" spans="1:14">
      <c r="A44" s="113"/>
      <c r="B44" s="840"/>
      <c r="C44" s="841"/>
      <c r="D44" s="841"/>
      <c r="E44" s="841"/>
      <c r="F44" s="841"/>
      <c r="G44" s="841"/>
      <c r="H44" s="842"/>
      <c r="I44" s="328"/>
      <c r="J44" s="330"/>
      <c r="K44" s="269"/>
      <c r="L44" s="423"/>
      <c r="M44" s="424"/>
      <c r="N44" s="272"/>
    </row>
    <row r="45" spans="1:14">
      <c r="B45" s="840"/>
      <c r="C45" s="841"/>
      <c r="D45" s="841"/>
      <c r="E45" s="841"/>
      <c r="F45" s="841"/>
      <c r="G45" s="841"/>
      <c r="H45" s="842"/>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303858.65197684552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s="161" t="s">
        <v>788</v>
      </c>
      <c r="B54" s="43" t="str">
        <f>VLOOKUP(A54,MATERIALES!A5:D372,3,FALSE)</f>
        <v>Alambre negro para amarre calibre 18</v>
      </c>
      <c r="C54" s="281"/>
      <c r="D54" s="281"/>
      <c r="E54" s="281"/>
      <c r="F54" s="281"/>
      <c r="G54" s="281"/>
      <c r="H54" s="281"/>
      <c r="I54" s="281"/>
      <c r="J54" s="311" t="str">
        <f>VLOOKUP(A54,MATERIALES!A8:D639,2,FALSE)</f>
        <v>kg</v>
      </c>
      <c r="K54" s="282">
        <v>0.2</v>
      </c>
      <c r="L54" s="267"/>
      <c r="M54" s="402">
        <f>VLOOKUP(A54,MATERIALES!A5:D389,4,FALSE)</f>
        <v>4764.7080180734138</v>
      </c>
      <c r="N54" s="272">
        <f>K54*M54</f>
        <v>952.94160361468278</v>
      </c>
    </row>
    <row r="55" spans="1:14">
      <c r="A55" s="161" t="s">
        <v>691</v>
      </c>
      <c r="B55" s="43" t="str">
        <f>VLOOKUP(A55,MATERIALES!A6:D372,3,FALSE)</f>
        <v>Torón de tensionmiento 1/2´´ o 5/8´´</v>
      </c>
      <c r="C55" s="425"/>
      <c r="D55" s="425"/>
      <c r="E55" s="425"/>
      <c r="F55" s="425"/>
      <c r="G55" s="425"/>
      <c r="H55" s="425"/>
      <c r="I55" s="425"/>
      <c r="J55" s="312" t="str">
        <f>VLOOKUP(A55,MATERIALES!A9:D640,2,FALSE)</f>
        <v>kg</v>
      </c>
      <c r="K55" s="397">
        <v>5.53</v>
      </c>
      <c r="L55" s="421"/>
      <c r="M55" s="402">
        <f>VLOOKUP(A55,MATERIALES!A6:D390,4,FALSE)</f>
        <v>7689.5466606762429</v>
      </c>
      <c r="N55" s="272">
        <f t="shared" ref="N55:N67" si="1">K55*M55</f>
        <v>42523.193033539625</v>
      </c>
    </row>
    <row r="56" spans="1:14">
      <c r="A56" s="161" t="s">
        <v>484</v>
      </c>
      <c r="B56" s="43" t="str">
        <f>VLOOKUP(A56,MATERIALES!A6:D372,3,FALSE)</f>
        <v>Limpiador 1/4 de galón (anclajes)</v>
      </c>
      <c r="C56" s="425"/>
      <c r="D56" s="425"/>
      <c r="E56" s="425"/>
      <c r="F56" s="425"/>
      <c r="G56" s="425"/>
      <c r="H56" s="425"/>
      <c r="I56" s="425"/>
      <c r="J56" s="312" t="str">
        <f>VLOOKUP(A56,MATERIALES!A10:D641,2,FALSE)</f>
        <v>u</v>
      </c>
      <c r="K56" s="397">
        <v>8.0000000000000002E-3</v>
      </c>
      <c r="L56" s="421"/>
      <c r="M56" s="402">
        <f>VLOOKUP(A56,MATERIALES!A6:D391,4,FALSE)</f>
        <v>45246.0932353139</v>
      </c>
      <c r="N56" s="272">
        <f t="shared" si="1"/>
        <v>361.9687458825112</v>
      </c>
    </row>
    <row r="57" spans="1:14">
      <c r="A57" s="161" t="s">
        <v>664</v>
      </c>
      <c r="B57" s="43" t="str">
        <f>VLOOKUP(A57,MATERIALES!A6:D372,3,FALSE)</f>
        <v>Soldadura en PVC 1/8 de galón (anclajes)</v>
      </c>
      <c r="C57" s="425"/>
      <c r="D57" s="425"/>
      <c r="E57" s="425"/>
      <c r="F57" s="425"/>
      <c r="G57" s="425"/>
      <c r="H57" s="425"/>
      <c r="I57" s="425"/>
      <c r="J57" s="312" t="str">
        <f>VLOOKUP(A57,MATERIALES!A11:D642,2,FALSE)</f>
        <v>u</v>
      </c>
      <c r="K57" s="397">
        <v>2.1999999999999999E-2</v>
      </c>
      <c r="L57" s="421"/>
      <c r="M57" s="402">
        <f>VLOOKUP(A57,MATERIALES!A6:D392,4,FALSE)</f>
        <v>29812.6982136437</v>
      </c>
      <c r="N57" s="272">
        <f t="shared" si="1"/>
        <v>655.87936070016133</v>
      </c>
    </row>
    <row r="58" spans="1:14">
      <c r="A58" s="161" t="s">
        <v>731</v>
      </c>
      <c r="B58" s="43" t="str">
        <f>VLOOKUP(A58,MATERIALES!A7:D372,3,FALSE)</f>
        <v>Unión en PVC RD21 de 1´´ (para anclajes)</v>
      </c>
      <c r="C58" s="425"/>
      <c r="D58" s="425"/>
      <c r="E58" s="425"/>
      <c r="F58" s="425"/>
      <c r="G58" s="425"/>
      <c r="H58" s="425"/>
      <c r="I58" s="425"/>
      <c r="J58" s="312" t="str">
        <f>VLOOKUP(A58,MATERIALES!A11:D643,2,FALSE)</f>
        <v>u</v>
      </c>
      <c r="K58" s="397">
        <v>0.3</v>
      </c>
      <c r="L58" s="421"/>
      <c r="M58" s="402">
        <f>VLOOKUP(A58,MATERIALES!A7:D393,4,FALSE)</f>
        <v>1105.1993123486486</v>
      </c>
      <c r="N58" s="272">
        <f t="shared" si="1"/>
        <v>331.5597937045946</v>
      </c>
    </row>
    <row r="59" spans="1:14">
      <c r="A59" s="161" t="s">
        <v>684</v>
      </c>
      <c r="B59" s="43" t="str">
        <f>VLOOKUP(A59,MATERIALES!A8:D372,3,FALSE)</f>
        <v>Tapón en PVC RD21 de 1´´ (para anclaje)</v>
      </c>
      <c r="C59" s="425"/>
      <c r="D59" s="425"/>
      <c r="E59" s="425"/>
      <c r="F59" s="425"/>
      <c r="G59" s="425"/>
      <c r="H59" s="425"/>
      <c r="I59" s="425"/>
      <c r="J59" s="312" t="str">
        <f>VLOOKUP(A59,MATERIALES!A12:D644,2,FALSE)</f>
        <v>u</v>
      </c>
      <c r="K59" s="397">
        <v>0.1</v>
      </c>
      <c r="L59" s="421"/>
      <c r="M59" s="402">
        <f>VLOOKUP(A59,MATERIALES!A8:D394,4,FALSE)</f>
        <v>1848.3872892459094</v>
      </c>
      <c r="N59" s="272">
        <f t="shared" si="1"/>
        <v>184.83872892459095</v>
      </c>
    </row>
    <row r="60" spans="1:14">
      <c r="A60" s="161" t="s">
        <v>432</v>
      </c>
      <c r="B60" s="43" t="str">
        <f>VLOOKUP(A60,MATERIALES!A9:D372,3,FALSE)</f>
        <v>Anclajes o Cuñas para el tensionamiento</v>
      </c>
      <c r="C60" s="425"/>
      <c r="D60" s="425"/>
      <c r="E60" s="425"/>
      <c r="F60" s="425"/>
      <c r="G60" s="425"/>
      <c r="H60" s="425"/>
      <c r="I60" s="425"/>
      <c r="J60" s="312" t="str">
        <f>VLOOKUP(A60,MATERIALES!A13:D645,2,FALSE)</f>
        <v>u</v>
      </c>
      <c r="K60" s="397">
        <v>0.5</v>
      </c>
      <c r="L60" s="421"/>
      <c r="M60" s="402">
        <f>VLOOKUP(A60,MATERIALES!A9:D395,4,FALSE)</f>
        <v>14326.066230877715</v>
      </c>
      <c r="N60" s="272">
        <f t="shared" si="1"/>
        <v>7163.0331154388577</v>
      </c>
    </row>
    <row r="61" spans="1:14">
      <c r="A61" s="161" t="s">
        <v>702</v>
      </c>
      <c r="B61" s="43" t="str">
        <f>VLOOKUP(A61,MATERIALES!A10:D372,3,FALSE)</f>
        <v>Trompetas de 12 torones (tensionamiento)</v>
      </c>
      <c r="C61" s="425"/>
      <c r="D61" s="425"/>
      <c r="E61" s="425"/>
      <c r="F61" s="425"/>
      <c r="G61" s="425"/>
      <c r="H61" s="425"/>
      <c r="I61" s="425"/>
      <c r="J61" s="312" t="s">
        <v>92</v>
      </c>
      <c r="K61" s="397">
        <v>0.1</v>
      </c>
      <c r="L61" s="421"/>
      <c r="M61" s="402">
        <f>VLOOKUP(A61,MATERIALES!A10:D396,4,FALSE)</f>
        <v>81057.53222523148</v>
      </c>
      <c r="N61" s="272">
        <f t="shared" si="1"/>
        <v>8105.753222523148</v>
      </c>
    </row>
    <row r="62" spans="1:14">
      <c r="A62" s="161" t="s">
        <v>492</v>
      </c>
      <c r="B62" s="43" t="str">
        <f>VLOOKUP(A62,MATERIALES!A11:D372,3,FALSE)</f>
        <v>Lechada Para Ductos (Acero De Preesfuerzo)</v>
      </c>
      <c r="C62" s="425"/>
      <c r="D62" s="425"/>
      <c r="E62" s="425"/>
      <c r="F62" s="425"/>
      <c r="G62" s="425"/>
      <c r="H62" s="425"/>
      <c r="I62" s="425"/>
      <c r="J62" s="312" t="s">
        <v>422</v>
      </c>
      <c r="K62" s="397">
        <v>10</v>
      </c>
      <c r="L62" s="421"/>
      <c r="M62" s="402">
        <f>VLOOKUP(A62,MATERIALES!A11:D397,4,FALSE)</f>
        <v>1219.1264090936443</v>
      </c>
      <c r="N62" s="272">
        <f t="shared" si="1"/>
        <v>12191.264090936442</v>
      </c>
    </row>
    <row r="63" spans="1:14">
      <c r="A63" s="161" t="s">
        <v>445</v>
      </c>
      <c r="B63" s="43" t="str">
        <f>VLOOKUP(A63,MATERIALES!A11:D372,3,FALSE)</f>
        <v>Ductos para tensionimiento</v>
      </c>
      <c r="C63" s="425"/>
      <c r="D63" s="425"/>
      <c r="E63" s="425"/>
      <c r="F63" s="425"/>
      <c r="G63" s="425"/>
      <c r="H63" s="425"/>
      <c r="I63" s="425"/>
      <c r="J63" s="312" t="str">
        <f>VLOOKUP(A63,MATERIALES!A14:D648,2,FALSE)</f>
        <v>m</v>
      </c>
      <c r="K63" s="397">
        <v>1</v>
      </c>
      <c r="L63" s="421"/>
      <c r="M63" s="402">
        <f>VLOOKUP(A63,MATERIALES!A11:D398,4,FALSE)</f>
        <v>20502.618457211538</v>
      </c>
      <c r="N63" s="272">
        <f t="shared" si="1"/>
        <v>20502.618457211538</v>
      </c>
    </row>
    <row r="64" spans="1:14">
      <c r="A64" s="161" t="s">
        <v>591</v>
      </c>
      <c r="B64" s="43" t="str">
        <f>VLOOKUP(A64,MATERIALES!A12:D372,3,FALSE)</f>
        <v>Oxigeno industrial</v>
      </c>
      <c r="C64" s="425"/>
      <c r="D64" s="425"/>
      <c r="E64" s="425"/>
      <c r="F64" s="425"/>
      <c r="G64" s="425"/>
      <c r="H64" s="425"/>
      <c r="I64" s="425"/>
      <c r="J64" s="312" t="str">
        <f>VLOOKUP(A64,MATERIALES!A15:D649,2,FALSE)</f>
        <v>kg</v>
      </c>
      <c r="K64" s="397">
        <v>0.5</v>
      </c>
      <c r="L64" s="421"/>
      <c r="M64" s="402">
        <f>VLOOKUP(A64,MATERIALES!A12:D399,4,FALSE)</f>
        <v>99458.355458381135</v>
      </c>
      <c r="N64" s="272">
        <f t="shared" si="1"/>
        <v>49729.177729190567</v>
      </c>
    </row>
    <row r="65" spans="1:14">
      <c r="A65" s="161" t="s">
        <v>507</v>
      </c>
      <c r="B65" s="43" t="str">
        <f>VLOOKUP(A65,MATERIALES!A13:D373,3,FALSE)</f>
        <v>Manguera de polietileno de 3´´</v>
      </c>
      <c r="C65" s="425"/>
      <c r="D65" s="425"/>
      <c r="E65" s="425"/>
      <c r="F65" s="425"/>
      <c r="G65" s="425"/>
      <c r="H65" s="425"/>
      <c r="I65" s="425"/>
      <c r="J65" s="312" t="str">
        <f>VLOOKUP(A65,MATERIALES!A16:D650,2,FALSE)</f>
        <v>m</v>
      </c>
      <c r="K65" s="397">
        <v>0.55000000000000004</v>
      </c>
      <c r="L65" s="421"/>
      <c r="M65" s="402">
        <f>VLOOKUP(A65,MATERIALES!A13:D400,4,FALSE)</f>
        <v>4546.4364775806644</v>
      </c>
      <c r="N65" s="272">
        <f t="shared" si="1"/>
        <v>2500.5400626693654</v>
      </c>
    </row>
    <row r="66" spans="1:14">
      <c r="A66" s="161" t="s">
        <v>898</v>
      </c>
      <c r="B66" s="43" t="str">
        <f>VLOOKUP(A66,MATERIALES!A13:D374,3,FALSE)</f>
        <v>Alambre Negro Para Amarre</v>
      </c>
      <c r="C66" s="425"/>
      <c r="D66" s="425"/>
      <c r="E66" s="425"/>
      <c r="F66" s="425"/>
      <c r="G66" s="425"/>
      <c r="H66" s="425"/>
      <c r="I66" s="425"/>
      <c r="J66" s="312" t="str">
        <f>VLOOKUP(A66,MATERIALES!A17:D651,2,FALSE)</f>
        <v>kg</v>
      </c>
      <c r="K66" s="397">
        <v>0.05</v>
      </c>
      <c r="L66" s="421"/>
      <c r="M66" s="402">
        <f>VLOOKUP(A66,MATERIALES!A13:D401,4,FALSE)</f>
        <v>5270.45914848344</v>
      </c>
      <c r="N66" s="272">
        <f t="shared" si="1"/>
        <v>263.52295742417203</v>
      </c>
    </row>
    <row r="67" spans="1:14">
      <c r="A67" s="161" t="s">
        <v>706</v>
      </c>
      <c r="B67" s="43" t="str">
        <f>VLOOKUP(A67,MATERIALES!A13:D375,3,FALSE)</f>
        <v>Tubería PVC RD21 de 1´´ (para anclajes)</v>
      </c>
      <c r="C67" s="425"/>
      <c r="D67" s="425"/>
      <c r="E67" s="425"/>
      <c r="F67" s="425"/>
      <c r="G67" s="425"/>
      <c r="H67" s="425"/>
      <c r="I67" s="425"/>
      <c r="J67" s="312" t="str">
        <f>VLOOKUP(A67,MATERIALES!A18:D652,2,FALSE)</f>
        <v>m</v>
      </c>
      <c r="K67" s="397">
        <v>1</v>
      </c>
      <c r="L67" s="421"/>
      <c r="M67" s="402">
        <f>VLOOKUP(A67,MATERIALES!A13:D402,4,FALSE)</f>
        <v>14595.977623633382</v>
      </c>
      <c r="N67" s="272">
        <f t="shared" si="1"/>
        <v>14595.977623633382</v>
      </c>
    </row>
    <row r="68" spans="1:14" ht="15.75" thickBot="1">
      <c r="B68" s="43"/>
      <c r="C68" s="310"/>
      <c r="D68" s="310"/>
      <c r="E68" s="310"/>
      <c r="F68" s="310"/>
      <c r="G68" s="310"/>
      <c r="H68" s="310"/>
      <c r="I68" s="310"/>
      <c r="J68" s="435"/>
      <c r="K68" s="126"/>
      <c r="L68" s="325"/>
      <c r="M68" s="402"/>
      <c r="N68" s="272"/>
    </row>
    <row r="69" spans="1:14" ht="15.75" thickBot="1">
      <c r="B69" s="827" t="s">
        <v>953</v>
      </c>
      <c r="C69" s="828"/>
      <c r="D69" s="828"/>
      <c r="E69" s="828"/>
      <c r="F69" s="828"/>
      <c r="G69" s="828"/>
      <c r="H69" s="828"/>
      <c r="I69" s="828"/>
      <c r="J69" s="828"/>
      <c r="K69" s="828"/>
      <c r="L69" s="828"/>
      <c r="M69" s="829"/>
      <c r="N69" s="394">
        <f>SUM(N54:N68)</f>
        <v>160062.26852539362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30" t="s">
        <v>961</v>
      </c>
      <c r="M73" s="803"/>
      <c r="N73" s="76" t="s">
        <v>951</v>
      </c>
    </row>
    <row r="74" spans="1:14">
      <c r="B74" s="46"/>
      <c r="C74" s="317"/>
      <c r="D74" s="317"/>
      <c r="E74" s="317"/>
      <c r="F74" s="317"/>
      <c r="G74" s="317"/>
      <c r="H74" s="311"/>
      <c r="I74" s="279"/>
      <c r="J74" s="286"/>
      <c r="K74" s="279"/>
      <c r="L74" s="831"/>
      <c r="M74" s="832"/>
      <c r="N74" s="287"/>
    </row>
    <row r="75" spans="1:14">
      <c r="B75" s="46"/>
      <c r="C75" s="47"/>
      <c r="D75" s="47"/>
      <c r="E75" s="47"/>
      <c r="F75" s="47"/>
      <c r="G75" s="47"/>
      <c r="H75" s="311"/>
      <c r="I75" s="279"/>
      <c r="J75" s="286"/>
      <c r="K75" s="279"/>
      <c r="L75" s="831"/>
      <c r="M75" s="832"/>
      <c r="N75" s="287"/>
    </row>
    <row r="76" spans="1:14">
      <c r="B76" s="46"/>
      <c r="C76" s="47"/>
      <c r="D76" s="47"/>
      <c r="E76" s="47"/>
      <c r="F76" s="47"/>
      <c r="G76" s="47"/>
      <c r="H76" s="311"/>
      <c r="I76" s="279"/>
      <c r="J76" s="286"/>
      <c r="K76" s="279"/>
      <c r="L76" s="831"/>
      <c r="M76" s="832"/>
      <c r="N76" s="287"/>
    </row>
    <row r="77" spans="1:14">
      <c r="B77" s="46"/>
      <c r="C77" s="47"/>
      <c r="D77" s="47"/>
      <c r="E77" s="47"/>
      <c r="F77" s="47"/>
      <c r="G77" s="47"/>
      <c r="H77" s="311"/>
      <c r="I77" s="279"/>
      <c r="J77" s="286"/>
      <c r="K77" s="279"/>
      <c r="L77" s="831"/>
      <c r="M77" s="832"/>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6"/>
      <c r="M79" s="817"/>
      <c r="N79" s="127"/>
    </row>
    <row r="80" spans="1:14" ht="15.75" thickBot="1">
      <c r="B80" s="833" t="s">
        <v>953</v>
      </c>
      <c r="C80" s="834"/>
      <c r="D80" s="834"/>
      <c r="E80" s="834"/>
      <c r="F80" s="834"/>
      <c r="G80" s="834"/>
      <c r="H80" s="834"/>
      <c r="I80" s="834"/>
      <c r="J80" s="834"/>
      <c r="K80" s="834"/>
      <c r="L80" s="834"/>
      <c r="M80" s="83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3" t="s">
        <v>963</v>
      </c>
      <c r="C84" s="854"/>
      <c r="D84" s="854"/>
      <c r="E84" s="854"/>
      <c r="F84" s="854"/>
      <c r="G84" s="854"/>
      <c r="H84" s="854"/>
      <c r="I84" s="73" t="s">
        <v>964</v>
      </c>
      <c r="J84" s="75" t="s">
        <v>1410</v>
      </c>
      <c r="K84" s="74" t="s">
        <v>966</v>
      </c>
      <c r="L84" s="855" t="s">
        <v>950</v>
      </c>
      <c r="M84" s="856"/>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4"/>
      <c r="C90" s="815"/>
      <c r="D90" s="815"/>
      <c r="E90" s="815"/>
      <c r="F90" s="815"/>
      <c r="G90" s="815"/>
      <c r="H90" s="815"/>
      <c r="I90" s="126"/>
      <c r="J90" s="126"/>
      <c r="K90" s="126"/>
      <c r="L90" s="915"/>
      <c r="M90" s="915"/>
      <c r="N90" s="45"/>
    </row>
    <row r="91" spans="1:15" ht="15.75" thickBot="1">
      <c r="B91" s="833" t="s">
        <v>953</v>
      </c>
      <c r="C91" s="834"/>
      <c r="D91" s="834"/>
      <c r="E91" s="834"/>
      <c r="F91" s="834"/>
      <c r="G91" s="834"/>
      <c r="H91" s="834"/>
      <c r="I91" s="834"/>
      <c r="J91" s="834"/>
      <c r="K91" s="834"/>
      <c r="L91" s="834"/>
      <c r="M91" s="835"/>
      <c r="N91" s="301">
        <f>SUM(N85:N90)</f>
        <v>41336.200695078456</v>
      </c>
    </row>
    <row r="92" spans="1:15" ht="15.75" thickBot="1">
      <c r="B92" s="33"/>
      <c r="C92" s="34"/>
      <c r="D92" s="34"/>
      <c r="E92" s="34"/>
      <c r="F92" s="34"/>
      <c r="G92" s="34"/>
      <c r="H92" s="34"/>
      <c r="I92" s="34"/>
      <c r="J92" s="34"/>
      <c r="K92" s="34"/>
      <c r="L92" s="34"/>
      <c r="M92" s="34"/>
      <c r="N92" s="35"/>
    </row>
    <row r="93" spans="1:15" ht="15.75" thickBot="1">
      <c r="B93" s="827" t="s">
        <v>967</v>
      </c>
      <c r="C93" s="828"/>
      <c r="D93" s="828"/>
      <c r="E93" s="828"/>
      <c r="F93" s="828"/>
      <c r="G93" s="828"/>
      <c r="H93" s="828"/>
      <c r="I93" s="828"/>
      <c r="J93" s="828"/>
      <c r="K93" s="828"/>
      <c r="L93" s="828"/>
      <c r="M93" s="829"/>
      <c r="N93" s="99">
        <f>N49+N69+N80+N91</f>
        <v>505257.12119731761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8" t="s">
        <v>969</v>
      </c>
      <c r="C97" s="819"/>
      <c r="D97" s="819"/>
      <c r="E97" s="819"/>
      <c r="F97" s="819"/>
      <c r="G97" s="819"/>
      <c r="H97" s="819"/>
      <c r="I97" s="314"/>
      <c r="J97" s="334"/>
      <c r="K97" s="302" t="s">
        <v>970</v>
      </c>
      <c r="L97" s="857" t="s">
        <v>971</v>
      </c>
      <c r="M97" s="858"/>
      <c r="N97" s="303"/>
    </row>
    <row r="98" spans="1:14">
      <c r="B98" s="859" t="s">
        <v>972</v>
      </c>
      <c r="C98" s="860"/>
      <c r="D98" s="860"/>
      <c r="E98" s="860"/>
      <c r="F98" s="860"/>
      <c r="G98" s="860"/>
      <c r="H98" s="860"/>
      <c r="I98" s="87"/>
      <c r="J98" s="88"/>
      <c r="K98" s="304">
        <v>0.2</v>
      </c>
      <c r="L98" s="861">
        <f>N93*K98</f>
        <v>101051.42423946352</v>
      </c>
      <c r="M98" s="862"/>
      <c r="N98" s="51"/>
    </row>
    <row r="99" spans="1:14">
      <c r="B99" s="89" t="s">
        <v>973</v>
      </c>
      <c r="C99" s="90"/>
      <c r="D99" s="90"/>
      <c r="E99" s="90"/>
      <c r="F99" s="90"/>
      <c r="G99" s="90"/>
      <c r="H99" s="90"/>
      <c r="I99" s="87"/>
      <c r="J99" s="88"/>
      <c r="K99" s="304">
        <v>0.05</v>
      </c>
      <c r="L99" s="861">
        <f>N93*K99</f>
        <v>25262.856059865881</v>
      </c>
      <c r="M99" s="862"/>
      <c r="N99" s="51"/>
    </row>
    <row r="100" spans="1:14" ht="15.75" thickBot="1">
      <c r="B100" s="91" t="s">
        <v>974</v>
      </c>
      <c r="C100" s="92"/>
      <c r="D100" s="92"/>
      <c r="E100" s="92"/>
      <c r="F100" s="92"/>
      <c r="G100" s="92"/>
      <c r="H100" s="92"/>
      <c r="I100" s="93"/>
      <c r="J100" s="94"/>
      <c r="K100" s="305">
        <v>0.05</v>
      </c>
      <c r="L100" s="863">
        <f>N93*K100</f>
        <v>25262.856059865881</v>
      </c>
      <c r="M100" s="864"/>
      <c r="N100" s="51"/>
    </row>
    <row r="101" spans="1:14" ht="15.75" thickBot="1">
      <c r="B101" s="827" t="s">
        <v>953</v>
      </c>
      <c r="C101" s="828"/>
      <c r="D101" s="828"/>
      <c r="E101" s="828"/>
      <c r="F101" s="828"/>
      <c r="G101" s="828"/>
      <c r="H101" s="828"/>
      <c r="I101" s="828"/>
      <c r="J101" s="828"/>
      <c r="K101" s="828"/>
      <c r="L101" s="828"/>
      <c r="M101" s="829"/>
      <c r="N101" s="52">
        <f>L98+L99+L100</f>
        <v>151577.13635919528</v>
      </c>
    </row>
    <row r="102" spans="1:14" ht="15.75" thickBot="1">
      <c r="B102" s="33"/>
      <c r="C102" s="34"/>
      <c r="D102" s="34"/>
      <c r="E102" s="34"/>
      <c r="F102" s="34"/>
      <c r="G102" s="34"/>
      <c r="H102" s="34"/>
      <c r="I102" s="34"/>
      <c r="J102" s="34"/>
      <c r="K102" s="34"/>
      <c r="L102" s="34"/>
      <c r="M102" s="34"/>
      <c r="N102" s="35"/>
    </row>
    <row r="103" spans="1:14" ht="15.75" thickBot="1">
      <c r="A103" t="s">
        <v>2016</v>
      </c>
      <c r="B103" s="827" t="s">
        <v>975</v>
      </c>
      <c r="C103" s="828"/>
      <c r="D103" s="828"/>
      <c r="E103" s="828"/>
      <c r="F103" s="828"/>
      <c r="G103" s="828"/>
      <c r="H103" s="828"/>
      <c r="I103" s="828"/>
      <c r="J103" s="828"/>
      <c r="K103" s="828"/>
      <c r="L103" s="828"/>
      <c r="M103" s="829"/>
      <c r="N103" s="188">
        <f>N93+N101</f>
        <v>656834.25755651295</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5"/>
      <c r="K133" s="975"/>
      <c r="L133" s="975"/>
      <c r="M133" s="975"/>
      <c r="N133" s="976"/>
    </row>
    <row r="134" spans="2:14" ht="15.75" thickBot="1">
      <c r="B134" s="419" t="s">
        <v>2221</v>
      </c>
      <c r="C134" s="420"/>
      <c r="D134" s="420"/>
      <c r="E134" s="259"/>
      <c r="F134" s="259"/>
      <c r="G134" s="259"/>
      <c r="H134" s="259"/>
      <c r="I134" s="259"/>
      <c r="J134" s="977"/>
      <c r="K134" s="977"/>
      <c r="L134" s="977"/>
      <c r="M134" s="977"/>
      <c r="N134"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224</v>
      </c>
      <c r="B36" s="840" t="str">
        <f>VLOOKUP(A36,EQUIPOS!A6:D154,3,FALSE)</f>
        <v>Equipo de Medición (Deformimetros Eléctricos, Mecánicos, Celdas de Carga,  Etc.)</v>
      </c>
      <c r="C36" s="841"/>
      <c r="D36" s="841"/>
      <c r="E36" s="841"/>
      <c r="F36" s="841"/>
      <c r="G36" s="841"/>
      <c r="H36" s="842"/>
      <c r="I36" s="267"/>
      <c r="J36" s="268"/>
      <c r="K36" s="269">
        <f>VLOOKUP(A36,EQUIPOS!A6:D163,4,FALSE)</f>
        <v>171120.13586649438</v>
      </c>
      <c r="L36" s="270"/>
      <c r="M36" s="336">
        <v>3.3333333330000001</v>
      </c>
      <c r="N36" s="272">
        <f>K36/M36</f>
        <v>51336.040765081918</v>
      </c>
    </row>
    <row r="37" spans="1:14">
      <c r="A37" s="113" t="s">
        <v>125</v>
      </c>
      <c r="B37" s="840" t="str">
        <f>VLOOKUP(A37,EQUIPOS!A7:D154,3,FALSE)</f>
        <v>Bomba para gato de tensionamiento</v>
      </c>
      <c r="C37" s="841"/>
      <c r="D37" s="841"/>
      <c r="E37" s="841"/>
      <c r="F37" s="841"/>
      <c r="G37" s="841"/>
      <c r="H37" s="842"/>
      <c r="I37" s="421"/>
      <c r="J37" s="422"/>
      <c r="K37" s="269">
        <f>VLOOKUP(A37,EQUIPOS!A7:D164,4,FALSE)</f>
        <v>55423.244762244874</v>
      </c>
      <c r="L37" s="335"/>
      <c r="M37" s="336">
        <v>0.1</v>
      </c>
      <c r="N37" s="272">
        <f>K37/M37</f>
        <v>554232.44762244867</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169447.71363651552</v>
      </c>
      <c r="L38" s="423"/>
      <c r="M38" s="424">
        <v>0.1</v>
      </c>
      <c r="N38" s="272">
        <f>K38/M38</f>
        <v>1694477.136365155</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2300045.6247526854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31">
        <f>VLOOKUP(A60,TRANSPORTE!A2:D117,4,FALSE)</f>
        <v>1034.151278986966</v>
      </c>
      <c r="M60" s="832"/>
      <c r="N60" s="287">
        <f>K60*L60</f>
        <v>15512.269184804489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15512.269184804489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6101.0196361652497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2321658.9135736553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464331.78271473106</v>
      </c>
      <c r="M84" s="862"/>
      <c r="N84" s="51"/>
    </row>
    <row r="85" spans="1:14">
      <c r="B85" s="89" t="s">
        <v>973</v>
      </c>
      <c r="C85" s="90"/>
      <c r="D85" s="90"/>
      <c r="E85" s="90"/>
      <c r="F85" s="90"/>
      <c r="G85" s="90"/>
      <c r="H85" s="90"/>
      <c r="I85" s="87"/>
      <c r="J85" s="88"/>
      <c r="K85" s="304">
        <v>0.05</v>
      </c>
      <c r="L85" s="861">
        <f>N79*K85</f>
        <v>116082.94567868276</v>
      </c>
      <c r="M85" s="862"/>
      <c r="N85" s="51"/>
    </row>
    <row r="86" spans="1:14" ht="15.75" thickBot="1">
      <c r="B86" s="91" t="s">
        <v>974</v>
      </c>
      <c r="C86" s="92"/>
      <c r="D86" s="92"/>
      <c r="E86" s="92"/>
      <c r="F86" s="92"/>
      <c r="G86" s="92"/>
      <c r="H86" s="92"/>
      <c r="I86" s="93"/>
      <c r="J86" s="94"/>
      <c r="K86" s="305">
        <v>0.05</v>
      </c>
      <c r="L86" s="863">
        <f>N79*K86</f>
        <v>116082.94567868276</v>
      </c>
      <c r="M86" s="864"/>
      <c r="N86" s="51"/>
    </row>
    <row r="87" spans="1:14" ht="15.75" thickBot="1">
      <c r="B87" s="827" t="s">
        <v>953</v>
      </c>
      <c r="C87" s="828"/>
      <c r="D87" s="828"/>
      <c r="E87" s="828"/>
      <c r="F87" s="828"/>
      <c r="G87" s="828"/>
      <c r="H87" s="828"/>
      <c r="I87" s="828"/>
      <c r="J87" s="828"/>
      <c r="K87" s="828"/>
      <c r="L87" s="828"/>
      <c r="M87" s="829"/>
      <c r="N87" s="52">
        <f>L84+L85+L86</f>
        <v>696497.67407209659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3018156.5876457519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3207.424558845737</v>
      </c>
      <c r="L36" s="270"/>
      <c r="M36" s="336">
        <v>2</v>
      </c>
      <c r="N36" s="272">
        <f>K36/M36</f>
        <v>1603.7122794228685</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4847.6273493512836</v>
      </c>
      <c r="L37" s="335"/>
      <c r="M37" s="336">
        <v>2</v>
      </c>
      <c r="N37" s="272">
        <f>K37/M37</f>
        <v>2423.8136746756418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1681.7452725900498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5709.2712266885601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VLOOKUP(A48,MATERIALES!A4:D633,2,FALSE)</f>
        <v>m2</v>
      </c>
      <c r="K48" s="282">
        <v>4.5999999999999996</v>
      </c>
      <c r="L48" s="267"/>
      <c r="M48" s="402">
        <f>VLOOKUP(A48,MATERIALES!A5:D389,4,FALSE)</f>
        <v>60644.351862660871</v>
      </c>
      <c r="N48" s="272">
        <f>K48*M48</f>
        <v>278964.01856823999</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6758.4322111108359</v>
      </c>
      <c r="N49" s="272">
        <f>K49*M49</f>
        <v>6758.4322111108359</v>
      </c>
    </row>
    <row r="50" spans="1:14">
      <c r="A50" s="161" t="s">
        <v>830</v>
      </c>
      <c r="B50" s="43" t="str">
        <f>VLOOKUP(A50,MATERIALES!A6:D372,3,FALSE)</f>
        <v>Concreto Resistencia  35 (Mpa)</v>
      </c>
      <c r="C50" s="425"/>
      <c r="D50" s="425"/>
      <c r="E50" s="425"/>
      <c r="F50" s="425"/>
      <c r="G50" s="425"/>
      <c r="H50" s="425"/>
      <c r="I50" s="425"/>
      <c r="J50" s="312" t="str">
        <f>VLOOKUP(A50,MATERIALES!A6:D635,2,FALSE)</f>
        <v>m3</v>
      </c>
      <c r="K50" s="397">
        <v>1</v>
      </c>
      <c r="L50" s="421"/>
      <c r="M50" s="402">
        <f>VLOOKUP(A50,MATERIALES!A6:D391,4,FALSE)</f>
        <v>661612.98141017824</v>
      </c>
      <c r="N50" s="272">
        <f>K50*M50</f>
        <v>661612.98141017824</v>
      </c>
    </row>
    <row r="51" spans="1:14">
      <c r="A51" s="161" t="s">
        <v>873</v>
      </c>
      <c r="B51" s="43" t="str">
        <f>VLOOKUP(A51,MATERIALES!A6:D372,3,FALSE)</f>
        <v>FORMALETA (Depende para que sea el Concreto)</v>
      </c>
      <c r="C51" s="425"/>
      <c r="D51" s="425"/>
      <c r="E51" s="425"/>
      <c r="F51" s="425"/>
      <c r="G51" s="425"/>
      <c r="H51" s="425"/>
      <c r="I51" s="425"/>
      <c r="J51" s="312" t="str">
        <f>VLOOKUP(A51,MATERIALES!A6:D636,2,FALSE)</f>
        <v>m2</v>
      </c>
      <c r="K51" s="397">
        <v>4.5999999999999996</v>
      </c>
      <c r="L51" s="421"/>
      <c r="M51" s="402">
        <f>VLOOKUP(A51,MATERIALES!A6:D392,4,FALSE)</f>
        <v>16467.256806150483</v>
      </c>
      <c r="N51" s="272">
        <f>K51*M51</f>
        <v>75749.381308292213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1023084.8134978213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1843.0418833431077</v>
      </c>
      <c r="M60" s="832"/>
      <c r="N60" s="287">
        <f>K60*L60</f>
        <v>1843.0418833431077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1843.0418833431077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1064272.0320596539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212854.4064119308</v>
      </c>
      <c r="M84" s="862"/>
      <c r="N84" s="51"/>
    </row>
    <row r="85" spans="1:14">
      <c r="B85" s="89" t="s">
        <v>973</v>
      </c>
      <c r="C85" s="90"/>
      <c r="D85" s="90"/>
      <c r="E85" s="90"/>
      <c r="F85" s="90"/>
      <c r="G85" s="90"/>
      <c r="H85" s="90"/>
      <c r="I85" s="87"/>
      <c r="J85" s="88"/>
      <c r="K85" s="304">
        <v>0.05</v>
      </c>
      <c r="L85" s="861">
        <f>N79*K85</f>
        <v>53213.601602982701</v>
      </c>
      <c r="M85" s="862"/>
      <c r="N85" s="51"/>
    </row>
    <row r="86" spans="1:14" ht="15.75" thickBot="1">
      <c r="B86" s="91" t="s">
        <v>974</v>
      </c>
      <c r="C86" s="92"/>
      <c r="D86" s="92"/>
      <c r="E86" s="92"/>
      <c r="F86" s="92"/>
      <c r="G86" s="92"/>
      <c r="H86" s="92"/>
      <c r="I86" s="93"/>
      <c r="J86" s="94"/>
      <c r="K86" s="305">
        <v>0.05</v>
      </c>
      <c r="L86" s="863">
        <f>N79*K86</f>
        <v>53213.601602982701</v>
      </c>
      <c r="M86" s="864"/>
      <c r="N86" s="51"/>
    </row>
    <row r="87" spans="1:14" ht="15.75" thickBot="1">
      <c r="B87" s="827" t="s">
        <v>953</v>
      </c>
      <c r="C87" s="828"/>
      <c r="D87" s="828"/>
      <c r="E87" s="828"/>
      <c r="F87" s="828"/>
      <c r="G87" s="828"/>
      <c r="H87" s="828"/>
      <c r="I87" s="828"/>
      <c r="J87" s="828"/>
      <c r="K87" s="828"/>
      <c r="L87" s="828"/>
      <c r="M87" s="829"/>
      <c r="N87" s="52">
        <f>L84+L85+L86</f>
        <v>319281.60961789626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1383553.64167755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3207.424558845737</v>
      </c>
      <c r="L36" s="270"/>
      <c r="M36" s="336">
        <v>2</v>
      </c>
      <c r="N36" s="272">
        <f>K36/M36</f>
        <v>1603.7122794228685</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4847.6273493512836</v>
      </c>
      <c r="L37" s="335"/>
      <c r="M37" s="336">
        <v>2</v>
      </c>
      <c r="N37" s="272">
        <f>K37/M37</f>
        <v>2423.8136746756418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5375.8767153935351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VLOOKUP(A48,MATERIALES!A4:D633,2,FALSE)</f>
        <v>m2</v>
      </c>
      <c r="K48" s="282">
        <v>4.5999999999999996</v>
      </c>
      <c r="L48" s="267"/>
      <c r="M48" s="402">
        <f>VLOOKUP(A48,MATERIALES!A5:D389,4,FALSE)</f>
        <v>60644.351862660871</v>
      </c>
      <c r="N48" s="272">
        <f>K48*M48</f>
        <v>278964.01856823999</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6758.4322111108359</v>
      </c>
      <c r="N49" s="272">
        <f>K49*M49</f>
        <v>6758.4322111108359</v>
      </c>
    </row>
    <row r="50" spans="1:14">
      <c r="A50" s="161" t="s">
        <v>831</v>
      </c>
      <c r="B50" s="43" t="str">
        <f>VLOOKUP(A50,MATERIALES!A6:D372,3,FALSE)</f>
        <v>Concreto Resistencia  32 (Mpa)</v>
      </c>
      <c r="C50" s="425"/>
      <c r="D50" s="425"/>
      <c r="E50" s="425"/>
      <c r="F50" s="425"/>
      <c r="G50" s="425"/>
      <c r="H50" s="425"/>
      <c r="I50" s="425"/>
      <c r="J50" s="312" t="str">
        <f>VLOOKUP(A50,MATERIALES!A6:D635,2,FALSE)</f>
        <v>m3</v>
      </c>
      <c r="K50" s="397">
        <v>1</v>
      </c>
      <c r="L50" s="421"/>
      <c r="M50" s="402">
        <f>VLOOKUP(A50,MATERIALES!A6:D391,4,FALSE)</f>
        <v>319421.76657475391</v>
      </c>
      <c r="N50" s="272">
        <f>K50*M50</f>
        <v>319421.76657475391</v>
      </c>
    </row>
    <row r="51" spans="1:14">
      <c r="A51" s="161" t="s">
        <v>873</v>
      </c>
      <c r="B51" s="43" t="str">
        <f>VLOOKUP(A51,MATERIALES!A6:D372,3,FALSE)</f>
        <v>FORMALETA (Depende para que sea el Concreto)</v>
      </c>
      <c r="C51" s="425"/>
      <c r="D51" s="425"/>
      <c r="E51" s="425"/>
      <c r="F51" s="425"/>
      <c r="G51" s="425"/>
      <c r="H51" s="425"/>
      <c r="I51" s="425"/>
      <c r="J51" s="312" t="str">
        <f>VLOOKUP(A51,MATERIALES!A6:D636,2,FALSE)</f>
        <v>m2</v>
      </c>
      <c r="K51" s="397">
        <v>4.5999999999999996</v>
      </c>
      <c r="L51" s="421"/>
      <c r="M51" s="402">
        <f>VLOOKUP(A51,MATERIALES!A6:D392,4,FALSE)</f>
        <v>16467.256806150483</v>
      </c>
      <c r="N51" s="272">
        <f>K51*M51</f>
        <v>75749.381308292213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680893.59866239689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1843.0418833431077</v>
      </c>
      <c r="M60" s="832"/>
      <c r="N60" s="287">
        <f>K60*L60</f>
        <v>1843.0418833431077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1843.0418833431077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715079.53248703398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143015.9064974068</v>
      </c>
      <c r="M84" s="862"/>
      <c r="N84" s="51"/>
    </row>
    <row r="85" spans="1:14">
      <c r="B85" s="89" t="s">
        <v>973</v>
      </c>
      <c r="C85" s="90"/>
      <c r="D85" s="90"/>
      <c r="E85" s="90"/>
      <c r="F85" s="90"/>
      <c r="G85" s="90"/>
      <c r="H85" s="90"/>
      <c r="I85" s="87"/>
      <c r="J85" s="88"/>
      <c r="K85" s="304">
        <v>0.05</v>
      </c>
      <c r="L85" s="861">
        <f>N79*K85</f>
        <v>35753.976624351701</v>
      </c>
      <c r="M85" s="862"/>
      <c r="N85" s="51"/>
    </row>
    <row r="86" spans="1:14" ht="15.75" thickBot="1">
      <c r="B86" s="91" t="s">
        <v>974</v>
      </c>
      <c r="C86" s="92"/>
      <c r="D86" s="92"/>
      <c r="E86" s="92"/>
      <c r="F86" s="92"/>
      <c r="G86" s="92"/>
      <c r="H86" s="92"/>
      <c r="I86" s="93"/>
      <c r="J86" s="94"/>
      <c r="K86" s="305">
        <v>0.05</v>
      </c>
      <c r="L86" s="863">
        <f>N79*K86</f>
        <v>35753.976624351701</v>
      </c>
      <c r="M86" s="864"/>
      <c r="N86" s="51"/>
    </row>
    <row r="87" spans="1:14" ht="15.75" thickBot="1">
      <c r="B87" s="827" t="s">
        <v>953</v>
      </c>
      <c r="C87" s="828"/>
      <c r="D87" s="828"/>
      <c r="E87" s="828"/>
      <c r="F87" s="828"/>
      <c r="G87" s="828"/>
      <c r="H87" s="828"/>
      <c r="I87" s="828"/>
      <c r="J87" s="828"/>
      <c r="K87" s="828"/>
      <c r="L87" s="828"/>
      <c r="M87" s="829"/>
      <c r="N87" s="52">
        <f>L84+L85+L86</f>
        <v>214523.85974611019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929603.39223314414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3207.424558845737</v>
      </c>
      <c r="L36" s="270"/>
      <c r="M36" s="336">
        <v>2</v>
      </c>
      <c r="N36" s="272">
        <f>K36/M36</f>
        <v>1603.7122794228685</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4847.6273493512836</v>
      </c>
      <c r="L37" s="335"/>
      <c r="M37" s="336">
        <v>2</v>
      </c>
      <c r="N37" s="272">
        <f>K37/M37</f>
        <v>2423.8136746756418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5375.8767153935351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829</v>
      </c>
      <c r="B48" s="43" t="str">
        <f>VLOOKUP(A48,MATERIALES!A5:D372,3,FALSE)</f>
        <v>Concreto Resistencia  28 (Mpa)</v>
      </c>
      <c r="C48" s="281"/>
      <c r="D48" s="281"/>
      <c r="E48" s="281"/>
      <c r="F48" s="281"/>
      <c r="G48" s="281"/>
      <c r="H48" s="281"/>
      <c r="I48" s="281"/>
      <c r="J48" s="311" t="str">
        <f>VLOOKUP(A48,MATERIALES!A4:D633,2,FALSE)</f>
        <v>m3</v>
      </c>
      <c r="K48" s="282">
        <v>1</v>
      </c>
      <c r="L48" s="267"/>
      <c r="M48" s="402">
        <f>VLOOKUP(A48,MATERIALES!A5:D389,4,FALSE)</f>
        <v>303450.67824601626</v>
      </c>
      <c r="N48" s="272">
        <f>K48*M48</f>
        <v>303450.67824601626</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6758.4322111108359</v>
      </c>
      <c r="N49" s="272">
        <f>K49*M49</f>
        <v>6758.4322111108359</v>
      </c>
    </row>
    <row r="50" spans="1:14">
      <c r="A50" s="161" t="s">
        <v>873</v>
      </c>
      <c r="B50" s="43" t="str">
        <f>VLOOKUP(A50,MATERIALES!A6:D372,3,FALSE)</f>
        <v>FORMALETA (Depende para que sea el Concreto)</v>
      </c>
      <c r="C50" s="425"/>
      <c r="D50" s="425"/>
      <c r="E50" s="425"/>
      <c r="F50" s="425"/>
      <c r="G50" s="425"/>
      <c r="H50" s="425"/>
      <c r="I50" s="425"/>
      <c r="J50" s="312" t="str">
        <f>VLOOKUP(A50,MATERIALES!A6:D635,2,FALSE)</f>
        <v>m2</v>
      </c>
      <c r="K50" s="397">
        <v>4.5999999999999996</v>
      </c>
      <c r="L50" s="421"/>
      <c r="M50" s="402">
        <f>VLOOKUP(A50,MATERIALES!A6:D391,4,FALSE)</f>
        <v>16467.256806150483</v>
      </c>
      <c r="N50" s="272">
        <f>K50*M50</f>
        <v>75749.381308292213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385958.49176541931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1843.0418833431077</v>
      </c>
      <c r="M60" s="832"/>
      <c r="N60" s="287">
        <f>K60*L60</f>
        <v>1843.0418833431077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1843.0418833431077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420144.42559005652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84028.885118011312</v>
      </c>
      <c r="M84" s="862"/>
      <c r="N84" s="51"/>
    </row>
    <row r="85" spans="1:14">
      <c r="B85" s="89" t="s">
        <v>973</v>
      </c>
      <c r="C85" s="90"/>
      <c r="D85" s="90"/>
      <c r="E85" s="90"/>
      <c r="F85" s="90"/>
      <c r="G85" s="90"/>
      <c r="H85" s="90"/>
      <c r="I85" s="87"/>
      <c r="J85" s="88"/>
      <c r="K85" s="304">
        <v>0.05</v>
      </c>
      <c r="L85" s="861">
        <f>N79*K85</f>
        <v>21007.221279502828</v>
      </c>
      <c r="M85" s="862"/>
      <c r="N85" s="51"/>
    </row>
    <row r="86" spans="1:14" ht="15.75" thickBot="1">
      <c r="B86" s="91" t="s">
        <v>974</v>
      </c>
      <c r="C86" s="92"/>
      <c r="D86" s="92"/>
      <c r="E86" s="92"/>
      <c r="F86" s="92"/>
      <c r="G86" s="92"/>
      <c r="H86" s="92"/>
      <c r="I86" s="93"/>
      <c r="J86" s="94"/>
      <c r="K86" s="305">
        <v>0.05</v>
      </c>
      <c r="L86" s="863">
        <f>N79*K86</f>
        <v>21007.221279502828</v>
      </c>
      <c r="M86" s="864"/>
      <c r="N86" s="51"/>
    </row>
    <row r="87" spans="1:14" ht="15.75" thickBot="1">
      <c r="B87" s="827" t="s">
        <v>953</v>
      </c>
      <c r="C87" s="828"/>
      <c r="D87" s="828"/>
      <c r="E87" s="828"/>
      <c r="F87" s="828"/>
      <c r="G87" s="828"/>
      <c r="H87" s="828"/>
      <c r="I87" s="828"/>
      <c r="J87" s="828"/>
      <c r="K87" s="828"/>
      <c r="L87" s="828"/>
      <c r="M87" s="829"/>
      <c r="N87" s="52">
        <f>L84+L85+L86</f>
        <v>126043.32767701698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546187.75326707354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3207.424558845737</v>
      </c>
      <c r="L36" s="270"/>
      <c r="M36" s="336">
        <v>2</v>
      </c>
      <c r="N36" s="272">
        <f>K36/M36</f>
        <v>1603.7122794228685</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4847.6273493512836</v>
      </c>
      <c r="L37" s="335"/>
      <c r="M37" s="336">
        <v>2</v>
      </c>
      <c r="N37" s="272">
        <f>K37/M37</f>
        <v>2423.8136746756418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5375.8767153935351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832</v>
      </c>
      <c r="B48" s="43" t="str">
        <f>VLOOKUP(A48,MATERIALES!A5:D372,3,FALSE)</f>
        <v>Concreto Resistencia  21 (Mpa)</v>
      </c>
      <c r="C48" s="281"/>
      <c r="D48" s="281"/>
      <c r="E48" s="281"/>
      <c r="F48" s="281"/>
      <c r="G48" s="281"/>
      <c r="H48" s="281"/>
      <c r="I48" s="281"/>
      <c r="J48" s="311" t="str">
        <f>VLOOKUP(A48,MATERIALES!A4:D633,2,FALSE)</f>
        <v>m3</v>
      </c>
      <c r="K48" s="282">
        <v>1</v>
      </c>
      <c r="L48" s="267"/>
      <c r="M48" s="402">
        <f>VLOOKUP(A48,MATERIALES!A5:D389,4,FALSE)</f>
        <v>287479.58991727856</v>
      </c>
      <c r="N48" s="272">
        <f>K48*M48</f>
        <v>287479.58991727856</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6758.4322111108359</v>
      </c>
      <c r="N49" s="272">
        <f>K49*M49</f>
        <v>6758.4322111108359</v>
      </c>
    </row>
    <row r="50" spans="1:14">
      <c r="A50" s="161"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4.5999999999999996</v>
      </c>
      <c r="L50" s="421"/>
      <c r="M50" s="402">
        <f>VLOOKUP(A50,MATERIALES!A6:D391,4,FALSE)</f>
        <v>7068.803694299304</v>
      </c>
      <c r="N50" s="272">
        <f>K50*M50</f>
        <v>32516.496993776796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326754.51912216621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1843.0418833431077</v>
      </c>
      <c r="M60" s="832"/>
      <c r="N60" s="287">
        <f>K60*L60</f>
        <v>1843.0418833431077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1843.0418833431077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360940.45294680342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72188.090589360683</v>
      </c>
      <c r="M84" s="862"/>
      <c r="N84" s="51"/>
    </row>
    <row r="85" spans="1:14">
      <c r="B85" s="89" t="s">
        <v>973</v>
      </c>
      <c r="C85" s="90"/>
      <c r="D85" s="90"/>
      <c r="E85" s="90"/>
      <c r="F85" s="90"/>
      <c r="G85" s="90"/>
      <c r="H85" s="90"/>
      <c r="I85" s="87"/>
      <c r="J85" s="88"/>
      <c r="K85" s="304">
        <v>0.05</v>
      </c>
      <c r="L85" s="861">
        <f>N79*K85</f>
        <v>18047.022647340171</v>
      </c>
      <c r="M85" s="862"/>
      <c r="N85" s="51"/>
    </row>
    <row r="86" spans="1:14" ht="15.75" thickBot="1">
      <c r="B86" s="91" t="s">
        <v>974</v>
      </c>
      <c r="C86" s="92"/>
      <c r="D86" s="92"/>
      <c r="E86" s="92"/>
      <c r="F86" s="92"/>
      <c r="G86" s="92"/>
      <c r="H86" s="92"/>
      <c r="I86" s="93"/>
      <c r="J86" s="94"/>
      <c r="K86" s="305">
        <v>0.05</v>
      </c>
      <c r="L86" s="863">
        <f>N79*K86</f>
        <v>18047.022647340171</v>
      </c>
      <c r="M86" s="864"/>
      <c r="N86" s="51"/>
    </row>
    <row r="87" spans="1:14" ht="15.75" thickBot="1">
      <c r="B87" s="827" t="s">
        <v>953</v>
      </c>
      <c r="C87" s="828"/>
      <c r="D87" s="828"/>
      <c r="E87" s="828"/>
      <c r="F87" s="828"/>
      <c r="G87" s="828"/>
      <c r="H87" s="828"/>
      <c r="I87" s="828"/>
      <c r="J87" s="828"/>
      <c r="K87" s="828"/>
      <c r="L87" s="828"/>
      <c r="M87" s="829"/>
      <c r="N87" s="52">
        <f>L84+L85+L86</f>
        <v>108282.13588404102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469222.58883084444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7083.4087198278576</v>
      </c>
      <c r="L36" s="270"/>
      <c r="M36" s="336">
        <v>1</v>
      </c>
      <c r="N36" s="272">
        <f>K36/M36</f>
        <v>7083.4087198278576</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4847.6273493512836</v>
      </c>
      <c r="L37" s="335"/>
      <c r="M37" s="336">
        <v>1</v>
      </c>
      <c r="N37" s="272">
        <f>K37/M37</f>
        <v>4847.6273493512836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15304.37509176919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VLOOKUP(A48,MATERIALES!A4:D633,2,FALSE)</f>
        <v>m3</v>
      </c>
      <c r="K48" s="282">
        <v>0.95</v>
      </c>
      <c r="L48" s="267"/>
      <c r="M48" s="402">
        <f>VLOOKUP(A48,MATERIALES!A5:D389,4,FALSE)</f>
        <v>67786.622563272365</v>
      </c>
      <c r="N48" s="272">
        <f>K48*M48</f>
        <v>64397.291435108746</v>
      </c>
    </row>
    <row r="49" spans="1:14">
      <c r="A49" s="161" t="s">
        <v>774</v>
      </c>
      <c r="B49" s="43" t="str">
        <f>VLOOKUP(A49,MATERIALES!A6:D372,3,FALSE)</f>
        <v>Agua</v>
      </c>
      <c r="C49" s="425"/>
      <c r="D49" s="425"/>
      <c r="E49" s="425"/>
      <c r="F49" s="425"/>
      <c r="G49" s="425"/>
      <c r="H49" s="425"/>
      <c r="I49" s="425"/>
      <c r="J49" s="312" t="str">
        <f>VLOOKUP(A49,MATERIALES!A5:D634,2,FALSE)</f>
        <v>lt</v>
      </c>
      <c r="K49" s="397">
        <v>170</v>
      </c>
      <c r="L49" s="421"/>
      <c r="M49" s="402">
        <f>VLOOKUP(A49,MATERIALES!A6:D390,4,FALSE)</f>
        <v>63.884353314950786</v>
      </c>
      <c r="N49" s="272">
        <f>K49*M49</f>
        <v>10860.340063541633</v>
      </c>
    </row>
    <row r="50" spans="1:14">
      <c r="A50" s="161" t="s">
        <v>802</v>
      </c>
      <c r="B50" s="43" t="str">
        <f>VLOOKUP(A50,MATERIALES!A6:D372,3,FALSE)</f>
        <v>Arena lavada</v>
      </c>
      <c r="C50" s="425"/>
      <c r="D50" s="425"/>
      <c r="E50" s="425"/>
      <c r="F50" s="425"/>
      <c r="G50" s="425"/>
      <c r="H50" s="425"/>
      <c r="I50" s="425"/>
      <c r="J50" s="312" t="str">
        <f>VLOOKUP(A50,MATERIALES!A6:D635,2,FALSE)</f>
        <v>m3</v>
      </c>
      <c r="K50" s="397">
        <v>0.55000000000000004</v>
      </c>
      <c r="L50" s="421"/>
      <c r="M50" s="402">
        <f>VLOOKUP(A50,MATERIALES!A6:D391,4,FALSE)</f>
        <v>48147.507615034578</v>
      </c>
      <c r="N50" s="272">
        <f>K50*M50</f>
        <v>26481.12918826902</v>
      </c>
    </row>
    <row r="51" spans="1:14">
      <c r="A51" s="161" t="s">
        <v>804</v>
      </c>
      <c r="B51" s="43" t="str">
        <f>VLOOKUP(A51,MATERIALES!A6:D372,3,FALSE)</f>
        <v>Cemento gris</v>
      </c>
      <c r="C51" s="425"/>
      <c r="D51" s="425"/>
      <c r="E51" s="425"/>
      <c r="F51" s="425"/>
      <c r="G51" s="425"/>
      <c r="H51" s="425"/>
      <c r="I51" s="425"/>
      <c r="J51" s="312" t="str">
        <f>VLOOKUP(A51,MATERIALES!A6:D636,2,FALSE)</f>
        <v>kg</v>
      </c>
      <c r="K51" s="397">
        <v>300</v>
      </c>
      <c r="L51" s="421"/>
      <c r="M51" s="402">
        <f>VLOOKUP(A51,MATERIALES!A6:D392,4,FALSE)</f>
        <v>473.09912760460776</v>
      </c>
      <c r="N51" s="272">
        <f>K51*M51</f>
        <v>141929.73828138234</v>
      </c>
    </row>
    <row r="52" spans="1:14">
      <c r="A52" s="161" t="s">
        <v>867</v>
      </c>
      <c r="B52" s="43" t="str">
        <f>VLOOKUP(A52,MATERIALES!A7:D372,3,FALSE)</f>
        <v>Formaleta (gaviones, juntas de bordillos, juntas de cunetas, muros, concretos clase D,E, F y G)</v>
      </c>
      <c r="C52" s="425"/>
      <c r="D52" s="425"/>
      <c r="E52" s="425"/>
      <c r="F52" s="425"/>
      <c r="G52" s="425"/>
      <c r="H52" s="425"/>
      <c r="I52" s="425"/>
      <c r="J52" s="312" t="str">
        <f>VLOOKUP(A52,MATERIALES!A6:D637,2,FALSE)</f>
        <v>m2</v>
      </c>
      <c r="K52" s="397">
        <v>3.1</v>
      </c>
      <c r="L52" s="421"/>
      <c r="M52" s="402">
        <f>VLOOKUP(A52,MATERIALES!A7:D393,4,FALSE)</f>
        <v>7068.803694299304</v>
      </c>
      <c r="N52" s="272">
        <f>K52*M52</f>
        <v>21913.291452327841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265581.79042062961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31">
        <f>VLOOKUP(A64,TRANSPORTE!A2:D117,4,FALSE)</f>
        <v>1034.151278986966</v>
      </c>
      <c r="M64" s="832"/>
      <c r="N64" s="287">
        <f>K64*L64</f>
        <v>568.78320344283134</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31">
        <f>VLOOKUP(A65,TRANSPORTE!A3:D117,4,FALSE)</f>
        <v>1034.151278986966</v>
      </c>
      <c r="M65" s="832"/>
      <c r="N65" s="287">
        <f>K65*L65</f>
        <v>982.44371503761761</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1551.2269184804491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349904.17288268032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69980.834576536072</v>
      </c>
      <c r="M88" s="862"/>
      <c r="N88" s="51"/>
    </row>
    <row r="89" spans="1:14">
      <c r="B89" s="89" t="s">
        <v>973</v>
      </c>
      <c r="C89" s="90"/>
      <c r="D89" s="90"/>
      <c r="E89" s="90"/>
      <c r="F89" s="90"/>
      <c r="G89" s="90"/>
      <c r="H89" s="90"/>
      <c r="I89" s="87"/>
      <c r="J89" s="88"/>
      <c r="K89" s="304">
        <v>0.05</v>
      </c>
      <c r="L89" s="861">
        <f>N83*K89</f>
        <v>17495.208644134018</v>
      </c>
      <c r="M89" s="862"/>
      <c r="N89" s="51"/>
    </row>
    <row r="90" spans="1:14" ht="15.75" thickBot="1">
      <c r="B90" s="91" t="s">
        <v>974</v>
      </c>
      <c r="C90" s="92"/>
      <c r="D90" s="92"/>
      <c r="E90" s="92"/>
      <c r="F90" s="92"/>
      <c r="G90" s="92"/>
      <c r="H90" s="92"/>
      <c r="I90" s="93"/>
      <c r="J90" s="94"/>
      <c r="K90" s="305">
        <v>0.05</v>
      </c>
      <c r="L90" s="863">
        <f>N83*K90</f>
        <v>17495.208644134018</v>
      </c>
      <c r="M90" s="864"/>
      <c r="N90" s="51"/>
    </row>
    <row r="91" spans="1:14" ht="15.75" thickBot="1">
      <c r="B91" s="827" t="s">
        <v>953</v>
      </c>
      <c r="C91" s="828"/>
      <c r="D91" s="828"/>
      <c r="E91" s="828"/>
      <c r="F91" s="828"/>
      <c r="G91" s="828"/>
      <c r="H91" s="828"/>
      <c r="I91" s="828"/>
      <c r="J91" s="828"/>
      <c r="K91" s="828"/>
      <c r="L91" s="828"/>
      <c r="M91" s="829"/>
      <c r="N91" s="52">
        <f>L88+L89+L90</f>
        <v>104971.25186480412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454875.42474748445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7083.4087198278576</v>
      </c>
      <c r="L36" s="270"/>
      <c r="M36" s="336">
        <v>1</v>
      </c>
      <c r="N36" s="272">
        <f>K36/M36</f>
        <v>7083.4087198278576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10456.747742417907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VLOOKUP(A48,MATERIALES!A4:D633,2,FALSE)</f>
        <v>m3</v>
      </c>
      <c r="K48" s="282">
        <v>0.84</v>
      </c>
      <c r="L48" s="267"/>
      <c r="M48" s="402">
        <f>VLOOKUP(A48,MATERIALES!A5:D389,4,FALSE)</f>
        <v>67786.622563272365</v>
      </c>
      <c r="N48" s="272">
        <f>K48*M48</f>
        <v>56940.762953148784</v>
      </c>
    </row>
    <row r="49" spans="1:14">
      <c r="A49" s="161" t="s">
        <v>774</v>
      </c>
      <c r="B49" s="43" t="str">
        <f>VLOOKUP(A49,MATERIALES!A6:D372,3,FALSE)</f>
        <v>Agua</v>
      </c>
      <c r="C49" s="425"/>
      <c r="D49" s="425"/>
      <c r="E49" s="425"/>
      <c r="F49" s="425"/>
      <c r="G49" s="425"/>
      <c r="H49" s="425"/>
      <c r="I49" s="425"/>
      <c r="J49" s="312" t="str">
        <f>VLOOKUP(A49,MATERIALES!A5:D634,2,FALSE)</f>
        <v>lt</v>
      </c>
      <c r="K49" s="397">
        <v>185</v>
      </c>
      <c r="L49" s="421"/>
      <c r="M49" s="402">
        <f>VLOOKUP(A49,MATERIALES!A6:D390,4,FALSE)</f>
        <v>63.884353314950786</v>
      </c>
      <c r="N49" s="272">
        <f>K49*M49</f>
        <v>11818.605363265895</v>
      </c>
    </row>
    <row r="50" spans="1:14">
      <c r="A50" s="161" t="s">
        <v>802</v>
      </c>
      <c r="B50" s="43" t="str">
        <f>VLOOKUP(A50,MATERIALES!A6:D372,3,FALSE)</f>
        <v>Arena lavada</v>
      </c>
      <c r="C50" s="425"/>
      <c r="D50" s="425"/>
      <c r="E50" s="425"/>
      <c r="F50" s="425"/>
      <c r="G50" s="425"/>
      <c r="H50" s="425"/>
      <c r="I50" s="425"/>
      <c r="J50" s="312" t="str">
        <f>VLOOKUP(A50,MATERIALES!A6:D635,2,FALSE)</f>
        <v>m3</v>
      </c>
      <c r="K50" s="397">
        <v>0.63</v>
      </c>
      <c r="L50" s="421"/>
      <c r="M50" s="402">
        <f>VLOOKUP(A50,MATERIALES!A6:D391,4,FALSE)</f>
        <v>48147.507615034578</v>
      </c>
      <c r="N50" s="272">
        <f>K50*M50</f>
        <v>30332.929797471785</v>
      </c>
    </row>
    <row r="51" spans="1:14">
      <c r="A51" s="161" t="s">
        <v>804</v>
      </c>
      <c r="B51" s="43" t="str">
        <f>VLOOKUP(A51,MATERIALES!A6:D372,3,FALSE)</f>
        <v>Cemento gris</v>
      </c>
      <c r="C51" s="425"/>
      <c r="D51" s="425"/>
      <c r="E51" s="425"/>
      <c r="F51" s="425"/>
      <c r="G51" s="425"/>
      <c r="H51" s="425"/>
      <c r="I51" s="425"/>
      <c r="J51" s="312" t="str">
        <f>VLOOKUP(A51,MATERIALES!A6:D636,2,FALSE)</f>
        <v>kg</v>
      </c>
      <c r="K51" s="397">
        <v>260</v>
      </c>
      <c r="L51" s="421"/>
      <c r="M51" s="402">
        <f>VLOOKUP(A51,MATERIALES!A6:D392,4,FALSE)</f>
        <v>473.09912760460776</v>
      </c>
      <c r="N51" s="272">
        <f>K51*M51</f>
        <v>123005.77317719802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222098.07129108449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31">
        <f>VLOOKUP(A64,TRANSPORTE!A2:D117,4,FALSE)</f>
        <v>1034.151278986966</v>
      </c>
      <c r="M64" s="832"/>
      <c r="N64" s="287">
        <f>K64*L64</f>
        <v>651.51530576178857</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31">
        <f>VLOOKUP(A65,TRANSPORTE!A3:D117,4,FALSE)</f>
        <v>1034.151278986966</v>
      </c>
      <c r="M65" s="832"/>
      <c r="N65" s="287">
        <f>K65*L65</f>
        <v>868.68707434905139</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1520.2023801108398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301541.80186541425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60308.360373082854</v>
      </c>
      <c r="M88" s="862"/>
      <c r="N88" s="51"/>
    </row>
    <row r="89" spans="1:14">
      <c r="B89" s="89" t="s">
        <v>973</v>
      </c>
      <c r="C89" s="90"/>
      <c r="D89" s="90"/>
      <c r="E89" s="90"/>
      <c r="F89" s="90"/>
      <c r="G89" s="90"/>
      <c r="H89" s="90"/>
      <c r="I89" s="87"/>
      <c r="J89" s="88"/>
      <c r="K89" s="304">
        <v>0.05</v>
      </c>
      <c r="L89" s="861">
        <f>N83*K89</f>
        <v>15077.090093270714</v>
      </c>
      <c r="M89" s="862"/>
      <c r="N89" s="51"/>
    </row>
    <row r="90" spans="1:14" ht="15.75" thickBot="1">
      <c r="B90" s="91" t="s">
        <v>974</v>
      </c>
      <c r="C90" s="92"/>
      <c r="D90" s="92"/>
      <c r="E90" s="92"/>
      <c r="F90" s="92"/>
      <c r="G90" s="92"/>
      <c r="H90" s="92"/>
      <c r="I90" s="93"/>
      <c r="J90" s="94"/>
      <c r="K90" s="305">
        <v>0.05</v>
      </c>
      <c r="L90" s="863">
        <f>N83*K90</f>
        <v>15077.090093270714</v>
      </c>
      <c r="M90" s="864"/>
      <c r="N90" s="51"/>
    </row>
    <row r="91" spans="1:14" ht="15.75" thickBot="1">
      <c r="B91" s="827" t="s">
        <v>953</v>
      </c>
      <c r="C91" s="828"/>
      <c r="D91" s="828"/>
      <c r="E91" s="828"/>
      <c r="F91" s="828"/>
      <c r="G91" s="828"/>
      <c r="H91" s="828"/>
      <c r="I91" s="828"/>
      <c r="J91" s="828"/>
      <c r="K91" s="828"/>
      <c r="L91" s="828"/>
      <c r="M91" s="829"/>
      <c r="N91" s="52">
        <f>L88+L89+L90</f>
        <v>90462.540559624278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392004.34242503851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7083.4087198278576</v>
      </c>
      <c r="L36" s="270"/>
      <c r="M36" s="336">
        <v>1</v>
      </c>
      <c r="N36" s="272">
        <f>K36/M36</f>
        <v>7083.4087198278576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2698.6712180720406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9782.0799378998981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VLOOKUP(A48,MATERIALES!A4:D633,2,FALSE)</f>
        <v>m3</v>
      </c>
      <c r="K48" s="282">
        <v>0.504</v>
      </c>
      <c r="L48" s="267"/>
      <c r="M48" s="402">
        <f>VLOOKUP(A48,MATERIALES!A5:D389,4,FALSE)</f>
        <v>67786.622563272365</v>
      </c>
      <c r="N48" s="272">
        <f>K48*M48</f>
        <v>34164.457771889269</v>
      </c>
    </row>
    <row r="49" spans="1:14">
      <c r="A49" s="161" t="s">
        <v>774</v>
      </c>
      <c r="B49" s="43" t="str">
        <f>VLOOKUP(A49,MATERIALES!A6:D372,3,FALSE)</f>
        <v>Agua</v>
      </c>
      <c r="C49" s="425"/>
      <c r="D49" s="425"/>
      <c r="E49" s="425"/>
      <c r="F49" s="425"/>
      <c r="G49" s="425"/>
      <c r="H49" s="425"/>
      <c r="I49" s="425"/>
      <c r="J49" s="312" t="str">
        <f>VLOOKUP(A49,MATERIALES!A5:D634,2,FALSE)</f>
        <v>lt</v>
      </c>
      <c r="K49" s="397">
        <v>111</v>
      </c>
      <c r="L49" s="421"/>
      <c r="M49" s="402">
        <f>VLOOKUP(A49,MATERIALES!A6:D390,4,FALSE)</f>
        <v>63.884353314950786</v>
      </c>
      <c r="N49" s="272">
        <f>K49*M49</f>
        <v>7091.1632179595372</v>
      </c>
    </row>
    <row r="50" spans="1:14">
      <c r="A50" s="161" t="s">
        <v>598</v>
      </c>
      <c r="B50" s="43" t="str">
        <f>VLOOKUP(A50,MATERIALES!A6:D372,3,FALSE)</f>
        <v>Piedra para concreto ciclópeo (rajón o canto rodado)</v>
      </c>
      <c r="C50" s="425"/>
      <c r="D50" s="425"/>
      <c r="E50" s="425"/>
      <c r="F50" s="425"/>
      <c r="G50" s="425"/>
      <c r="H50" s="425"/>
      <c r="I50" s="425"/>
      <c r="J50" s="312" t="str">
        <f>VLOOKUP(A50,MATERIALES!A6:D635,2,FALSE)</f>
        <v>m3</v>
      </c>
      <c r="K50" s="397">
        <v>0.4</v>
      </c>
      <c r="L50" s="421"/>
      <c r="M50" s="402">
        <f>VLOOKUP(A50,MATERIALES!A6:D391,4,FALSE)</f>
        <v>15471.725633659165</v>
      </c>
      <c r="N50" s="272">
        <f>K50*M50</f>
        <v>6188.6902534636665</v>
      </c>
    </row>
    <row r="51" spans="1:14">
      <c r="A51" s="161" t="s">
        <v>802</v>
      </c>
      <c r="B51" s="43" t="str">
        <f>VLOOKUP(A51,MATERIALES!A6:D372,3,FALSE)</f>
        <v>Arena lavada</v>
      </c>
      <c r="C51" s="425"/>
      <c r="D51" s="425"/>
      <c r="E51" s="425"/>
      <c r="F51" s="425"/>
      <c r="G51" s="425"/>
      <c r="H51" s="425"/>
      <c r="I51" s="425"/>
      <c r="J51" s="312" t="str">
        <f>VLOOKUP(A51,MATERIALES!A6:D636,2,FALSE)</f>
        <v>m3</v>
      </c>
      <c r="K51" s="397">
        <v>0.378</v>
      </c>
      <c r="L51" s="421"/>
      <c r="M51" s="402">
        <f>VLOOKUP(A51,MATERIALES!A6:D392,4,FALSE)</f>
        <v>48147.507615034578</v>
      </c>
      <c r="N51" s="272">
        <f>K51*M51</f>
        <v>18199.757878483069</v>
      </c>
    </row>
    <row r="52" spans="1:14">
      <c r="A52" s="161" t="s">
        <v>804</v>
      </c>
      <c r="B52" s="43" t="str">
        <f>VLOOKUP(A52,MATERIALES!A7:D372,3,FALSE)</f>
        <v>Cemento gris</v>
      </c>
      <c r="C52" s="425"/>
      <c r="D52" s="425"/>
      <c r="E52" s="425"/>
      <c r="F52" s="425"/>
      <c r="G52" s="425"/>
      <c r="H52" s="425"/>
      <c r="I52" s="425"/>
      <c r="J52" s="312" t="str">
        <f>VLOOKUP(A52,MATERIALES!A6:D637,2,FALSE)</f>
        <v>kg</v>
      </c>
      <c r="K52" s="397">
        <v>156</v>
      </c>
      <c r="L52" s="421"/>
      <c r="M52" s="402">
        <f>VLOOKUP(A52,MATERIALES!A7:D393,4,FALSE)</f>
        <v>473.09912760460776</v>
      </c>
      <c r="N52" s="272">
        <f>K52*M52</f>
        <v>73803.463906318808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139447.53302811435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31">
        <f>VLOOKUP(A64,TRANSPORTE!A2:D117,4,FALSE)</f>
        <v>1034.151278986966</v>
      </c>
      <c r="M64" s="832"/>
      <c r="N64" s="287">
        <f>K64*L64</f>
        <v>390.90918345707314</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31">
        <f>VLOOKUP(A65,TRANSPORTE!A3:D117,4,FALSE)</f>
        <v>1034.151278986966</v>
      </c>
      <c r="M65" s="832"/>
      <c r="N65" s="287">
        <f>K65*L65</f>
        <v>521.21224460943085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31">
        <f>VLOOKUP(A66,TRANSPORTE!A3:D117,4,FALSE)</f>
        <v>1034.151278986966</v>
      </c>
      <c r="M66" s="832"/>
      <c r="N66" s="287">
        <f>K66*L66</f>
        <v>413.66051159478639</v>
      </c>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1325.7819396612904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53973.424361440804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204528.81926711637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40905.763853423276</v>
      </c>
      <c r="M88" s="862"/>
      <c r="N88" s="51"/>
    </row>
    <row r="89" spans="1:14">
      <c r="B89" s="89" t="s">
        <v>973</v>
      </c>
      <c r="C89" s="90"/>
      <c r="D89" s="90"/>
      <c r="E89" s="90"/>
      <c r="F89" s="90"/>
      <c r="G89" s="90"/>
      <c r="H89" s="90"/>
      <c r="I89" s="87"/>
      <c r="J89" s="88"/>
      <c r="K89" s="304">
        <v>0.05</v>
      </c>
      <c r="L89" s="861">
        <f>N83*K89</f>
        <v>10226.440963355819</v>
      </c>
      <c r="M89" s="862"/>
      <c r="N89" s="51"/>
    </row>
    <row r="90" spans="1:14" ht="15.75" thickBot="1">
      <c r="B90" s="91" t="s">
        <v>974</v>
      </c>
      <c r="C90" s="92"/>
      <c r="D90" s="92"/>
      <c r="E90" s="92"/>
      <c r="F90" s="92"/>
      <c r="G90" s="92"/>
      <c r="H90" s="92"/>
      <c r="I90" s="93"/>
      <c r="J90" s="94"/>
      <c r="K90" s="305">
        <v>0.05</v>
      </c>
      <c r="L90" s="863">
        <f>N83*K90</f>
        <v>10226.440963355819</v>
      </c>
      <c r="M90" s="864"/>
      <c r="N90" s="51"/>
    </row>
    <row r="91" spans="1:14" ht="15.75" thickBot="1">
      <c r="B91" s="827" t="s">
        <v>953</v>
      </c>
      <c r="C91" s="828"/>
      <c r="D91" s="828"/>
      <c r="E91" s="828"/>
      <c r="F91" s="828"/>
      <c r="G91" s="828"/>
      <c r="H91" s="828"/>
      <c r="I91" s="828"/>
      <c r="J91" s="828"/>
      <c r="K91" s="828"/>
      <c r="L91" s="828"/>
      <c r="M91" s="829"/>
      <c r="N91" s="52">
        <f>L88+L89+L90</f>
        <v>61358.64578013491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265887.46504725126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4847.6273493512836</v>
      </c>
      <c r="L36" s="270"/>
      <c r="M36" s="336">
        <v>1</v>
      </c>
      <c r="N36" s="272">
        <f>K36/M36</f>
        <v>4847.6273493512836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1582.8190800847531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6430.4464294360369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81"/>
      <c r="J48" s="311" t="str">
        <f>VLOOKUP(A48,MATERIALES!A4:D633,2,FALSE)</f>
        <v>kg</v>
      </c>
      <c r="K48" s="282">
        <v>34.112000000000002</v>
      </c>
      <c r="L48" s="267"/>
      <c r="M48" s="402">
        <f>VLOOKUP(A48,MATERIALES!A5:D389,4,FALSE)</f>
        <v>3496.6036047716398</v>
      </c>
      <c r="N48" s="272">
        <f>K48*M48</f>
        <v>119276.14216597019</v>
      </c>
    </row>
    <row r="49" spans="1:14">
      <c r="A49" s="161" t="s">
        <v>608</v>
      </c>
      <c r="B49" s="43" t="str">
        <f>VLOOKUP(A49,MATERIALES!A6:D372,3,FALSE)</f>
        <v>Pintura anticorrosiva</v>
      </c>
      <c r="C49" s="425"/>
      <c r="D49" s="425"/>
      <c r="E49" s="425"/>
      <c r="F49" s="425"/>
      <c r="G49" s="425"/>
      <c r="H49" s="425"/>
      <c r="I49" s="425"/>
      <c r="J49" s="312" t="str">
        <f>VLOOKUP(A49,MATERIALES!A5:D634,2,FALSE)</f>
        <v>gal</v>
      </c>
      <c r="K49" s="397">
        <v>0.15</v>
      </c>
      <c r="L49" s="421"/>
      <c r="M49" s="402">
        <f>VLOOKUP(A49,MATERIALES!A6:D390,4,FALSE)</f>
        <v>44459.605863392062</v>
      </c>
      <c r="N49" s="272">
        <f>K49*M49</f>
        <v>6668.9408795088093</v>
      </c>
    </row>
    <row r="50" spans="1:14">
      <c r="A50" s="161" t="s">
        <v>832</v>
      </c>
      <c r="B50" s="43" t="str">
        <f>VLOOKUP(A50,MATERIALES!A6:D372,3,FALSE)</f>
        <v>Concreto Resistencia  21 (Mpa)</v>
      </c>
      <c r="C50" s="425"/>
      <c r="D50" s="425"/>
      <c r="E50" s="425"/>
      <c r="F50" s="425"/>
      <c r="G50" s="425"/>
      <c r="H50" s="425"/>
      <c r="I50" s="425"/>
      <c r="J50" s="312" t="str">
        <f>VLOOKUP(A50,MATERIALES!A6:D635,2,FALSE)</f>
        <v>m3</v>
      </c>
      <c r="K50" s="397">
        <v>0.126</v>
      </c>
      <c r="L50" s="421"/>
      <c r="M50" s="402">
        <f>VLOOKUP(A50,MATERIALES!A6:D391,4,FALSE)</f>
        <v>287479.58991727856</v>
      </c>
      <c r="N50" s="272">
        <f>K50*M50</f>
        <v>36222.428329577102</v>
      </c>
    </row>
    <row r="51" spans="1:14">
      <c r="A51" s="161" t="s">
        <v>869</v>
      </c>
      <c r="B51" s="43" t="str">
        <f>VLOOKUP(A51,MATERIALES!A6:D372,3,FALSE)</f>
        <v>Formaleta para baranda de concreto</v>
      </c>
      <c r="C51" s="425"/>
      <c r="D51" s="425"/>
      <c r="E51" s="425"/>
      <c r="F51" s="425"/>
      <c r="G51" s="425"/>
      <c r="H51" s="425"/>
      <c r="I51" s="425"/>
      <c r="J51" s="312" t="str">
        <f>VLOOKUP(A51,MATERIALES!A6:D636,2,FALSE)</f>
        <v>m</v>
      </c>
      <c r="K51" s="397">
        <v>1</v>
      </c>
      <c r="L51" s="421"/>
      <c r="M51" s="402">
        <f>VLOOKUP(A51,MATERIALES!A6:D392,4,FALSE)</f>
        <v>28087.820674140032</v>
      </c>
      <c r="N51" s="272">
        <f>K51*M51</f>
        <v>28087.820674140032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190255.33204919615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31">
        <f>VLOOKUP(A61,TRANSPORTE!A3:D117,4,FALSE)</f>
        <v>1843.0418833431077</v>
      </c>
      <c r="M61" s="832"/>
      <c r="N61" s="287">
        <f>K61*L61</f>
        <v>232.22327730123158</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232.22327730123158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276058.95576017105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55211.791152034217</v>
      </c>
      <c r="M85" s="862"/>
      <c r="N85" s="51"/>
    </row>
    <row r="86" spans="1:14">
      <c r="B86" s="89" t="s">
        <v>973</v>
      </c>
      <c r="C86" s="90"/>
      <c r="D86" s="90"/>
      <c r="E86" s="90"/>
      <c r="F86" s="90"/>
      <c r="G86" s="90"/>
      <c r="H86" s="90"/>
      <c r="I86" s="87"/>
      <c r="J86" s="88"/>
      <c r="K86" s="304">
        <v>0.05</v>
      </c>
      <c r="L86" s="861">
        <f>N80*K86</f>
        <v>13802.947788008554</v>
      </c>
      <c r="M86" s="862"/>
      <c r="N86" s="51"/>
    </row>
    <row r="87" spans="1:14" ht="15.75" thickBot="1">
      <c r="B87" s="91" t="s">
        <v>974</v>
      </c>
      <c r="C87" s="92"/>
      <c r="D87" s="92"/>
      <c r="E87" s="92"/>
      <c r="F87" s="92"/>
      <c r="G87" s="92"/>
      <c r="H87" s="92"/>
      <c r="I87" s="93"/>
      <c r="J87" s="94"/>
      <c r="K87" s="305">
        <v>0.05</v>
      </c>
      <c r="L87" s="863">
        <f>N80*K87</f>
        <v>13802.947788008554</v>
      </c>
      <c r="M87" s="864"/>
      <c r="N87" s="51"/>
    </row>
    <row r="88" spans="1:14" ht="15.75" thickBot="1">
      <c r="B88" s="827" t="s">
        <v>953</v>
      </c>
      <c r="C88" s="828"/>
      <c r="D88" s="828"/>
      <c r="E88" s="828"/>
      <c r="F88" s="828"/>
      <c r="G88" s="828"/>
      <c r="H88" s="828"/>
      <c r="I88" s="828"/>
      <c r="J88" s="828"/>
      <c r="K88" s="828"/>
      <c r="L88" s="828"/>
      <c r="M88" s="829"/>
      <c r="N88" s="52">
        <f>L85+L86+L87</f>
        <v>82817.686728051311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358876.64248822234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4847.6273493512836</v>
      </c>
      <c r="L36" s="270"/>
      <c r="M36" s="336">
        <v>1</v>
      </c>
      <c r="N36" s="272">
        <f>K36/M36</f>
        <v>4847.6273493512836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1582.8190800847531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6430.4464294360369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81"/>
      <c r="J48" s="311" t="str">
        <f>VLOOKUP(A48,MATERIALES!A4:D633,2,FALSE)</f>
        <v>kg</v>
      </c>
      <c r="K48" s="282">
        <v>34.112000000000002</v>
      </c>
      <c r="L48" s="267"/>
      <c r="M48" s="402">
        <f>VLOOKUP(A48,MATERIALES!A5:D389,4,FALSE)</f>
        <v>3496.6036047716398</v>
      </c>
      <c r="N48" s="272">
        <f>K48*M48</f>
        <v>119276.14216597019</v>
      </c>
    </row>
    <row r="49" spans="1:14">
      <c r="A49" s="161" t="s">
        <v>608</v>
      </c>
      <c r="B49" s="43" t="str">
        <f>VLOOKUP(A49,MATERIALES!A6:D372,3,FALSE)</f>
        <v>Pintura anticorrosiva</v>
      </c>
      <c r="C49" s="425"/>
      <c r="D49" s="425"/>
      <c r="E49" s="425"/>
      <c r="F49" s="425"/>
      <c r="G49" s="425"/>
      <c r="H49" s="425"/>
      <c r="I49" s="425"/>
      <c r="J49" s="312" t="str">
        <f>VLOOKUP(A49,MATERIALES!A5:D634,2,FALSE)</f>
        <v>gal</v>
      </c>
      <c r="K49" s="397">
        <v>0.15</v>
      </c>
      <c r="L49" s="421"/>
      <c r="M49" s="402">
        <f>VLOOKUP(A49,MATERIALES!A6:D390,4,FALSE)</f>
        <v>44459.605863392062</v>
      </c>
      <c r="N49" s="272">
        <f>K49*M49</f>
        <v>6668.9408795088093</v>
      </c>
    </row>
    <row r="50" spans="1:14">
      <c r="A50" s="161" t="s">
        <v>1661</v>
      </c>
      <c r="B50" s="43" t="str">
        <f>VLOOKUP(A50,MATERIALES!A6:D372,3,FALSE)</f>
        <v>Concreto Resistencia  28 (Mpa)</v>
      </c>
      <c r="C50" s="425"/>
      <c r="D50" s="425"/>
      <c r="E50" s="425"/>
      <c r="F50" s="425"/>
      <c r="G50" s="425"/>
      <c r="H50" s="425"/>
      <c r="I50" s="425"/>
      <c r="J50" s="312" t="str">
        <f>VLOOKUP(A50,MATERIALES!A6:D635,2,FALSE)</f>
        <v>m3</v>
      </c>
      <c r="K50" s="397">
        <v>0.126</v>
      </c>
      <c r="L50" s="421"/>
      <c r="M50" s="402">
        <f>VLOOKUP(A50,MATERIALES!A6:D391,4,FALSE)</f>
        <v>303450.67824601626</v>
      </c>
      <c r="N50" s="272">
        <f>K50*M50</f>
        <v>38234.785458998049</v>
      </c>
    </row>
    <row r="51" spans="1:14">
      <c r="A51" s="161" t="s">
        <v>869</v>
      </c>
      <c r="B51" s="43" t="str">
        <f>VLOOKUP(A51,MATERIALES!A6:D372,3,FALSE)</f>
        <v>Formaleta para baranda de concreto</v>
      </c>
      <c r="C51" s="425"/>
      <c r="D51" s="425"/>
      <c r="E51" s="425"/>
      <c r="F51" s="425"/>
      <c r="G51" s="425"/>
      <c r="H51" s="425"/>
      <c r="I51" s="425"/>
      <c r="J51" s="312" t="str">
        <f>VLOOKUP(A51,MATERIALES!A6:D636,2,FALSE)</f>
        <v>m</v>
      </c>
      <c r="K51" s="397">
        <v>1</v>
      </c>
      <c r="L51" s="421"/>
      <c r="M51" s="402">
        <f>VLOOKUP(A51,MATERIALES!A6:D392,4,FALSE)</f>
        <v>28087.820674140032</v>
      </c>
      <c r="N51" s="272">
        <f>K51*M51</f>
        <v>28087.820674140032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192267.68917861709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31">
        <f>VLOOKUP(A61,TRANSPORTE!A3:D117,4,FALSE)</f>
        <v>1843.0418833431077</v>
      </c>
      <c r="M61" s="832"/>
      <c r="N61" s="287">
        <f>K61*L61</f>
        <v>232.22327730123158</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232.22327730123158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278071.31288959202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55614.262577918409</v>
      </c>
      <c r="M85" s="862"/>
      <c r="N85" s="51"/>
    </row>
    <row r="86" spans="1:14">
      <c r="B86" s="89" t="s">
        <v>973</v>
      </c>
      <c r="C86" s="90"/>
      <c r="D86" s="90"/>
      <c r="E86" s="90"/>
      <c r="F86" s="90"/>
      <c r="G86" s="90"/>
      <c r="H86" s="90"/>
      <c r="I86" s="87"/>
      <c r="J86" s="88"/>
      <c r="K86" s="304">
        <v>0.05</v>
      </c>
      <c r="L86" s="861">
        <f>N80*K86</f>
        <v>13903.565644479602</v>
      </c>
      <c r="M86" s="862"/>
      <c r="N86" s="51"/>
    </row>
    <row r="87" spans="1:14" ht="15.75" thickBot="1">
      <c r="B87" s="91" t="s">
        <v>974</v>
      </c>
      <c r="C87" s="92"/>
      <c r="D87" s="92"/>
      <c r="E87" s="92"/>
      <c r="F87" s="92"/>
      <c r="G87" s="92"/>
      <c r="H87" s="92"/>
      <c r="I87" s="93"/>
      <c r="J87" s="94"/>
      <c r="K87" s="305">
        <v>0.05</v>
      </c>
      <c r="L87" s="863">
        <f>N80*K87</f>
        <v>13903.565644479602</v>
      </c>
      <c r="M87" s="864"/>
      <c r="N87" s="51"/>
    </row>
    <row r="88" spans="1:14" ht="15.75" thickBot="1">
      <c r="B88" s="827" t="s">
        <v>953</v>
      </c>
      <c r="C88" s="828"/>
      <c r="D88" s="828"/>
      <c r="E88" s="828"/>
      <c r="F88" s="828"/>
      <c r="G88" s="828"/>
      <c r="H88" s="828"/>
      <c r="I88" s="828"/>
      <c r="J88" s="828"/>
      <c r="K88" s="828"/>
      <c r="L88" s="828"/>
      <c r="M88" s="829"/>
      <c r="N88" s="52">
        <f>L85+L86+L87</f>
        <v>83421.39386687761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361492.70675646962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1124.1760175101945</v>
      </c>
      <c r="L36" s="270"/>
      <c r="M36" s="336">
        <v>37.5</v>
      </c>
      <c r="N36" s="272">
        <f>K36/M36</f>
        <v>29.978027133605185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16.081724361440799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46.059751495045987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1.05</v>
      </c>
      <c r="L48" s="267"/>
      <c r="M48" s="402">
        <f>VLOOKUP(A48,MATERIALES!A5:D389,4,FALSE)</f>
        <v>3496.6036047716398</v>
      </c>
      <c r="N48" s="272">
        <f>K48*M48</f>
        <v>3671.433785010222</v>
      </c>
    </row>
    <row r="49" spans="1:14">
      <c r="A49" s="161" t="s">
        <v>898</v>
      </c>
      <c r="B49" s="43" t="str">
        <f>VLOOKUP(A49,MATERIALES!A6:D372,3,FALSE)</f>
        <v>Alambre Negro Para Amarre</v>
      </c>
      <c r="C49" s="425"/>
      <c r="D49" s="425"/>
      <c r="E49" s="425"/>
      <c r="F49" s="425"/>
      <c r="G49" s="425"/>
      <c r="H49" s="425"/>
      <c r="I49" s="425"/>
      <c r="J49" s="311" t="str">
        <f>VLOOKUP(A49,MATERIALES!A5:D634,2,FALSE)</f>
        <v>kg</v>
      </c>
      <c r="K49" s="397">
        <v>0.03</v>
      </c>
      <c r="L49" s="421"/>
      <c r="M49" s="402">
        <f>VLOOKUP(A49,MATERIALES!A6:D390,4,FALSE)</f>
        <v>5270.45914848344</v>
      </c>
      <c r="N49" s="272">
        <f>K49*M49</f>
        <v>158.11377445450319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3829.5475594647251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0.4423019856826354</v>
      </c>
      <c r="M61" s="832"/>
      <c r="N61" s="287">
        <f>K61*L61</f>
        <v>0.4644170849667672</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0.4644170849667672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4680.1579461167776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936.03158922335558</v>
      </c>
      <c r="M85" s="862"/>
      <c r="N85" s="51"/>
    </row>
    <row r="86" spans="1:14">
      <c r="B86" s="89" t="s">
        <v>973</v>
      </c>
      <c r="C86" s="90"/>
      <c r="D86" s="90"/>
      <c r="E86" s="90"/>
      <c r="F86" s="90"/>
      <c r="G86" s="90"/>
      <c r="H86" s="90"/>
      <c r="I86" s="87"/>
      <c r="J86" s="88"/>
      <c r="K86" s="304">
        <v>0.05</v>
      </c>
      <c r="L86" s="861">
        <f>N80*K86</f>
        <v>234.0078973058389</v>
      </c>
      <c r="M86" s="862"/>
      <c r="N86" s="51"/>
    </row>
    <row r="87" spans="1:14" ht="15.75" thickBot="1">
      <c r="B87" s="91" t="s">
        <v>974</v>
      </c>
      <c r="C87" s="92"/>
      <c r="D87" s="92"/>
      <c r="E87" s="92"/>
      <c r="F87" s="92"/>
      <c r="G87" s="92"/>
      <c r="H87" s="92"/>
      <c r="I87" s="93"/>
      <c r="J87" s="94"/>
      <c r="K87" s="305">
        <v>0.05</v>
      </c>
      <c r="L87" s="863">
        <f>N80*K87</f>
        <v>234.0078973058389</v>
      </c>
      <c r="M87" s="864"/>
      <c r="N87" s="51"/>
    </row>
    <row r="88" spans="1:14" ht="15.75" thickBot="1">
      <c r="B88" s="827" t="s">
        <v>953</v>
      </c>
      <c r="C88" s="828"/>
      <c r="D88" s="828"/>
      <c r="E88" s="828"/>
      <c r="F88" s="828"/>
      <c r="G88" s="828"/>
      <c r="H88" s="828"/>
      <c r="I88" s="828"/>
      <c r="J88" s="828"/>
      <c r="K88" s="828"/>
      <c r="L88" s="828"/>
      <c r="M88" s="829"/>
      <c r="N88" s="52">
        <f>L85+L86+L87</f>
        <v>1404.0473838350333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6084.2053299518111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1124.1760175101945</v>
      </c>
      <c r="L36" s="270"/>
      <c r="M36" s="336">
        <v>37.5</v>
      </c>
      <c r="N36" s="272">
        <f>K36/M36</f>
        <v>29.978027133605185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16.081724361440799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46.059751495045987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743</v>
      </c>
      <c r="B48" s="43" t="str">
        <f>VLOOKUP(A48,MATERIALES!A5:D372,3,FALSE)</f>
        <v>Acero A-40</v>
      </c>
      <c r="C48" s="281"/>
      <c r="D48" s="281"/>
      <c r="E48" s="281"/>
      <c r="F48" s="281"/>
      <c r="G48" s="281"/>
      <c r="H48" s="281"/>
      <c r="I48" s="281"/>
      <c r="J48" s="311" t="str">
        <f>VLOOKUP(A48,MATERIALES!A4:D633,2,FALSE)</f>
        <v>kg</v>
      </c>
      <c r="K48" s="282">
        <v>1.05</v>
      </c>
      <c r="L48" s="267"/>
      <c r="M48" s="402">
        <f>VLOOKUP(A48,MATERIALES!A5:D389,4,FALSE)</f>
        <v>3648.8613135056062</v>
      </c>
      <c r="N48" s="272">
        <f>K48*M48</f>
        <v>3831.3043791808868</v>
      </c>
    </row>
    <row r="49" spans="1:14">
      <c r="A49" s="161" t="s">
        <v>898</v>
      </c>
      <c r="B49" s="43" t="str">
        <f>VLOOKUP(A49,MATERIALES!A6:D372,3,FALSE)</f>
        <v>Alambre Negro Para Amarre</v>
      </c>
      <c r="C49" s="425"/>
      <c r="D49" s="425"/>
      <c r="E49" s="425"/>
      <c r="F49" s="425"/>
      <c r="G49" s="425"/>
      <c r="H49" s="425"/>
      <c r="I49" s="425"/>
      <c r="J49" s="312" t="str">
        <f>VLOOKUP(A49,MATERIALES!A5:D634,2,FALSE)</f>
        <v>kg</v>
      </c>
      <c r="K49" s="397">
        <v>0.03</v>
      </c>
      <c r="L49" s="421"/>
      <c r="M49" s="402">
        <f>VLOOKUP(A49,MATERIALES!A6:D390,4,FALSE)</f>
        <v>5270.45914848344</v>
      </c>
      <c r="N49" s="272">
        <f>K49*M49</f>
        <v>158.11377445450319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3989.4181536353899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0.4423019856826354</v>
      </c>
      <c r="M61" s="832"/>
      <c r="N61" s="287">
        <f>K61*L61</f>
        <v>0.4644170849667672</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0.4644170849667672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4840.0285402874424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968.0057080574885</v>
      </c>
      <c r="M85" s="862"/>
      <c r="N85" s="51"/>
    </row>
    <row r="86" spans="1:14">
      <c r="B86" s="89" t="s">
        <v>973</v>
      </c>
      <c r="C86" s="90"/>
      <c r="D86" s="90"/>
      <c r="E86" s="90"/>
      <c r="F86" s="90"/>
      <c r="G86" s="90"/>
      <c r="H86" s="90"/>
      <c r="I86" s="87"/>
      <c r="J86" s="88"/>
      <c r="K86" s="304">
        <v>0.05</v>
      </c>
      <c r="L86" s="861">
        <f>N80*K86</f>
        <v>242.00142701437213</v>
      </c>
      <c r="M86" s="862"/>
      <c r="N86" s="51"/>
    </row>
    <row r="87" spans="1:14" ht="15.75" thickBot="1">
      <c r="B87" s="91" t="s">
        <v>974</v>
      </c>
      <c r="C87" s="92"/>
      <c r="D87" s="92"/>
      <c r="E87" s="92"/>
      <c r="F87" s="92"/>
      <c r="G87" s="92"/>
      <c r="H87" s="92"/>
      <c r="I87" s="93"/>
      <c r="J87" s="94"/>
      <c r="K87" s="305">
        <v>0.05</v>
      </c>
      <c r="L87" s="863">
        <f>N80*K87</f>
        <v>242.00142701437213</v>
      </c>
      <c r="M87" s="864"/>
      <c r="N87" s="51"/>
    </row>
    <row r="88" spans="1:14" ht="15.75" thickBot="1">
      <c r="B88" s="827" t="s">
        <v>953</v>
      </c>
      <c r="C88" s="828"/>
      <c r="D88" s="828"/>
      <c r="E88" s="828"/>
      <c r="F88" s="828"/>
      <c r="G88" s="828"/>
      <c r="H88" s="828"/>
      <c r="I88" s="828"/>
      <c r="J88" s="828"/>
      <c r="K88" s="828"/>
      <c r="L88" s="828"/>
      <c r="M88" s="829"/>
      <c r="N88" s="52">
        <f>L85+L86+L87</f>
        <v>1452.0085620862328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6292.0371023736752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22865.635549868159</v>
      </c>
      <c r="L36" s="270"/>
      <c r="M36" s="336">
        <v>670</v>
      </c>
      <c r="N36" s="272">
        <f>K36/M36</f>
        <v>34.127814253534567</v>
      </c>
    </row>
    <row r="37" spans="1:14">
      <c r="A37" s="113" t="s">
        <v>125</v>
      </c>
      <c r="B37" s="840" t="str">
        <f>VLOOKUP(A37,EQUIPOS!A7:D154,3,FALSE)</f>
        <v>Bomba para gato de tensionamiento</v>
      </c>
      <c r="C37" s="841"/>
      <c r="D37" s="841"/>
      <c r="E37" s="841"/>
      <c r="F37" s="841"/>
      <c r="G37" s="841"/>
      <c r="H37" s="842"/>
      <c r="I37" s="421"/>
      <c r="J37" s="422"/>
      <c r="K37" s="269">
        <f>VLOOKUP(A37,EQUIPOS!A7:D164,4,FALSE)</f>
        <v>55423.244762244874</v>
      </c>
      <c r="L37" s="335"/>
      <c r="M37" s="336">
        <v>670</v>
      </c>
      <c r="N37" s="272">
        <f>K37/M37</f>
        <v>82.72126083917145</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169447.71363651552</v>
      </c>
      <c r="L38" s="423"/>
      <c r="M38" s="424">
        <v>670</v>
      </c>
      <c r="N38" s="272">
        <f>K38/M38</f>
        <v>252.90703527838136</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6.4163654810271034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376.17247585211453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VLOOKUP(A48,MATERIALES!A4:D633,2,FALSE)</f>
        <v>u</v>
      </c>
      <c r="K48" s="282">
        <v>4.0000000000000001E-3</v>
      </c>
      <c r="L48" s="267"/>
      <c r="M48" s="402">
        <f>VLOOKUP(A48,MATERIALES!A5:D389,4,FALSE)</f>
        <v>14326.066230877715</v>
      </c>
      <c r="N48" s="272">
        <f t="shared" ref="N48:N53" si="0">K48*M48</f>
        <v>57.304264923510864</v>
      </c>
    </row>
    <row r="49" spans="1:14">
      <c r="A49" s="161" t="s">
        <v>445</v>
      </c>
      <c r="B49" s="43" t="str">
        <f>VLOOKUP(A49,MATERIALES!A6:D372,3,FALSE)</f>
        <v>Ductos para tensionimiento</v>
      </c>
      <c r="C49" s="425"/>
      <c r="D49" s="425"/>
      <c r="E49" s="425"/>
      <c r="F49" s="425"/>
      <c r="G49" s="425"/>
      <c r="H49" s="425"/>
      <c r="I49" s="425"/>
      <c r="J49" s="312" t="str">
        <f>VLOOKUP(A49,MATERIALES!A5:D634,2,FALSE)</f>
        <v>m</v>
      </c>
      <c r="K49" s="397">
        <v>4.0000000000000001E-3</v>
      </c>
      <c r="L49" s="421"/>
      <c r="M49" s="402">
        <f>VLOOKUP(A49,MATERIALES!A6:D390,4,FALSE)</f>
        <v>20502.618457211538</v>
      </c>
      <c r="N49" s="272">
        <f t="shared" si="0"/>
        <v>82.010473828846159</v>
      </c>
    </row>
    <row r="50" spans="1:14">
      <c r="A50" s="161" t="s">
        <v>483</v>
      </c>
      <c r="B50" s="43" t="str">
        <f>VLOOKUP(A50,MATERIALES!A6:D372,3,FALSE)</f>
        <v>Lechada para ductos (tensionamiento)</v>
      </c>
      <c r="C50" s="425"/>
      <c r="D50" s="425"/>
      <c r="E50" s="425"/>
      <c r="F50" s="425"/>
      <c r="G50" s="425"/>
      <c r="H50" s="425"/>
      <c r="I50" s="425"/>
      <c r="J50" s="312" t="str">
        <f>VLOOKUP(A50,MATERIALES!A6:D635,2,FALSE)</f>
        <v>lt</v>
      </c>
      <c r="K50" s="397">
        <v>0.02</v>
      </c>
      <c r="L50" s="421"/>
      <c r="M50" s="402">
        <f>VLOOKUP(A50,MATERIALES!A6:D391,4,FALSE)</f>
        <v>1309.6292429564912</v>
      </c>
      <c r="N50" s="272">
        <f t="shared" si="0"/>
        <v>26.192584859129823</v>
      </c>
    </row>
    <row r="51" spans="1:14">
      <c r="A51" s="161" t="s">
        <v>691</v>
      </c>
      <c r="B51" s="43" t="str">
        <f>VLOOKUP(A51,MATERIALES!A6:D372,3,FALSE)</f>
        <v>Torón de tensionmiento 1/2´´ o 5/8´´</v>
      </c>
      <c r="C51" s="425"/>
      <c r="D51" s="425"/>
      <c r="E51" s="425"/>
      <c r="F51" s="425"/>
      <c r="G51" s="425"/>
      <c r="H51" s="425"/>
      <c r="I51" s="425"/>
      <c r="J51" s="312" t="str">
        <f>VLOOKUP(A51,MATERIALES!A6:D636,2,FALSE)</f>
        <v>kg</v>
      </c>
      <c r="K51" s="397">
        <v>8.5000000000000006E-2</v>
      </c>
      <c r="L51" s="421"/>
      <c r="M51" s="402">
        <f>VLOOKUP(A51,MATERIALES!A6:D392,4,FALSE)</f>
        <v>7689.5466606762429</v>
      </c>
      <c r="N51" s="272">
        <f t="shared" si="0"/>
        <v>653.61146615748066</v>
      </c>
    </row>
    <row r="52" spans="1:14">
      <c r="A52" s="161" t="s">
        <v>702</v>
      </c>
      <c r="B52" s="43" t="str">
        <f>VLOOKUP(A52,MATERIALES!A7:D372,3,FALSE)</f>
        <v>Trompetas de 12 torones (tensionamiento)</v>
      </c>
      <c r="C52" s="425"/>
      <c r="D52" s="425"/>
      <c r="E52" s="425"/>
      <c r="F52" s="425"/>
      <c r="G52" s="425"/>
      <c r="H52" s="425"/>
      <c r="I52" s="425"/>
      <c r="J52" s="312" t="str">
        <f>VLOOKUP(A52,MATERIALES!A6:D637,2,FALSE)</f>
        <v>kg</v>
      </c>
      <c r="K52" s="397">
        <v>1E-3</v>
      </c>
      <c r="L52" s="421"/>
      <c r="M52" s="402">
        <f>VLOOKUP(A52,MATERIALES!A7:D393,4,FALSE)</f>
        <v>81057.53222523148</v>
      </c>
      <c r="N52" s="272">
        <f t="shared" si="0"/>
        <v>81.057532225231483</v>
      </c>
    </row>
    <row r="53" spans="1:14">
      <c r="A53" s="161" t="s">
        <v>898</v>
      </c>
      <c r="B53" s="43" t="str">
        <f>VLOOKUP(A53,MATERIALES!A8:D372,3,FALSE)</f>
        <v>Alambre Negro Para Amarre</v>
      </c>
      <c r="C53" s="425"/>
      <c r="D53" s="425"/>
      <c r="E53" s="425"/>
      <c r="F53" s="425"/>
      <c r="G53" s="425"/>
      <c r="H53" s="425"/>
      <c r="I53" s="425"/>
      <c r="J53" s="312" t="str">
        <f>VLOOKUP(A53,MATERIALES!A7:D638,2,FALSE)</f>
        <v>kg</v>
      </c>
      <c r="K53" s="397">
        <v>0.02</v>
      </c>
      <c r="L53" s="421"/>
      <c r="M53" s="402">
        <f>VLOOKUP(A53,MATERIALES!A8:D394,4,FALSE)</f>
        <v>5270.45914848344</v>
      </c>
      <c r="N53" s="272">
        <f t="shared" si="0"/>
        <v>105.40918296966881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1005.5855049638678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1702.5762548673374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340.51525097346752</v>
      </c>
      <c r="M85" s="862"/>
      <c r="N85" s="51"/>
    </row>
    <row r="86" spans="1:14">
      <c r="B86" s="89" t="s">
        <v>973</v>
      </c>
      <c r="C86" s="90"/>
      <c r="D86" s="90"/>
      <c r="E86" s="90"/>
      <c r="F86" s="90"/>
      <c r="G86" s="90"/>
      <c r="H86" s="90"/>
      <c r="I86" s="87"/>
      <c r="J86" s="88"/>
      <c r="K86" s="304">
        <v>0.05</v>
      </c>
      <c r="L86" s="861">
        <f>N80*K86</f>
        <v>85.128812743366879</v>
      </c>
      <c r="M86" s="862"/>
      <c r="N86" s="51"/>
    </row>
    <row r="87" spans="1:14" ht="15.75" thickBot="1">
      <c r="B87" s="91" t="s">
        <v>974</v>
      </c>
      <c r="C87" s="92"/>
      <c r="D87" s="92"/>
      <c r="E87" s="92"/>
      <c r="F87" s="92"/>
      <c r="G87" s="92"/>
      <c r="H87" s="92"/>
      <c r="I87" s="93"/>
      <c r="J87" s="94"/>
      <c r="K87" s="305">
        <v>0.05</v>
      </c>
      <c r="L87" s="863">
        <f>N80*K87</f>
        <v>85.128812743366879</v>
      </c>
      <c r="M87" s="864"/>
      <c r="N87" s="51"/>
    </row>
    <row r="88" spans="1:14" ht="15.75" thickBot="1">
      <c r="B88" s="827" t="s">
        <v>953</v>
      </c>
      <c r="C88" s="828"/>
      <c r="D88" s="828"/>
      <c r="E88" s="828"/>
      <c r="F88" s="828"/>
      <c r="G88" s="828"/>
      <c r="H88" s="828"/>
      <c r="I88" s="828"/>
      <c r="J88" s="828"/>
      <c r="K88" s="828"/>
      <c r="L88" s="828"/>
      <c r="M88" s="829"/>
      <c r="N88" s="52">
        <f>L85+L86+L87</f>
        <v>510.7728764602013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2213.3491313275385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22865.635549868159</v>
      </c>
      <c r="L36" s="270"/>
      <c r="M36" s="336">
        <v>670</v>
      </c>
      <c r="N36" s="272">
        <f>K36/M36</f>
        <v>34.127814253534567</v>
      </c>
    </row>
    <row r="37" spans="1:14">
      <c r="A37" s="113" t="s">
        <v>125</v>
      </c>
      <c r="B37" s="840" t="str">
        <f>VLOOKUP(A37,EQUIPOS!A7:D154,3,FALSE)</f>
        <v>Bomba para gato de tensionamiento</v>
      </c>
      <c r="C37" s="841"/>
      <c r="D37" s="841"/>
      <c r="E37" s="841"/>
      <c r="F37" s="841"/>
      <c r="G37" s="841"/>
      <c r="H37" s="842"/>
      <c r="I37" s="421"/>
      <c r="J37" s="422"/>
      <c r="K37" s="269">
        <f>VLOOKUP(A37,EQUIPOS!A7:D164,4,FALSE)</f>
        <v>55423.244762244874</v>
      </c>
      <c r="L37" s="335"/>
      <c r="M37" s="336">
        <v>670</v>
      </c>
      <c r="N37" s="272">
        <f>K37/M37</f>
        <v>82.72126083917145</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169447.71363651552</v>
      </c>
      <c r="L38" s="423"/>
      <c r="M38" s="424">
        <v>670</v>
      </c>
      <c r="N38" s="272">
        <f>K38/M38</f>
        <v>252.90703527838136</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6.4163654810271034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376.17247585211453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VLOOKUP(A48,MATERIALES!A4:D633,2,FALSE)</f>
        <v>u</v>
      </c>
      <c r="K48" s="282">
        <v>4.0000000000000001E-3</v>
      </c>
      <c r="L48" s="267"/>
      <c r="M48" s="402">
        <f>VLOOKUP(A48,MATERIALES!A5:D389,4,FALSE)</f>
        <v>14326.066230877715</v>
      </c>
      <c r="N48" s="272">
        <f t="shared" ref="N48:N53" si="0">K48*M48</f>
        <v>57.304264923510864</v>
      </c>
    </row>
    <row r="49" spans="1:14">
      <c r="A49" s="161" t="s">
        <v>445</v>
      </c>
      <c r="B49" s="43" t="str">
        <f>VLOOKUP(A49,MATERIALES!A6:D372,3,FALSE)</f>
        <v>Ductos para tensionimiento</v>
      </c>
      <c r="C49" s="425"/>
      <c r="D49" s="425"/>
      <c r="E49" s="425"/>
      <c r="F49" s="425"/>
      <c r="G49" s="425"/>
      <c r="H49" s="425"/>
      <c r="I49" s="425"/>
      <c r="J49" s="312" t="str">
        <f>VLOOKUP(A49,MATERIALES!A5:D634,2,FALSE)</f>
        <v>m</v>
      </c>
      <c r="K49" s="397">
        <v>4.0000000000000001E-3</v>
      </c>
      <c r="L49" s="421"/>
      <c r="M49" s="402">
        <f>VLOOKUP(A49,MATERIALES!A6:D390,4,FALSE)</f>
        <v>20502.618457211538</v>
      </c>
      <c r="N49" s="272">
        <f t="shared" si="0"/>
        <v>82.010473828846159</v>
      </c>
    </row>
    <row r="50" spans="1:14">
      <c r="A50" s="161" t="s">
        <v>483</v>
      </c>
      <c r="B50" s="43" t="str">
        <f>VLOOKUP(A50,MATERIALES!A6:D372,3,FALSE)</f>
        <v>Lechada para ductos (tensionamiento)</v>
      </c>
      <c r="C50" s="425"/>
      <c r="D50" s="425"/>
      <c r="E50" s="425"/>
      <c r="F50" s="425"/>
      <c r="G50" s="425"/>
      <c r="H50" s="425"/>
      <c r="I50" s="425"/>
      <c r="J50" s="312" t="str">
        <f>VLOOKUP(A50,MATERIALES!A6:D635,2,FALSE)</f>
        <v>lt</v>
      </c>
      <c r="K50" s="397">
        <v>0.02</v>
      </c>
      <c r="L50" s="421"/>
      <c r="M50" s="402">
        <f>VLOOKUP(A50,MATERIALES!A6:D391,4,FALSE)</f>
        <v>1309.6292429564912</v>
      </c>
      <c r="N50" s="272">
        <f t="shared" si="0"/>
        <v>26.192584859129823</v>
      </c>
    </row>
    <row r="51" spans="1:14">
      <c r="A51" s="161" t="s">
        <v>691</v>
      </c>
      <c r="B51" s="43" t="str">
        <f>VLOOKUP(A51,MATERIALES!A6:D372,3,FALSE)</f>
        <v>Torón de tensionmiento 1/2´´ o 5/8´´</v>
      </c>
      <c r="C51" s="425"/>
      <c r="D51" s="425"/>
      <c r="E51" s="425"/>
      <c r="F51" s="425"/>
      <c r="G51" s="425"/>
      <c r="H51" s="425"/>
      <c r="I51" s="425"/>
      <c r="J51" s="312" t="str">
        <f>VLOOKUP(A51,MATERIALES!A6:D636,2,FALSE)</f>
        <v>kg</v>
      </c>
      <c r="K51" s="397">
        <v>5.53</v>
      </c>
      <c r="L51" s="421"/>
      <c r="M51" s="402">
        <f>VLOOKUP(A51,MATERIALES!A6:D392,4,FALSE)</f>
        <v>7689.5466606762429</v>
      </c>
      <c r="N51" s="272">
        <f t="shared" si="0"/>
        <v>42523.193033539625</v>
      </c>
    </row>
    <row r="52" spans="1:14">
      <c r="A52" s="161" t="s">
        <v>702</v>
      </c>
      <c r="B52" s="43" t="str">
        <f>VLOOKUP(A52,MATERIALES!A7:D372,3,FALSE)</f>
        <v>Trompetas de 12 torones (tensionamiento)</v>
      </c>
      <c r="C52" s="425"/>
      <c r="D52" s="425"/>
      <c r="E52" s="425"/>
      <c r="F52" s="425"/>
      <c r="G52" s="425"/>
      <c r="H52" s="425"/>
      <c r="I52" s="425"/>
      <c r="J52" s="312" t="str">
        <f>VLOOKUP(A52,MATERIALES!A6:D637,2,FALSE)</f>
        <v>kg</v>
      </c>
      <c r="K52" s="397">
        <v>1E-3</v>
      </c>
      <c r="L52" s="421"/>
      <c r="M52" s="402">
        <f>VLOOKUP(A52,MATERIALES!A7:D393,4,FALSE)</f>
        <v>81057.53222523148</v>
      </c>
      <c r="N52" s="272">
        <f t="shared" si="0"/>
        <v>81.057532225231483</v>
      </c>
    </row>
    <row r="53" spans="1:14">
      <c r="A53" s="161" t="s">
        <v>898</v>
      </c>
      <c r="B53" s="43" t="str">
        <f>VLOOKUP(A53,MATERIALES!A8:D372,3,FALSE)</f>
        <v>Alambre Negro Para Amarre</v>
      </c>
      <c r="C53" s="425"/>
      <c r="D53" s="425"/>
      <c r="E53" s="425"/>
      <c r="F53" s="425"/>
      <c r="G53" s="425"/>
      <c r="H53" s="425"/>
      <c r="I53" s="425"/>
      <c r="J53" s="312" t="str">
        <f>VLOOKUP(A53,MATERIALES!A7:D638,2,FALSE)</f>
        <v>kg</v>
      </c>
      <c r="K53" s="397">
        <v>0.02</v>
      </c>
      <c r="L53" s="421"/>
      <c r="M53" s="402">
        <f>VLOOKUP(A53,MATERIALES!A8:D394,4,FALSE)</f>
        <v>5270.45914848344</v>
      </c>
      <c r="N53" s="272">
        <f t="shared" si="0"/>
        <v>105.40918296966881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42875.167072346012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43572.157822249486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8714.4315644498984</v>
      </c>
      <c r="M85" s="862"/>
      <c r="N85" s="51"/>
    </row>
    <row r="86" spans="1:14">
      <c r="B86" s="89" t="s">
        <v>973</v>
      </c>
      <c r="C86" s="90"/>
      <c r="D86" s="90"/>
      <c r="E86" s="90"/>
      <c r="F86" s="90"/>
      <c r="G86" s="90"/>
      <c r="H86" s="90"/>
      <c r="I86" s="87"/>
      <c r="J86" s="88"/>
      <c r="K86" s="304">
        <v>0.05</v>
      </c>
      <c r="L86" s="861">
        <f>N80*K86</f>
        <v>2178.6078911124746</v>
      </c>
      <c r="M86" s="862"/>
      <c r="N86" s="51"/>
    </row>
    <row r="87" spans="1:14" ht="15.75" thickBot="1">
      <c r="B87" s="91" t="s">
        <v>974</v>
      </c>
      <c r="C87" s="92"/>
      <c r="D87" s="92"/>
      <c r="E87" s="92"/>
      <c r="F87" s="92"/>
      <c r="G87" s="92"/>
      <c r="H87" s="92"/>
      <c r="I87" s="93"/>
      <c r="J87" s="94"/>
      <c r="K87" s="305">
        <v>0.05</v>
      </c>
      <c r="L87" s="863">
        <f>N80*K87</f>
        <v>2178.6078911124746</v>
      </c>
      <c r="M87" s="864"/>
      <c r="N87" s="51"/>
    </row>
    <row r="88" spans="1:14" ht="15.75" thickBot="1">
      <c r="B88" s="827" t="s">
        <v>953</v>
      </c>
      <c r="C88" s="828"/>
      <c r="D88" s="828"/>
      <c r="E88" s="828"/>
      <c r="F88" s="828"/>
      <c r="G88" s="828"/>
      <c r="H88" s="828"/>
      <c r="I88" s="828"/>
      <c r="J88" s="828"/>
      <c r="K88" s="828"/>
      <c r="L88" s="828"/>
      <c r="M88" s="829"/>
      <c r="N88" s="52">
        <f>L85+L86+L87</f>
        <v>13071.647346674848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56643.805168924337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7" t="s">
        <v>933</v>
      </c>
      <c r="L1" s="933" t="s">
        <v>2198</v>
      </c>
      <c r="M1" s="934"/>
      <c r="N1" s="935"/>
    </row>
    <row r="2" spans="2:14">
      <c r="B2" s="917"/>
      <c r="C2" s="939" t="s">
        <v>934</v>
      </c>
      <c r="D2" s="940"/>
      <c r="E2" s="940"/>
      <c r="F2" s="940"/>
      <c r="G2" s="940"/>
      <c r="H2" s="940"/>
      <c r="I2" s="940"/>
      <c r="J2" s="941"/>
      <c r="K2" s="986"/>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6"/>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985" t="s">
        <v>945</v>
      </c>
      <c r="M30" s="83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3" t="s">
        <v>948</v>
      </c>
      <c r="J35" s="810"/>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960"/>
      <c r="D41" s="960"/>
      <c r="E41" s="38"/>
      <c r="F41" s="39"/>
      <c r="G41" s="39"/>
      <c r="H41" s="40"/>
      <c r="I41" s="36"/>
      <c r="J41" s="37"/>
      <c r="K41" s="279"/>
      <c r="L41" s="276"/>
      <c r="M41" s="401">
        <v>0.01</v>
      </c>
      <c r="N41" s="344">
        <f>N78*M41</f>
        <v>16.915937500000002</v>
      </c>
    </row>
    <row r="42" spans="1:14" ht="15.75" thickBot="1">
      <c r="B42" s="961"/>
      <c r="C42" s="962"/>
      <c r="D42" s="962"/>
      <c r="E42" s="962"/>
      <c r="F42" s="962"/>
      <c r="G42" s="962"/>
      <c r="H42" s="963"/>
      <c r="I42" s="849"/>
      <c r="J42" s="850"/>
      <c r="K42" s="41"/>
      <c r="L42" s="851"/>
      <c r="M42" s="964"/>
      <c r="N42" s="105"/>
    </row>
    <row r="43" spans="1:14" ht="15.75" thickBot="1">
      <c r="B43" s="827" t="s">
        <v>953</v>
      </c>
      <c r="C43" s="828"/>
      <c r="D43" s="828"/>
      <c r="E43" s="828"/>
      <c r="F43" s="828"/>
      <c r="G43" s="828"/>
      <c r="H43" s="828"/>
      <c r="I43" s="828"/>
      <c r="J43" s="828"/>
      <c r="K43" s="828"/>
      <c r="L43" s="828"/>
      <c r="M43" s="829"/>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917</v>
      </c>
      <c r="B48" s="43" t="str">
        <f>VLOOKUP(A48,MATERIALES!A5:D372,3,FALSE)</f>
        <v>Almohadillas de neopreno dureza 60 (35cm*45cm*5cm con 2 laminas de 3mm)</v>
      </c>
      <c r="C48" s="281"/>
      <c r="D48" s="281"/>
      <c r="E48" s="281"/>
      <c r="F48" s="281"/>
      <c r="G48" s="281"/>
      <c r="H48" s="281"/>
      <c r="I48" s="268"/>
      <c r="J48" s="224" t="str">
        <f>VLOOKUP(A48,MATERIALES!A4:D633,2,FALSE)</f>
        <v>u</v>
      </c>
      <c r="K48" s="282">
        <v>1</v>
      </c>
      <c r="L48" s="267"/>
      <c r="M48" s="402">
        <f>VLOOKUP(A48,MATERIALES!A5:D389,4,FALSE)</f>
        <v>416021.297222291</v>
      </c>
      <c r="N48" s="272">
        <f>K48*M48</f>
        <v>416021.297222291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416021.297222291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984"/>
      <c r="I71" s="73" t="s">
        <v>964</v>
      </c>
      <c r="J71" s="75" t="s">
        <v>1410</v>
      </c>
      <c r="K71" s="74" t="s">
        <v>966</v>
      </c>
      <c r="L71" s="855" t="s">
        <v>950</v>
      </c>
      <c r="M71" s="979"/>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50"/>
      <c r="I77" s="126"/>
      <c r="J77" s="126"/>
      <c r="K77" s="126"/>
      <c r="L77" s="983"/>
      <c r="M77" s="852"/>
      <c r="N77" s="127"/>
    </row>
    <row r="78" spans="1:15" ht="15.75" thickBot="1">
      <c r="B78" s="833" t="s">
        <v>953</v>
      </c>
      <c r="C78" s="834"/>
      <c r="D78" s="834"/>
      <c r="E78" s="834"/>
      <c r="F78" s="834"/>
      <c r="G78" s="834"/>
      <c r="H78" s="834"/>
      <c r="I78" s="834"/>
      <c r="J78" s="834"/>
      <c r="K78" s="834"/>
      <c r="L78" s="834"/>
      <c r="M78" s="835"/>
      <c r="N78" s="460">
        <f>SUM(N72:N77)</f>
        <v>1691.59375</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417729.80690979102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83545.961381958215</v>
      </c>
      <c r="M85" s="862"/>
      <c r="N85" s="51"/>
    </row>
    <row r="86" spans="1:14">
      <c r="B86" s="89" t="s">
        <v>973</v>
      </c>
      <c r="C86" s="90"/>
      <c r="D86" s="90"/>
      <c r="E86" s="90"/>
      <c r="F86" s="90"/>
      <c r="G86" s="90"/>
      <c r="H86" s="90"/>
      <c r="I86" s="87"/>
      <c r="J86" s="88"/>
      <c r="K86" s="304">
        <v>0.05</v>
      </c>
      <c r="L86" s="861">
        <f>N80*K86</f>
        <v>20886.490345489554</v>
      </c>
      <c r="M86" s="862"/>
      <c r="N86" s="51"/>
    </row>
    <row r="87" spans="1:14" ht="15.75" thickBot="1">
      <c r="B87" s="91" t="s">
        <v>974</v>
      </c>
      <c r="C87" s="92"/>
      <c r="D87" s="92"/>
      <c r="E87" s="92"/>
      <c r="F87" s="92"/>
      <c r="G87" s="92"/>
      <c r="H87" s="92"/>
      <c r="I87" s="93"/>
      <c r="J87" s="94"/>
      <c r="K87" s="305">
        <v>0.05</v>
      </c>
      <c r="L87" s="863">
        <f>N80*K87</f>
        <v>20886.490345489554</v>
      </c>
      <c r="M87" s="864"/>
      <c r="N87" s="51"/>
    </row>
    <row r="88" spans="1:14" ht="15.75" thickBot="1">
      <c r="B88" s="827" t="s">
        <v>953</v>
      </c>
      <c r="C88" s="828"/>
      <c r="D88" s="828"/>
      <c r="E88" s="828"/>
      <c r="F88" s="828"/>
      <c r="G88" s="828"/>
      <c r="H88" s="828"/>
      <c r="I88" s="828"/>
      <c r="J88" s="828"/>
      <c r="K88" s="828"/>
      <c r="L88" s="828"/>
      <c r="M88" s="829"/>
      <c r="N88" s="52">
        <f>L85+L86+L87</f>
        <v>125318.94207293732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543048.74898272834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N78*M41</f>
        <v>54.131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413</v>
      </c>
      <c r="B48" s="43" t="str">
        <f>VLOOKUP(A48,MATERIALES!A5:D372,3,FALSE)</f>
        <v>Cinta Sika PVC 0,22</v>
      </c>
      <c r="C48" s="281"/>
      <c r="D48" s="281"/>
      <c r="E48" s="281"/>
      <c r="F48" s="281"/>
      <c r="G48" s="281"/>
      <c r="H48" s="281"/>
      <c r="I48" s="268"/>
      <c r="J48" s="224" t="str">
        <f>VLOOKUP(A48,MATERIALES!A4:D633,2,FALSE)</f>
        <v>m</v>
      </c>
      <c r="K48" s="282">
        <v>1.05</v>
      </c>
      <c r="L48" s="267"/>
      <c r="M48" s="402">
        <f>VLOOKUP(A48,MATERIALES!A5:D389,4,FALSE)</f>
        <v>37442.974390966629</v>
      </c>
      <c r="N48" s="272">
        <f>K48*M48</f>
        <v>39315.123110514964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39315.123110514964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1082.6199999999999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40451.874110514967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8090.3748221029937</v>
      </c>
      <c r="M85" s="862"/>
      <c r="N85" s="51"/>
    </row>
    <row r="86" spans="1:14">
      <c r="B86" s="89" t="s">
        <v>973</v>
      </c>
      <c r="C86" s="90"/>
      <c r="D86" s="90"/>
      <c r="E86" s="90"/>
      <c r="F86" s="90"/>
      <c r="G86" s="90"/>
      <c r="H86" s="90"/>
      <c r="I86" s="87"/>
      <c r="J86" s="88"/>
      <c r="K86" s="304">
        <v>0.05</v>
      </c>
      <c r="L86" s="861">
        <f>N80*K86</f>
        <v>2022.5937055257484</v>
      </c>
      <c r="M86" s="862"/>
      <c r="N86" s="51"/>
    </row>
    <row r="87" spans="1:14" ht="15.75" thickBot="1">
      <c r="B87" s="91" t="s">
        <v>974</v>
      </c>
      <c r="C87" s="92"/>
      <c r="D87" s="92"/>
      <c r="E87" s="92"/>
      <c r="F87" s="92"/>
      <c r="G87" s="92"/>
      <c r="H87" s="92"/>
      <c r="I87" s="93"/>
      <c r="J87" s="94"/>
      <c r="K87" s="305">
        <v>0.05</v>
      </c>
      <c r="L87" s="863">
        <f>N80*K87</f>
        <v>2022.5937055257484</v>
      </c>
      <c r="M87" s="864"/>
      <c r="N87" s="51"/>
    </row>
    <row r="88" spans="1:14" ht="15.75" thickBot="1">
      <c r="B88" s="827" t="s">
        <v>953</v>
      </c>
      <c r="C88" s="828"/>
      <c r="D88" s="828"/>
      <c r="E88" s="828"/>
      <c r="F88" s="828"/>
      <c r="G88" s="828"/>
      <c r="H88" s="828"/>
      <c r="I88" s="828"/>
      <c r="J88" s="828"/>
      <c r="K88" s="828"/>
      <c r="L88" s="828"/>
      <c r="M88" s="829"/>
      <c r="N88" s="52">
        <f>L85+L86+L87</f>
        <v>12135.562233154491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52587.436343669455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2620.0884908395988</v>
      </c>
      <c r="L36" s="270"/>
      <c r="M36" s="336">
        <v>40</v>
      </c>
      <c r="N36" s="272">
        <f>K36/M36</f>
        <v>65.502212270989972</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6439.462472570779</v>
      </c>
      <c r="L37" s="335"/>
      <c r="M37" s="336">
        <v>40</v>
      </c>
      <c r="N37" s="272">
        <f t="shared" ref="N37:N43" si="0">K37/M37</f>
        <v>160.98656181426946</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3907.9809853537549</v>
      </c>
      <c r="L38" s="335"/>
      <c r="M38" s="336">
        <v>40</v>
      </c>
      <c r="N38" s="272">
        <f t="shared" si="0"/>
        <v>97.699524633843879</v>
      </c>
    </row>
    <row r="39" spans="1:14">
      <c r="A39" s="113" t="s">
        <v>208</v>
      </c>
      <c r="B39" s="840" t="str">
        <f>VLOOKUP(A39,EQUIPOS!A9:D154,3,FALSE)</f>
        <v>Equipo de soldadura 400</v>
      </c>
      <c r="C39" s="841"/>
      <c r="D39" s="841"/>
      <c r="E39" s="841"/>
      <c r="F39" s="841"/>
      <c r="G39" s="841"/>
      <c r="H39" s="842"/>
      <c r="I39" s="421"/>
      <c r="J39" s="422"/>
      <c r="K39" s="269">
        <f>VLOOKUP(A39,EQUIPOS!A9:D166,4,FALSE)</f>
        <v>5279.3289135124278</v>
      </c>
      <c r="L39" s="335"/>
      <c r="M39" s="336">
        <v>40</v>
      </c>
      <c r="N39" s="272">
        <f t="shared" si="0"/>
        <v>131.9832228378107</v>
      </c>
    </row>
    <row r="40" spans="1:14">
      <c r="A40" s="113" t="s">
        <v>210</v>
      </c>
      <c r="B40" s="840" t="str">
        <f>VLOOKUP(A40,EQUIPOS!A10:D154,3,FALSE)</f>
        <v>Equipo de soldadura 600</v>
      </c>
      <c r="C40" s="841"/>
      <c r="D40" s="841"/>
      <c r="E40" s="841"/>
      <c r="F40" s="841"/>
      <c r="G40" s="841"/>
      <c r="H40" s="842"/>
      <c r="I40" s="421"/>
      <c r="J40" s="422"/>
      <c r="K40" s="269">
        <f>VLOOKUP(A40,EQUIPOS!A10:D167,4,FALSE)</f>
        <v>5586.3624842046038</v>
      </c>
      <c r="L40" s="335"/>
      <c r="M40" s="336">
        <v>40</v>
      </c>
      <c r="N40" s="272">
        <f t="shared" si="0"/>
        <v>139.65906210511508</v>
      </c>
    </row>
    <row r="41" spans="1:14">
      <c r="A41" s="113" t="s">
        <v>202</v>
      </c>
      <c r="B41" s="840" t="str">
        <f>VLOOKUP(A41,EQUIPOS!A11:D155,3,FALSE)</f>
        <v xml:space="preserve">Equipo de rayos X y/o ultrasonido
</v>
      </c>
      <c r="C41" s="841"/>
      <c r="D41" s="841"/>
      <c r="E41" s="841"/>
      <c r="F41" s="841"/>
      <c r="G41" s="841"/>
      <c r="H41" s="842"/>
      <c r="I41" s="421"/>
      <c r="J41" s="422"/>
      <c r="K41" s="269">
        <f>VLOOKUP(A41,EQUIPOS!A11:D168,4,FALSE)</f>
        <v>73076.134820974214</v>
      </c>
      <c r="L41" s="335"/>
      <c r="M41" s="336">
        <v>4000</v>
      </c>
      <c r="N41" s="272">
        <f t="shared" si="0"/>
        <v>18.269033705243555</v>
      </c>
    </row>
    <row r="42" spans="1:14">
      <c r="A42" s="113" t="s">
        <v>294</v>
      </c>
      <c r="B42" s="840" t="str">
        <f>VLOOKUP(A42,EQUIPOS!A12:D156,3,FALSE)</f>
        <v>Puente grúa</v>
      </c>
      <c r="C42" s="841"/>
      <c r="D42" s="841"/>
      <c r="E42" s="841"/>
      <c r="F42" s="841"/>
      <c r="G42" s="841"/>
      <c r="H42" s="842"/>
      <c r="I42" s="421"/>
      <c r="J42" s="422"/>
      <c r="K42" s="269">
        <f>VLOOKUP(A42,EQUIPOS!A12:D169,4,FALSE)</f>
        <v>665148.4348582708</v>
      </c>
      <c r="L42" s="335"/>
      <c r="M42" s="336">
        <v>40000</v>
      </c>
      <c r="N42" s="272">
        <f t="shared" si="0"/>
        <v>16.628710871456772</v>
      </c>
    </row>
    <row r="43" spans="1:14">
      <c r="A43" s="113" t="s">
        <v>334</v>
      </c>
      <c r="B43" s="840" t="str">
        <f>VLOOKUP(A43,EQUIPOS!A13:D157,3,FALSE)</f>
        <v>Taladro industrial</v>
      </c>
      <c r="C43" s="841"/>
      <c r="D43" s="841"/>
      <c r="E43" s="841"/>
      <c r="F43" s="841"/>
      <c r="G43" s="841"/>
      <c r="H43" s="842"/>
      <c r="I43" s="421"/>
      <c r="J43" s="422"/>
      <c r="K43" s="269">
        <f>VLOOKUP(A43,EQUIPOS!A13:D170,4,FALSE)</f>
        <v>36421.59974486033</v>
      </c>
      <c r="L43" s="335"/>
      <c r="M43" s="336">
        <v>40</v>
      </c>
      <c r="N43" s="272">
        <f t="shared" si="0"/>
        <v>910.5399936215083</v>
      </c>
    </row>
    <row r="44" spans="1:14">
      <c r="B44" s="840"/>
      <c r="C44" s="841"/>
      <c r="D44" s="841"/>
      <c r="E44" s="841"/>
      <c r="F44" s="841"/>
      <c r="G44" s="841"/>
      <c r="H44" s="842"/>
      <c r="I44" s="36"/>
      <c r="J44" s="37"/>
      <c r="K44" s="269"/>
      <c r="L44" s="276"/>
      <c r="M44" s="336"/>
      <c r="N44" s="272"/>
    </row>
    <row r="45" spans="1:14">
      <c r="B45" s="320"/>
      <c r="C45" s="321"/>
      <c r="D45" s="321"/>
      <c r="E45" s="321"/>
      <c r="F45" s="323"/>
      <c r="G45" s="323"/>
      <c r="H45" s="125"/>
      <c r="I45" s="36"/>
      <c r="J45" s="37"/>
      <c r="K45" s="269"/>
      <c r="L45" s="276"/>
      <c r="M45" s="277"/>
      <c r="N45" s="273"/>
    </row>
    <row r="46" spans="1:14">
      <c r="B46" s="847" t="s">
        <v>952</v>
      </c>
      <c r="C46" s="848"/>
      <c r="D46" s="848"/>
      <c r="E46" s="38"/>
      <c r="F46" s="39"/>
      <c r="G46" s="39"/>
      <c r="H46" s="40"/>
      <c r="I46" s="36"/>
      <c r="J46" s="37"/>
      <c r="K46" s="279"/>
      <c r="L46" s="276"/>
      <c r="M46" s="401">
        <v>0.1</v>
      </c>
      <c r="N46" s="344">
        <f>N83*M46</f>
        <v>201.60799618480041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SUM(N36:N46)</f>
        <v>1742.8763180450383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61" t="s">
        <v>460</v>
      </c>
      <c r="B53" s="43" t="str">
        <f>VLOOKUP(A53,MATERIALES!A5:D372,3,FALSE)</f>
        <v>Fundente</v>
      </c>
      <c r="C53" s="281"/>
      <c r="D53" s="281"/>
      <c r="E53" s="281"/>
      <c r="F53" s="281"/>
      <c r="G53" s="281"/>
      <c r="H53" s="281"/>
      <c r="I53" s="281"/>
      <c r="J53" s="311" t="str">
        <f>VLOOKUP(A53,MATERIALES!A7:D638,2,FALSE)</f>
        <v>kg</v>
      </c>
      <c r="K53" s="282">
        <v>5.0000000000000001E-3</v>
      </c>
      <c r="L53" s="267"/>
      <c r="M53" s="402">
        <f>VLOOKUP(A53,MATERIALES!A5:D389,4,FALSE)</f>
        <v>33886.390476693727</v>
      </c>
      <c r="N53" s="272">
        <f t="shared" ref="N53:N58" si="1">K53*M53</f>
        <v>169.43195238346863</v>
      </c>
    </row>
    <row r="54" spans="1:14">
      <c r="A54" s="161" t="s">
        <v>462</v>
      </c>
      <c r="B54" s="43" t="str">
        <f>VLOOKUP(A54,MATERIALES!A6:D372,3,FALSE)</f>
        <v>Gas propano</v>
      </c>
      <c r="C54" s="425"/>
      <c r="D54" s="425"/>
      <c r="E54" s="425"/>
      <c r="F54" s="425"/>
      <c r="G54" s="425"/>
      <c r="H54" s="425"/>
      <c r="I54" s="425"/>
      <c r="J54" s="312" t="str">
        <f>VLOOKUP(A54,MATERIALES!A8:D639,2,FALSE)</f>
        <v>kg</v>
      </c>
      <c r="K54" s="397">
        <v>5.0000000000000001E-3</v>
      </c>
      <c r="L54" s="421"/>
      <c r="M54" s="402">
        <f>VLOOKUP(A54,MATERIALES!A6:D390,4,FALSE)</f>
        <v>2981.2698213643703</v>
      </c>
      <c r="N54" s="272">
        <f t="shared" si="1"/>
        <v>14.906349106821851</v>
      </c>
    </row>
    <row r="55" spans="1:14">
      <c r="A55" s="161" t="s">
        <v>591</v>
      </c>
      <c r="B55" s="43" t="str">
        <f>VLOOKUP(A55,MATERIALES!A6:D372,3,FALSE)</f>
        <v>Oxigeno industrial</v>
      </c>
      <c r="C55" s="425"/>
      <c r="D55" s="425"/>
      <c r="E55" s="425"/>
      <c r="F55" s="425"/>
      <c r="G55" s="425"/>
      <c r="H55" s="425"/>
      <c r="I55" s="425"/>
      <c r="J55" s="312" t="str">
        <f>VLOOKUP(A55,MATERIALES!A9:D640,2,FALSE)</f>
        <v>kg</v>
      </c>
      <c r="K55" s="397">
        <v>5.0000000000000001E-3</v>
      </c>
      <c r="L55" s="421"/>
      <c r="M55" s="402">
        <f>VLOOKUP(A55,MATERIALES!A6:D391,4,FALSE)</f>
        <v>99458.355458381135</v>
      </c>
      <c r="N55" s="272">
        <f t="shared" si="1"/>
        <v>497.2917772919057</v>
      </c>
    </row>
    <row r="56" spans="1:14">
      <c r="A56" s="161" t="s">
        <v>662</v>
      </c>
      <c r="B56" s="43" t="str">
        <f>VLOOKUP(A56,MATERIALES!A6:D372,3,FALSE)</f>
        <v>Soldadura 7018</v>
      </c>
      <c r="C56" s="425"/>
      <c r="D56" s="425"/>
      <c r="E56" s="425"/>
      <c r="F56" s="425"/>
      <c r="G56" s="425"/>
      <c r="H56" s="425"/>
      <c r="I56" s="425"/>
      <c r="J56" s="312" t="str">
        <f>VLOOKUP(A56,MATERIALES!A10:D641,2,FALSE)</f>
        <v>kg</v>
      </c>
      <c r="K56" s="397">
        <v>0.01</v>
      </c>
      <c r="L56" s="421"/>
      <c r="M56" s="402">
        <f>VLOOKUP(A56,MATERIALES!A6:D392,4,FALSE)</f>
        <v>13522.188118331251</v>
      </c>
      <c r="N56" s="272">
        <f t="shared" si="1"/>
        <v>135.22188118331252</v>
      </c>
    </row>
    <row r="57" spans="1:14">
      <c r="A57" s="161" t="s">
        <v>665</v>
      </c>
      <c r="B57" s="43" t="str">
        <f>VLOOKUP(A57,MATERIALES!A7:D372,3,FALSE)</f>
        <v>Soldadura L-70</v>
      </c>
      <c r="C57" s="425"/>
      <c r="D57" s="425"/>
      <c r="E57" s="425"/>
      <c r="F57" s="425"/>
      <c r="G57" s="425"/>
      <c r="H57" s="425"/>
      <c r="I57" s="425"/>
      <c r="J57" s="312" t="str">
        <f>VLOOKUP(A57,MATERIALES!A11:D642,2,FALSE)</f>
        <v>kg</v>
      </c>
      <c r="K57" s="397">
        <v>0.01</v>
      </c>
      <c r="L57" s="421"/>
      <c r="M57" s="402">
        <f>VLOOKUP(A57,MATERIALES!A7:D393,4,FALSE)</f>
        <v>22555.435677065292</v>
      </c>
      <c r="N57" s="272">
        <f t="shared" si="1"/>
        <v>225.55435677065293</v>
      </c>
    </row>
    <row r="58" spans="1:14">
      <c r="A58" s="161" t="s">
        <v>742</v>
      </c>
      <c r="B58" s="43" t="str">
        <f>VLOOKUP(A58,MATERIALES!A1:D372,3,FALSE)</f>
        <v>Acero A-36 para estructura metálica</v>
      </c>
      <c r="C58" s="425"/>
      <c r="D58" s="425"/>
      <c r="E58" s="425"/>
      <c r="F58" s="425"/>
      <c r="G58" s="425"/>
      <c r="H58" s="425"/>
      <c r="I58" s="425"/>
      <c r="J58" s="312" t="str">
        <f>VLOOKUP(A58,MATERIALES!A1:D643,2,FALSE)</f>
        <v>kg</v>
      </c>
      <c r="K58" s="397">
        <v>1</v>
      </c>
      <c r="L58" s="421"/>
      <c r="M58" s="402">
        <f>VLOOKUP(A58,MATERIALES!A1:D394,4,FALSE)</f>
        <v>3962.9593839707809</v>
      </c>
      <c r="N58" s="272">
        <f t="shared" si="1"/>
        <v>3962.9593839707809</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7" t="s">
        <v>953</v>
      </c>
      <c r="C61" s="828"/>
      <c r="D61" s="828"/>
      <c r="E61" s="828"/>
      <c r="F61" s="828"/>
      <c r="G61" s="828"/>
      <c r="H61" s="828"/>
      <c r="I61" s="828"/>
      <c r="J61" s="828"/>
      <c r="K61" s="828"/>
      <c r="L61" s="828"/>
      <c r="M61" s="829"/>
      <c r="N61" s="394">
        <f>SUM(N53:N60)</f>
        <v>5005.3657007069423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B66" s="46"/>
      <c r="C66" s="317"/>
      <c r="D66" s="317"/>
      <c r="E66" s="317"/>
      <c r="F66" s="317"/>
      <c r="G66" s="31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311"/>
      <c r="I68" s="279"/>
      <c r="J68" s="286"/>
      <c r="K68" s="279"/>
      <c r="L68" s="831"/>
      <c r="M68" s="832"/>
      <c r="N68" s="287"/>
    </row>
    <row r="69" spans="1:15">
      <c r="B69" s="46"/>
      <c r="C69" s="47"/>
      <c r="D69" s="47"/>
      <c r="E69" s="47"/>
      <c r="F69" s="47"/>
      <c r="G69" s="47"/>
      <c r="H69" s="311"/>
      <c r="I69" s="279"/>
      <c r="J69" s="286"/>
      <c r="K69" s="279"/>
      <c r="L69" s="831"/>
      <c r="M69" s="832"/>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4"/>
      <c r="C82" s="815" t="e">
        <f>VLOOKUP(B82,'MANO DE OBRA'!B12:E73,3,FALSE)</f>
        <v>#N/A</v>
      </c>
      <c r="D82" s="815" t="e">
        <f>VLOOKUP(C82,'MANO DE OBRA'!C12:F73,3,FALSE)</f>
        <v>#N/A</v>
      </c>
      <c r="E82" s="815" t="e">
        <f>VLOOKUP(D82,'MANO DE OBRA'!D12:G73,3,FALSE)</f>
        <v>#N/A</v>
      </c>
      <c r="F82" s="815" t="e">
        <f>VLOOKUP(E82,'MANO DE OBRA'!E12:H73,3,FALSE)</f>
        <v>#N/A</v>
      </c>
      <c r="G82" s="815" t="e">
        <f>VLOOKUP(F82,'MANO DE OBRA'!F12:I73,3,FALSE)</f>
        <v>#N/A</v>
      </c>
      <c r="H82" s="815" t="e">
        <f>VLOOKUP(G82,'MANO DE OBRA'!G12:J73,3,FALSE)</f>
        <v>#N/A</v>
      </c>
      <c r="I82" s="470"/>
      <c r="J82" s="471"/>
      <c r="K82" s="474"/>
      <c r="L82" s="475"/>
      <c r="M82" s="476"/>
      <c r="N82" s="440"/>
    </row>
    <row r="83" spans="1:14" ht="15.75" thickBot="1">
      <c r="B83" s="833" t="s">
        <v>953</v>
      </c>
      <c r="C83" s="834"/>
      <c r="D83" s="834"/>
      <c r="E83" s="834"/>
      <c r="F83" s="834"/>
      <c r="G83" s="834"/>
      <c r="H83" s="834"/>
      <c r="I83" s="834"/>
      <c r="J83" s="834"/>
      <c r="K83" s="834"/>
      <c r="L83" s="834"/>
      <c r="M83" s="835"/>
      <c r="N83" s="460">
        <f>SUM(N77:N82)</f>
        <v>2016.0799618480041</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8764.3219805999834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1752.8643961199969</v>
      </c>
      <c r="M90" s="862"/>
      <c r="N90" s="51"/>
    </row>
    <row r="91" spans="1:14">
      <c r="B91" s="89" t="s">
        <v>973</v>
      </c>
      <c r="C91" s="90"/>
      <c r="D91" s="90"/>
      <c r="E91" s="90"/>
      <c r="F91" s="90"/>
      <c r="G91" s="90"/>
      <c r="H91" s="90"/>
      <c r="I91" s="87"/>
      <c r="J91" s="88"/>
      <c r="K91" s="304">
        <v>0.05</v>
      </c>
      <c r="L91" s="861">
        <f>N85*K91</f>
        <v>438.21609902999921</v>
      </c>
      <c r="M91" s="862"/>
      <c r="N91" s="51"/>
    </row>
    <row r="92" spans="1:14" ht="15.75" thickBot="1">
      <c r="B92" s="91" t="s">
        <v>974</v>
      </c>
      <c r="C92" s="92"/>
      <c r="D92" s="92"/>
      <c r="E92" s="92"/>
      <c r="F92" s="92"/>
      <c r="G92" s="92"/>
      <c r="H92" s="92"/>
      <c r="I92" s="93"/>
      <c r="J92" s="94"/>
      <c r="K92" s="305">
        <v>0.05</v>
      </c>
      <c r="L92" s="863">
        <f>N85*K92</f>
        <v>438.21609902999921</v>
      </c>
      <c r="M92" s="864"/>
      <c r="N92" s="51"/>
    </row>
    <row r="93" spans="1:14" ht="15.75" thickBot="1">
      <c r="B93" s="827" t="s">
        <v>953</v>
      </c>
      <c r="C93" s="828"/>
      <c r="D93" s="828"/>
      <c r="E93" s="828"/>
      <c r="F93" s="828"/>
      <c r="G93" s="828"/>
      <c r="H93" s="828"/>
      <c r="I93" s="828"/>
      <c r="J93" s="828"/>
      <c r="K93" s="828"/>
      <c r="L93" s="828"/>
      <c r="M93" s="829"/>
      <c r="N93" s="52">
        <f>L90+L91+L92</f>
        <v>2629.2965941799948</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11393.618574779979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2620.0884908395988</v>
      </c>
      <c r="L36" s="270"/>
      <c r="M36" s="336">
        <v>40</v>
      </c>
      <c r="N36" s="272">
        <f t="shared" ref="N36:N41" si="0">K36/M36</f>
        <v>65.502212270989972</v>
      </c>
    </row>
    <row r="37" spans="1:14">
      <c r="A37" s="113" t="s">
        <v>334</v>
      </c>
      <c r="B37" s="840" t="str">
        <f>VLOOKUP(A37,EQUIPOS!A7:D154,3,FALSE)</f>
        <v>Taladro industrial</v>
      </c>
      <c r="C37" s="841"/>
      <c r="D37" s="841"/>
      <c r="E37" s="841"/>
      <c r="F37" s="841"/>
      <c r="G37" s="841"/>
      <c r="H37" s="842"/>
      <c r="I37" s="421"/>
      <c r="J37" s="422"/>
      <c r="K37" s="269">
        <f>VLOOKUP(A37,EQUIPOS!A7:D164,4,FALSE)</f>
        <v>36421.59974486033</v>
      </c>
      <c r="L37" s="335"/>
      <c r="M37" s="336">
        <v>40</v>
      </c>
      <c r="N37" s="272">
        <f t="shared" si="0"/>
        <v>910.5399936215083</v>
      </c>
    </row>
    <row r="38" spans="1:14">
      <c r="A38" s="113" t="s">
        <v>195</v>
      </c>
      <c r="B38" s="840" t="str">
        <f>VLOOKUP(A38,EQUIPOS!A8:D154,3,FALSE)</f>
        <v xml:space="preserve">Equipo de oxicorte, Capacidad de corte: hasta 6´´ (152mm) </v>
      </c>
      <c r="C38" s="841"/>
      <c r="D38" s="841"/>
      <c r="E38" s="841"/>
      <c r="F38" s="841"/>
      <c r="G38" s="841"/>
      <c r="H38" s="842"/>
      <c r="I38" s="421"/>
      <c r="J38" s="422"/>
      <c r="K38" s="269">
        <f>VLOOKUP(A38,EQUIPOS!A8:D165,4,FALSE)</f>
        <v>6439.462472570779</v>
      </c>
      <c r="L38" s="335"/>
      <c r="M38" s="336">
        <v>40</v>
      </c>
      <c r="N38" s="272">
        <f t="shared" si="0"/>
        <v>160.98656181426946</v>
      </c>
    </row>
    <row r="39" spans="1:14">
      <c r="A39" s="113" t="s">
        <v>204</v>
      </c>
      <c r="B39" s="840" t="str">
        <f>VLOOKUP(A39,EQUIPOS!A9:D154,3,FALSE)</f>
        <v xml:space="preserve">Equipo de soldadura 250 AMP
</v>
      </c>
      <c r="C39" s="841"/>
      <c r="D39" s="841"/>
      <c r="E39" s="841"/>
      <c r="F39" s="841"/>
      <c r="G39" s="841"/>
      <c r="H39" s="842"/>
      <c r="I39" s="421"/>
      <c r="J39" s="422"/>
      <c r="K39" s="269">
        <f>VLOOKUP(A39,EQUIPOS!A9:D166,4,FALSE)</f>
        <v>3907.9809853537549</v>
      </c>
      <c r="L39" s="335"/>
      <c r="M39" s="336">
        <v>40</v>
      </c>
      <c r="N39" s="272">
        <f t="shared" si="0"/>
        <v>97.699524633843879</v>
      </c>
    </row>
    <row r="40" spans="1:14">
      <c r="A40" s="113" t="s">
        <v>208</v>
      </c>
      <c r="B40" s="840" t="str">
        <f>VLOOKUP(A40,EQUIPOS!A10:D154,3,FALSE)</f>
        <v>Equipo de soldadura 400</v>
      </c>
      <c r="C40" s="841"/>
      <c r="D40" s="841"/>
      <c r="E40" s="841"/>
      <c r="F40" s="841"/>
      <c r="G40" s="841"/>
      <c r="H40" s="842"/>
      <c r="I40" s="421"/>
      <c r="J40" s="422"/>
      <c r="K40" s="269">
        <f>VLOOKUP(A40,EQUIPOS!A10:D167,4,FALSE)</f>
        <v>5279.3289135124278</v>
      </c>
      <c r="L40" s="335"/>
      <c r="M40" s="336">
        <v>40</v>
      </c>
      <c r="N40" s="272">
        <f t="shared" si="0"/>
        <v>131.9832228378107</v>
      </c>
    </row>
    <row r="41" spans="1:14">
      <c r="A41" s="113" t="s">
        <v>210</v>
      </c>
      <c r="B41" s="840" t="str">
        <f>VLOOKUP(A41,EQUIPOS!A11:D155,3,FALSE)</f>
        <v>Equipo de soldadura 600</v>
      </c>
      <c r="C41" s="841"/>
      <c r="D41" s="841"/>
      <c r="E41" s="841"/>
      <c r="F41" s="841"/>
      <c r="G41" s="841"/>
      <c r="H41" s="842"/>
      <c r="I41" s="421"/>
      <c r="J41" s="422"/>
      <c r="K41" s="269">
        <f>VLOOKUP(A41,EQUIPOS!A11:D168,4,FALSE)</f>
        <v>5586.3624842046038</v>
      </c>
      <c r="L41" s="335"/>
      <c r="M41" s="336">
        <v>40</v>
      </c>
      <c r="N41" s="272">
        <f t="shared" si="0"/>
        <v>139.65906210511508</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100.80399809240021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1607.1745753759374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VLOOKUP(A51,MATERIALES!A5:D372,3,FALSE)</f>
        <v>Fundente</v>
      </c>
      <c r="C51" s="281"/>
      <c r="D51" s="281"/>
      <c r="E51" s="281"/>
      <c r="F51" s="281"/>
      <c r="G51" s="281"/>
      <c r="H51" s="281"/>
      <c r="I51" s="281"/>
      <c r="J51" s="311" t="str">
        <f>VLOOKUP(A51,MATERIALES!A6:D636,2,FALSE)</f>
        <v>kg</v>
      </c>
      <c r="K51" s="282">
        <v>5.0000000000000001E-3</v>
      </c>
      <c r="L51" s="267"/>
      <c r="M51" s="402">
        <f>VLOOKUP(A51,MATERIALES!A5:D389,4,FALSE)</f>
        <v>33886.390476693727</v>
      </c>
      <c r="N51" s="272">
        <f t="shared" ref="N51:N56" si="1">K51*M51</f>
        <v>169.43195238346863</v>
      </c>
    </row>
    <row r="52" spans="1:14">
      <c r="A52" s="163" t="s">
        <v>462</v>
      </c>
      <c r="B52" s="43" t="str">
        <f>VLOOKUP(A52,MATERIALES!A6:D372,3,FALSE)</f>
        <v>Gas propano</v>
      </c>
      <c r="C52" s="425"/>
      <c r="D52" s="425"/>
      <c r="E52" s="425"/>
      <c r="F52" s="425"/>
      <c r="G52" s="425"/>
      <c r="H52" s="425"/>
      <c r="I52" s="425"/>
      <c r="J52" s="312" t="str">
        <f>VLOOKUP(A52,MATERIALES!A6:D637,2,FALSE)</f>
        <v>kg</v>
      </c>
      <c r="K52" s="397">
        <v>5.0000000000000001E-3</v>
      </c>
      <c r="L52" s="421"/>
      <c r="M52" s="402">
        <f>VLOOKUP(A52,MATERIALES!A6:D390,4,FALSE)</f>
        <v>2981.2698213643703</v>
      </c>
      <c r="N52" s="272">
        <f t="shared" si="1"/>
        <v>14.906349106821851</v>
      </c>
    </row>
    <row r="53" spans="1:14">
      <c r="A53" s="163" t="s">
        <v>591</v>
      </c>
      <c r="B53" s="43" t="str">
        <f>VLOOKUP(A53,MATERIALES!A6:D372,3,FALSE)</f>
        <v>Oxigeno industrial</v>
      </c>
      <c r="C53" s="425"/>
      <c r="D53" s="425"/>
      <c r="E53" s="425"/>
      <c r="F53" s="425"/>
      <c r="G53" s="425"/>
      <c r="H53" s="425"/>
      <c r="I53" s="425"/>
      <c r="J53" s="312" t="str">
        <f>VLOOKUP(A53,MATERIALES!A7:D638,2,FALSE)</f>
        <v>kg</v>
      </c>
      <c r="K53" s="397">
        <v>5.0000000000000001E-3</v>
      </c>
      <c r="L53" s="421"/>
      <c r="M53" s="402">
        <f>VLOOKUP(A53,MATERIALES!A6:D391,4,FALSE)</f>
        <v>99458.355458381135</v>
      </c>
      <c r="N53" s="272">
        <f t="shared" si="1"/>
        <v>497.2917772919057</v>
      </c>
    </row>
    <row r="54" spans="1:14">
      <c r="A54" s="163" t="s">
        <v>662</v>
      </c>
      <c r="B54" s="43" t="str">
        <f>VLOOKUP(A54,MATERIALES!A6:D372,3,FALSE)</f>
        <v>Soldadura 7018</v>
      </c>
      <c r="C54" s="425"/>
      <c r="D54" s="425"/>
      <c r="E54" s="425"/>
      <c r="F54" s="425"/>
      <c r="G54" s="425"/>
      <c r="H54" s="425"/>
      <c r="I54" s="425"/>
      <c r="J54" s="312" t="str">
        <f>VLOOKUP(A54,MATERIALES!A8:D639,2,FALSE)</f>
        <v>kg</v>
      </c>
      <c r="K54" s="397">
        <v>0.01</v>
      </c>
      <c r="L54" s="421"/>
      <c r="M54" s="402">
        <f>VLOOKUP(A54,MATERIALES!A6:D392,4,FALSE)</f>
        <v>13522.188118331251</v>
      </c>
      <c r="N54" s="272">
        <f t="shared" si="1"/>
        <v>135.22188118331252</v>
      </c>
    </row>
    <row r="55" spans="1:14">
      <c r="A55" s="163" t="s">
        <v>665</v>
      </c>
      <c r="B55" s="43" t="str">
        <f>VLOOKUP(A55,MATERIALES!A7:D372,3,FALSE)</f>
        <v>Soldadura L-70</v>
      </c>
      <c r="C55" s="425"/>
      <c r="D55" s="425"/>
      <c r="E55" s="425"/>
      <c r="F55" s="425"/>
      <c r="G55" s="425"/>
      <c r="H55" s="425"/>
      <c r="I55" s="425"/>
      <c r="J55" s="312" t="str">
        <f>VLOOKUP(A55,MATERIALES!A9:D640,2,FALSE)</f>
        <v>kg</v>
      </c>
      <c r="K55" s="397">
        <v>0.01</v>
      </c>
      <c r="L55" s="421"/>
      <c r="M55" s="402">
        <f>VLOOKUP(A55,MATERIALES!A7:D393,4,FALSE)</f>
        <v>22555.435677065292</v>
      </c>
      <c r="N55" s="272">
        <f t="shared" si="1"/>
        <v>225.55435677065293</v>
      </c>
    </row>
    <row r="56" spans="1:14">
      <c r="A56" s="163" t="s">
        <v>742</v>
      </c>
      <c r="B56" s="43" t="str">
        <f>VLOOKUP(A56,MATERIALES!A1:D372,3,FALSE)</f>
        <v>Acero A-36 para estructura metálica</v>
      </c>
      <c r="C56" s="425"/>
      <c r="D56" s="425"/>
      <c r="E56" s="425"/>
      <c r="F56" s="425"/>
      <c r="G56" s="425"/>
      <c r="H56" s="425"/>
      <c r="I56" s="425"/>
      <c r="J56" s="312" t="str">
        <f>VLOOKUP(A56,MATERIALES!A1:D641,2,FALSE)</f>
        <v>kg</v>
      </c>
      <c r="K56" s="397">
        <v>1</v>
      </c>
      <c r="L56" s="421"/>
      <c r="M56" s="402">
        <f>VLOOKUP(A56,MATERIALES!A1:D394,4,FALSE)</f>
        <v>3962.9593839707809</v>
      </c>
      <c r="N56" s="272">
        <f t="shared" si="1"/>
        <v>3962.9593839707809</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SUM(N51:N58)</f>
        <v>5005.3657007069423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4"/>
      <c r="C80" s="815"/>
      <c r="D80" s="815"/>
      <c r="E80" s="815"/>
      <c r="F80" s="815"/>
      <c r="G80" s="815"/>
      <c r="H80" s="815"/>
      <c r="I80" s="470"/>
      <c r="J80" s="471"/>
      <c r="K80" s="472"/>
      <c r="L80" s="475"/>
      <c r="M80" s="476"/>
      <c r="N80" s="440"/>
    </row>
    <row r="81" spans="1:14" ht="15.75" thickBot="1">
      <c r="B81" s="833" t="s">
        <v>953</v>
      </c>
      <c r="C81" s="834"/>
      <c r="D81" s="834"/>
      <c r="E81" s="834"/>
      <c r="F81" s="834"/>
      <c r="G81" s="834"/>
      <c r="H81" s="834"/>
      <c r="I81" s="834"/>
      <c r="J81" s="834"/>
      <c r="K81" s="834"/>
      <c r="L81" s="834"/>
      <c r="M81" s="835"/>
      <c r="N81" s="301">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8628.6202379308852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1725.7240475861772</v>
      </c>
      <c r="M88" s="862"/>
      <c r="N88" s="51"/>
    </row>
    <row r="89" spans="1:14">
      <c r="B89" s="89" t="s">
        <v>973</v>
      </c>
      <c r="C89" s="90"/>
      <c r="D89" s="90"/>
      <c r="E89" s="90"/>
      <c r="F89" s="90"/>
      <c r="G89" s="90"/>
      <c r="H89" s="90"/>
      <c r="I89" s="87"/>
      <c r="J89" s="88"/>
      <c r="K89" s="304">
        <v>0.05</v>
      </c>
      <c r="L89" s="861">
        <f>N83*K89</f>
        <v>431.43101189654431</v>
      </c>
      <c r="M89" s="862"/>
      <c r="N89" s="51"/>
    </row>
    <row r="90" spans="1:14" ht="15.75" thickBot="1">
      <c r="B90" s="91" t="s">
        <v>974</v>
      </c>
      <c r="C90" s="92"/>
      <c r="D90" s="92"/>
      <c r="E90" s="92"/>
      <c r="F90" s="92"/>
      <c r="G90" s="92"/>
      <c r="H90" s="92"/>
      <c r="I90" s="93"/>
      <c r="J90" s="94"/>
      <c r="K90" s="305">
        <v>0.05</v>
      </c>
      <c r="L90" s="863">
        <f>N83*K90</f>
        <v>431.43101189654431</v>
      </c>
      <c r="M90" s="864"/>
      <c r="N90" s="51"/>
    </row>
    <row r="91" spans="1:14" ht="15.75" thickBot="1">
      <c r="B91" s="827" t="s">
        <v>953</v>
      </c>
      <c r="C91" s="828"/>
      <c r="D91" s="828"/>
      <c r="E91" s="828"/>
      <c r="F91" s="828"/>
      <c r="G91" s="828"/>
      <c r="H91" s="828"/>
      <c r="I91" s="828"/>
      <c r="J91" s="828"/>
      <c r="K91" s="828"/>
      <c r="L91" s="828"/>
      <c r="M91" s="829"/>
      <c r="N91" s="52">
        <f>L88+L89+L90</f>
        <v>2588.5860713792654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11217.20630931015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31">
        <f>VLOOKUP(A61,TRANSPORTE!A3:D117,4,FALSE)</f>
        <v>0.4423019856826354</v>
      </c>
      <c r="M61" s="832"/>
      <c r="N61" s="287">
        <f>K61*L61</f>
        <v>0.4423019856826354</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0.4423019856826354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0.4423019856826354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8.8460397136527091E-2</v>
      </c>
      <c r="M85" s="862"/>
      <c r="N85" s="51"/>
    </row>
    <row r="86" spans="1:14">
      <c r="B86" s="89" t="s">
        <v>973</v>
      </c>
      <c r="C86" s="90"/>
      <c r="D86" s="90"/>
      <c r="E86" s="90"/>
      <c r="F86" s="90"/>
      <c r="G86" s="90"/>
      <c r="H86" s="90"/>
      <c r="I86" s="87"/>
      <c r="J86" s="88"/>
      <c r="K86" s="304">
        <v>0.05</v>
      </c>
      <c r="L86" s="861">
        <f>N80*K86</f>
        <v>2.2115099284131773E-2</v>
      </c>
      <c r="M86" s="862"/>
      <c r="N86" s="51"/>
    </row>
    <row r="87" spans="1:14" ht="15.75" thickBot="1">
      <c r="B87" s="91" t="s">
        <v>974</v>
      </c>
      <c r="C87" s="92"/>
      <c r="D87" s="92"/>
      <c r="E87" s="92"/>
      <c r="F87" s="92"/>
      <c r="G87" s="92"/>
      <c r="H87" s="92"/>
      <c r="I87" s="93"/>
      <c r="J87" s="94"/>
      <c r="K87" s="305">
        <v>0.05</v>
      </c>
      <c r="L87" s="863">
        <f>N80*K87</f>
        <v>2.2115099284131773E-2</v>
      </c>
      <c r="M87" s="864"/>
      <c r="N87" s="51"/>
    </row>
    <row r="88" spans="1:14" ht="15.75" thickBot="1">
      <c r="B88" s="827" t="s">
        <v>953</v>
      </c>
      <c r="C88" s="828"/>
      <c r="D88" s="828"/>
      <c r="E88" s="828"/>
      <c r="F88" s="828"/>
      <c r="G88" s="828"/>
      <c r="H88" s="828"/>
      <c r="I88" s="828"/>
      <c r="J88" s="828"/>
      <c r="K88" s="828"/>
      <c r="L88" s="828"/>
      <c r="M88" s="829"/>
      <c r="N88" s="52">
        <f>L85+L86+L87</f>
        <v>0.13269059570479064</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52">
        <f>N80+N88</f>
        <v>0.57499258138742604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2620.0884908395988</v>
      </c>
      <c r="L36" s="270"/>
      <c r="M36" s="336">
        <v>40</v>
      </c>
      <c r="N36" s="272">
        <f t="shared" ref="N36:N41" si="0">K36/M36</f>
        <v>65.502212270989972</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6439.462472570779</v>
      </c>
      <c r="L37" s="335"/>
      <c r="M37" s="336">
        <v>400</v>
      </c>
      <c r="N37" s="272">
        <f t="shared" si="0"/>
        <v>16.098656181426946</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3907.9809853537549</v>
      </c>
      <c r="L38" s="335"/>
      <c r="M38" s="336">
        <v>400</v>
      </c>
      <c r="N38" s="272">
        <f t="shared" si="0"/>
        <v>9.7699524633843868</v>
      </c>
    </row>
    <row r="39" spans="1:14">
      <c r="A39" s="113" t="s">
        <v>208</v>
      </c>
      <c r="B39" s="840" t="str">
        <f>VLOOKUP(A39,EQUIPOS!A9:D154,3,FALSE)</f>
        <v>Equipo de soldadura 400</v>
      </c>
      <c r="C39" s="841"/>
      <c r="D39" s="841"/>
      <c r="E39" s="841"/>
      <c r="F39" s="841"/>
      <c r="G39" s="841"/>
      <c r="H39" s="842"/>
      <c r="I39" s="421"/>
      <c r="J39" s="422"/>
      <c r="K39" s="269">
        <f>VLOOKUP(A39,EQUIPOS!A9:D166,4,FALSE)</f>
        <v>5279.3289135124278</v>
      </c>
      <c r="L39" s="335"/>
      <c r="M39" s="336">
        <v>400</v>
      </c>
      <c r="N39" s="272">
        <f t="shared" si="0"/>
        <v>13.198322283781069</v>
      </c>
    </row>
    <row r="40" spans="1:14">
      <c r="A40" s="113" t="s">
        <v>210</v>
      </c>
      <c r="B40" s="840" t="str">
        <f>VLOOKUP(A40,EQUIPOS!A10:D154,3,FALSE)</f>
        <v>Equipo de soldadura 600</v>
      </c>
      <c r="C40" s="841"/>
      <c r="D40" s="841"/>
      <c r="E40" s="841"/>
      <c r="F40" s="841"/>
      <c r="G40" s="841"/>
      <c r="H40" s="842"/>
      <c r="I40" s="421"/>
      <c r="J40" s="422"/>
      <c r="K40" s="269">
        <f>VLOOKUP(A40,EQUIPOS!A10:D167,4,FALSE)</f>
        <v>5586.3624842046038</v>
      </c>
      <c r="L40" s="335"/>
      <c r="M40" s="336">
        <v>400</v>
      </c>
      <c r="N40" s="272">
        <f t="shared" si="0"/>
        <v>13.965906210511509</v>
      </c>
    </row>
    <row r="41" spans="1:14">
      <c r="A41" s="113" t="s">
        <v>243</v>
      </c>
      <c r="B41" s="840" t="str">
        <f>VLOOKUP(A41,EQUIPOS!A11:D155,3,FALSE)</f>
        <v>Grúa 10 ton</v>
      </c>
      <c r="C41" s="841"/>
      <c r="D41" s="841"/>
      <c r="E41" s="841"/>
      <c r="F41" s="841"/>
      <c r="G41" s="841"/>
      <c r="H41" s="842"/>
      <c r="I41" s="421"/>
      <c r="J41" s="422"/>
      <c r="K41" s="269">
        <f>VLOOKUP(A41,EQUIPOS!A11:D168,4,FALSE)</f>
        <v>195564.99091914308</v>
      </c>
      <c r="L41" s="335"/>
      <c r="M41" s="336">
        <v>400</v>
      </c>
      <c r="N41" s="272">
        <f t="shared" si="0"/>
        <v>488.91247729785772</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100.80399809240021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708.25152480035183</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VLOOKUP(A51,MATERIALES!A5:D372,3,FALSE)</f>
        <v>Fundente</v>
      </c>
      <c r="C51" s="281"/>
      <c r="D51" s="281"/>
      <c r="E51" s="281"/>
      <c r="F51" s="281"/>
      <c r="G51" s="281"/>
      <c r="H51" s="281"/>
      <c r="I51" s="281"/>
      <c r="J51" s="311" t="str">
        <f>VLOOKUP(A51,MATERIALES!A6:D636,2,FALSE)</f>
        <v>kg</v>
      </c>
      <c r="K51" s="282">
        <v>5.0000000000000001E-3</v>
      </c>
      <c r="L51" s="267"/>
      <c r="M51" s="402">
        <f>VLOOKUP(A51,MATERIALES!A5:D389,4,FALSE)</f>
        <v>33886.390476693727</v>
      </c>
      <c r="N51" s="272">
        <f>K51*M51</f>
        <v>169.43195238346863</v>
      </c>
    </row>
    <row r="52" spans="1:14">
      <c r="A52" s="163" t="s">
        <v>462</v>
      </c>
      <c r="B52" s="43" t="str">
        <f>VLOOKUP(A52,MATERIALES!A6:D372,3,FALSE)</f>
        <v>Gas propano</v>
      </c>
      <c r="C52" s="425"/>
      <c r="D52" s="425"/>
      <c r="E52" s="425"/>
      <c r="F52" s="425"/>
      <c r="G52" s="425"/>
      <c r="H52" s="425"/>
      <c r="I52" s="425"/>
      <c r="J52" s="312" t="str">
        <f>VLOOKUP(A52,MATERIALES!A6:D637,2,FALSE)</f>
        <v>kg</v>
      </c>
      <c r="K52" s="397">
        <v>5.0000000000000001E-3</v>
      </c>
      <c r="L52" s="421"/>
      <c r="M52" s="402">
        <f>VLOOKUP(A52,MATERIALES!A6:D390,4,FALSE)</f>
        <v>2981.2698213643703</v>
      </c>
      <c r="N52" s="272">
        <f t="shared" ref="N52:N58" si="1">K52*M52</f>
        <v>14.906349106821851</v>
      </c>
    </row>
    <row r="53" spans="1:14">
      <c r="A53" s="163" t="s">
        <v>591</v>
      </c>
      <c r="B53" s="43" t="str">
        <f>VLOOKUP(A53,MATERIALES!A6:D372,3,FALSE)</f>
        <v>Oxigeno industrial</v>
      </c>
      <c r="C53" s="425"/>
      <c r="D53" s="425"/>
      <c r="E53" s="425"/>
      <c r="F53" s="425"/>
      <c r="G53" s="425"/>
      <c r="H53" s="425"/>
      <c r="I53" s="425"/>
      <c r="J53" s="312" t="str">
        <f>VLOOKUP(A53,MATERIALES!A7:D638,2,FALSE)</f>
        <v>kg</v>
      </c>
      <c r="K53" s="397">
        <v>5.0000000000000001E-3</v>
      </c>
      <c r="L53" s="421"/>
      <c r="M53" s="402">
        <f>VLOOKUP(A53,MATERIALES!A6:D391,4,FALSE)</f>
        <v>99458.355458381135</v>
      </c>
      <c r="N53" s="272">
        <f t="shared" si="1"/>
        <v>497.2917772919057</v>
      </c>
    </row>
    <row r="54" spans="1:14">
      <c r="A54" s="163" t="s">
        <v>662</v>
      </c>
      <c r="B54" s="43" t="str">
        <f>VLOOKUP(A54,MATERIALES!A6:D372,3,FALSE)</f>
        <v>Soldadura 7018</v>
      </c>
      <c r="C54" s="425"/>
      <c r="D54" s="425"/>
      <c r="E54" s="425"/>
      <c r="F54" s="425"/>
      <c r="G54" s="425"/>
      <c r="H54" s="425"/>
      <c r="I54" s="425"/>
      <c r="J54" s="312" t="str">
        <f>VLOOKUP(A54,MATERIALES!A8:D639,2,FALSE)</f>
        <v>kg</v>
      </c>
      <c r="K54" s="397">
        <v>0.01</v>
      </c>
      <c r="L54" s="421"/>
      <c r="M54" s="402">
        <f>VLOOKUP(A54,MATERIALES!A6:D392,4,FALSE)</f>
        <v>13522.188118331251</v>
      </c>
      <c r="N54" s="272">
        <f t="shared" si="1"/>
        <v>135.22188118331252</v>
      </c>
    </row>
    <row r="55" spans="1:14">
      <c r="A55" s="163" t="s">
        <v>665</v>
      </c>
      <c r="B55" s="43" t="str">
        <f>VLOOKUP(A55,MATERIALES!A7:D372,3,FALSE)</f>
        <v>Soldadura L-70</v>
      </c>
      <c r="C55" s="425"/>
      <c r="D55" s="425"/>
      <c r="E55" s="425"/>
      <c r="F55" s="425"/>
      <c r="G55" s="425"/>
      <c r="H55" s="425"/>
      <c r="I55" s="425"/>
      <c r="J55" s="312" t="str">
        <f>VLOOKUP(A55,MATERIALES!A9:D640,2,FALSE)</f>
        <v>kg</v>
      </c>
      <c r="K55" s="397">
        <v>0.01</v>
      </c>
      <c r="L55" s="421"/>
      <c r="M55" s="402">
        <f>VLOOKUP(A55,MATERIALES!A7:D393,4,FALSE)</f>
        <v>22555.435677065292</v>
      </c>
      <c r="N55" s="272">
        <f t="shared" si="1"/>
        <v>225.55435677065293</v>
      </c>
    </row>
    <row r="56" spans="1:14">
      <c r="A56" s="163" t="s">
        <v>608</v>
      </c>
      <c r="B56" s="43" t="str">
        <f>VLOOKUP(A56,MATERIALES!A8:D372,3,FALSE)</f>
        <v>Pintura anticorrosiva</v>
      </c>
      <c r="C56" s="425"/>
      <c r="D56" s="425"/>
      <c r="E56" s="425"/>
      <c r="F56" s="425"/>
      <c r="G56" s="425"/>
      <c r="H56" s="425"/>
      <c r="I56" s="425"/>
      <c r="J56" s="312" t="str">
        <f>VLOOKUP(A56,MATERIALES!A10:D641,2,FALSE)</f>
        <v>gal</v>
      </c>
      <c r="K56" s="436">
        <v>5.0000000000000001E-4</v>
      </c>
      <c r="L56" s="421"/>
      <c r="M56" s="402">
        <f>VLOOKUP(A56,MATERIALES!A8:D394,4,FALSE)</f>
        <v>44459.605863392062</v>
      </c>
      <c r="N56" s="272">
        <f t="shared" si="1"/>
        <v>22.229802931696032</v>
      </c>
    </row>
    <row r="57" spans="1:14">
      <c r="A57" s="163" t="s">
        <v>607</v>
      </c>
      <c r="B57" s="43" t="str">
        <f>VLOOKUP(A57,MATERIALES!A9:D372,3,FALSE)</f>
        <v xml:space="preserve">Pintura acrílica, esmalte o similar </v>
      </c>
      <c r="C57" s="425"/>
      <c r="D57" s="425"/>
      <c r="E57" s="425"/>
      <c r="F57" s="425"/>
      <c r="G57" s="425"/>
      <c r="H57" s="425"/>
      <c r="I57" s="425"/>
      <c r="J57" s="312" t="str">
        <f>VLOOKUP(A57,MATERIALES!A11:D642,2,FALSE)</f>
        <v>gal</v>
      </c>
      <c r="K57" s="397">
        <v>1E-3</v>
      </c>
      <c r="L57" s="421"/>
      <c r="M57" s="402">
        <f>VLOOKUP(A57,MATERIALES!A9:D395,4,FALSE)</f>
        <v>55366.439539624014</v>
      </c>
      <c r="N57" s="272">
        <f t="shared" si="1"/>
        <v>55.366439539624018</v>
      </c>
    </row>
    <row r="58" spans="1:14" ht="15.75" thickBot="1">
      <c r="A58" t="s">
        <v>840</v>
      </c>
      <c r="B58" s="43" t="str">
        <f>VLOOKUP(A58,MATERIALES!A10:D372,3,FALSE)</f>
        <v>Disolvente para pintura (TINNER)</v>
      </c>
      <c r="C58" s="310"/>
      <c r="D58" s="310"/>
      <c r="E58" s="310"/>
      <c r="F58" s="310"/>
      <c r="G58" s="310"/>
      <c r="H58" s="310"/>
      <c r="I58" s="310"/>
      <c r="J58" s="433" t="str">
        <f>VLOOKUP(A58,MATERIALES!A11:D643,2,FALSE)</f>
        <v>gal</v>
      </c>
      <c r="K58" s="126">
        <v>1E-3</v>
      </c>
      <c r="L58" s="325"/>
      <c r="M58" s="402">
        <f>VLOOKUP(A58,MATERIALES!A10:D396,4,FALSE)</f>
        <v>19165.305994485236</v>
      </c>
      <c r="N58" s="272">
        <f t="shared" si="1"/>
        <v>19.165305994485237</v>
      </c>
    </row>
    <row r="59" spans="1:14" ht="15.75" thickBot="1">
      <c r="B59" s="827" t="s">
        <v>953</v>
      </c>
      <c r="C59" s="828"/>
      <c r="D59" s="828"/>
      <c r="E59" s="828"/>
      <c r="F59" s="828"/>
      <c r="G59" s="828"/>
      <c r="H59" s="828"/>
      <c r="I59" s="828"/>
      <c r="J59" s="828"/>
      <c r="K59" s="828"/>
      <c r="L59" s="828"/>
      <c r="M59" s="829"/>
      <c r="N59" s="394">
        <f>SUM(N51:N58)</f>
        <v>1139.1678652019668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4"/>
      <c r="C80" s="815"/>
      <c r="D80" s="815"/>
      <c r="E80" s="815"/>
      <c r="F80" s="815"/>
      <c r="G80" s="815"/>
      <c r="H80" s="815"/>
      <c r="I80" s="470"/>
      <c r="J80" s="471"/>
      <c r="K80" s="474"/>
      <c r="L80" s="475"/>
      <c r="M80" s="476"/>
      <c r="N80" s="395"/>
    </row>
    <row r="81" spans="1:14" ht="15.75" thickBot="1">
      <c r="B81" s="833" t="s">
        <v>953</v>
      </c>
      <c r="C81" s="834"/>
      <c r="D81" s="834"/>
      <c r="E81" s="834"/>
      <c r="F81" s="834"/>
      <c r="G81" s="834"/>
      <c r="H81" s="834"/>
      <c r="I81" s="834"/>
      <c r="J81" s="834"/>
      <c r="K81" s="834"/>
      <c r="L81" s="834"/>
      <c r="M81" s="835"/>
      <c r="N81" s="301">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3863.4993518503229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772.69987037006467</v>
      </c>
      <c r="M88" s="862"/>
      <c r="N88" s="51"/>
    </row>
    <row r="89" spans="1:14">
      <c r="B89" s="89" t="s">
        <v>973</v>
      </c>
      <c r="C89" s="90"/>
      <c r="D89" s="90"/>
      <c r="E89" s="90"/>
      <c r="F89" s="90"/>
      <c r="G89" s="90"/>
      <c r="H89" s="90"/>
      <c r="I89" s="87"/>
      <c r="J89" s="88"/>
      <c r="K89" s="304">
        <v>0.05</v>
      </c>
      <c r="L89" s="861">
        <f>N83*K89</f>
        <v>193.17496759251617</v>
      </c>
      <c r="M89" s="862"/>
      <c r="N89" s="51"/>
    </row>
    <row r="90" spans="1:14" ht="15.75" thickBot="1">
      <c r="B90" s="91" t="s">
        <v>974</v>
      </c>
      <c r="C90" s="92"/>
      <c r="D90" s="92"/>
      <c r="E90" s="92"/>
      <c r="F90" s="92"/>
      <c r="G90" s="92"/>
      <c r="H90" s="92"/>
      <c r="I90" s="93"/>
      <c r="J90" s="94"/>
      <c r="K90" s="305">
        <v>0.05</v>
      </c>
      <c r="L90" s="863">
        <f>N83*K90</f>
        <v>193.17496759251617</v>
      </c>
      <c r="M90" s="864"/>
      <c r="N90" s="51"/>
    </row>
    <row r="91" spans="1:14" ht="15.75" thickBot="1">
      <c r="B91" s="827" t="s">
        <v>953</v>
      </c>
      <c r="C91" s="828"/>
      <c r="D91" s="828"/>
      <c r="E91" s="828"/>
      <c r="F91" s="828"/>
      <c r="G91" s="828"/>
      <c r="H91" s="828"/>
      <c r="I91" s="828"/>
      <c r="J91" s="828"/>
      <c r="K91" s="828"/>
      <c r="L91" s="828"/>
      <c r="M91" s="829"/>
      <c r="N91" s="52">
        <f>L88+L89+L90</f>
        <v>1159.049805555097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5022.5491574054195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2.75" customHeight="1" thickBot="1">
      <c r="A31" t="s">
        <v>1845</v>
      </c>
      <c r="B31" s="80" t="s">
        <v>1128</v>
      </c>
      <c r="C31" s="967" t="s">
        <v>2132</v>
      </c>
      <c r="D31" s="968"/>
      <c r="E31" s="968"/>
      <c r="F31" s="968"/>
      <c r="G31" s="968"/>
      <c r="H31" s="968"/>
      <c r="I31" s="968"/>
      <c r="J31" s="968"/>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17690.491304646443</v>
      </c>
      <c r="L36" s="270"/>
      <c r="M36" s="336">
        <v>4</v>
      </c>
      <c r="N36" s="272">
        <f>K36/M36</f>
        <v>4422.6228261616106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1010.0320112950249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5432.6548374566355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0.01</v>
      </c>
      <c r="L48" s="267"/>
      <c r="M48" s="402">
        <f>VLOOKUP(A48,MATERIALES!A5:D389,4,FALSE)</f>
        <v>288112.04501509661</v>
      </c>
      <c r="N48" s="272">
        <f>K48*M48</f>
        <v>2881.120450150966</v>
      </c>
    </row>
    <row r="49" spans="1:14">
      <c r="A49" s="163" t="s">
        <v>718</v>
      </c>
      <c r="B49" s="43" t="str">
        <f>VLOOKUP(A49,MATERIALES!A6:D372,3,FALSE)</f>
        <v>Tubo concreto simple 450 mm</v>
      </c>
      <c r="C49" s="425"/>
      <c r="D49" s="425"/>
      <c r="E49" s="425"/>
      <c r="F49" s="425"/>
      <c r="G49" s="425"/>
      <c r="H49" s="425"/>
      <c r="I49" s="425"/>
      <c r="J49" s="312" t="str">
        <f>VLOOKUP(A49,MATERIALES!A5:D634,2,FALSE)</f>
        <v>m</v>
      </c>
      <c r="K49" s="397">
        <v>1</v>
      </c>
      <c r="L49" s="421"/>
      <c r="M49" s="402">
        <f>VLOOKUP(A49,MATERIALES!A6:D390,4,FALSE)</f>
        <v>143662.06899543942</v>
      </c>
      <c r="N49" s="272">
        <f>K49*M49</f>
        <v>143662.06899543942</v>
      </c>
    </row>
    <row r="50" spans="1:14">
      <c r="A50" s="163" t="s">
        <v>833</v>
      </c>
      <c r="B50" s="43" t="str">
        <f>VLOOKUP(A50,MATERIALES!A6:D372,3,FALSE)</f>
        <v>Concreto Resistencia  14 (Mpa)</v>
      </c>
      <c r="C50" s="425"/>
      <c r="D50" s="425"/>
      <c r="E50" s="425"/>
      <c r="F50" s="425"/>
      <c r="G50" s="425"/>
      <c r="H50" s="425"/>
      <c r="I50" s="425"/>
      <c r="J50" s="312" t="str">
        <f>VLOOKUP(A50,MATERIALES!A6:D635,2,FALSE)</f>
        <v>m3</v>
      </c>
      <c r="K50" s="397">
        <v>0.36499999999999999</v>
      </c>
      <c r="L50" s="421"/>
      <c r="M50" s="402">
        <f>VLOOKUP(A50,MATERIALES!A6:D391,4,FALSE)</f>
        <v>271508.50158854085</v>
      </c>
      <c r="N50" s="272">
        <f>K50*M50</f>
        <v>99100.603079817403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245643.7925254078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2.9886279727706597</v>
      </c>
      <c r="M58" s="832"/>
      <c r="N58" s="287">
        <f>K58*L58</f>
        <v>0.83681583237578483</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0.83681583237578483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261177.60429164709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52235.520858329422</v>
      </c>
      <c r="M82" s="862"/>
      <c r="N82" s="51"/>
    </row>
    <row r="83" spans="1:14">
      <c r="B83" s="89" t="s">
        <v>973</v>
      </c>
      <c r="C83" s="90"/>
      <c r="D83" s="90"/>
      <c r="E83" s="90"/>
      <c r="F83" s="90"/>
      <c r="G83" s="90"/>
      <c r="H83" s="90"/>
      <c r="I83" s="87"/>
      <c r="J83" s="88"/>
      <c r="K83" s="304">
        <v>0.05</v>
      </c>
      <c r="L83" s="861">
        <f>N77*K83</f>
        <v>13058.880214582356</v>
      </c>
      <c r="M83" s="862"/>
      <c r="N83" s="51"/>
    </row>
    <row r="84" spans="1:14" ht="15.75" thickBot="1">
      <c r="B84" s="91" t="s">
        <v>974</v>
      </c>
      <c r="C84" s="92"/>
      <c r="D84" s="92"/>
      <c r="E84" s="92"/>
      <c r="F84" s="92"/>
      <c r="G84" s="92"/>
      <c r="H84" s="92"/>
      <c r="I84" s="93"/>
      <c r="J84" s="94"/>
      <c r="K84" s="305">
        <v>0.05</v>
      </c>
      <c r="L84" s="863">
        <f>N77*K84</f>
        <v>13058.880214582356</v>
      </c>
      <c r="M84" s="864"/>
      <c r="N84" s="51"/>
    </row>
    <row r="85" spans="1:14" ht="15.75" thickBot="1">
      <c r="B85" s="827" t="s">
        <v>953</v>
      </c>
      <c r="C85" s="828"/>
      <c r="D85" s="828"/>
      <c r="E85" s="828"/>
      <c r="F85" s="828"/>
      <c r="G85" s="828"/>
      <c r="H85" s="828"/>
      <c r="I85" s="828"/>
      <c r="J85" s="828"/>
      <c r="K85" s="828"/>
      <c r="L85" s="828"/>
      <c r="M85" s="829"/>
      <c r="N85" s="52">
        <f>L82+L83+L84</f>
        <v>78353.28128749413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339530.88557914121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5" customHeight="1" thickBot="1">
      <c r="A31" t="s">
        <v>1845</v>
      </c>
      <c r="B31" s="80" t="s">
        <v>1129</v>
      </c>
      <c r="C31" s="988" t="s">
        <v>2133</v>
      </c>
      <c r="D31" s="989"/>
      <c r="E31" s="989"/>
      <c r="F31" s="989"/>
      <c r="G31" s="989"/>
      <c r="H31" s="989"/>
      <c r="I31" s="989"/>
      <c r="J31" s="989"/>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17690.491304646443</v>
      </c>
      <c r="L36" s="270"/>
      <c r="M36" s="441">
        <v>4</v>
      </c>
      <c r="N36" s="272">
        <f>K36/M36</f>
        <v>4422.6228261616106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1010.0320112950249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5432.6548374566355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0.02</v>
      </c>
      <c r="L48" s="267"/>
      <c r="M48" s="402">
        <f>VLOOKUP(A48,MATERIALES!A5:D389,4,FALSE)</f>
        <v>288112.04501509661</v>
      </c>
      <c r="N48" s="272">
        <f>K48*M48</f>
        <v>5762.240900301932</v>
      </c>
    </row>
    <row r="49" spans="1:14">
      <c r="A49" s="163" t="s">
        <v>718</v>
      </c>
      <c r="B49" s="43" t="str">
        <f>VLOOKUP(A49,MATERIALES!A6:D372,3,FALSE)</f>
        <v>Tubo concreto simple 450 mm</v>
      </c>
      <c r="C49" s="425"/>
      <c r="D49" s="425"/>
      <c r="E49" s="425"/>
      <c r="F49" s="425"/>
      <c r="G49" s="425"/>
      <c r="H49" s="425"/>
      <c r="I49" s="425"/>
      <c r="J49" s="312" t="str">
        <f>VLOOKUP(A49,MATERIALES!A5:D634,2,FALSE)</f>
        <v>m</v>
      </c>
      <c r="K49" s="397">
        <v>1</v>
      </c>
      <c r="L49" s="421"/>
      <c r="M49" s="402">
        <f>VLOOKUP(A49,MATERIALES!A6:D390,4,FALSE)</f>
        <v>143662.06899543942</v>
      </c>
      <c r="N49" s="272">
        <f>K49*M49</f>
        <v>143662.06899543942</v>
      </c>
    </row>
    <row r="50" spans="1:14">
      <c r="A50" s="163" t="s">
        <v>833</v>
      </c>
      <c r="B50" s="43" t="str">
        <f>VLOOKUP(A50,MATERIALES!A6:D372,3,FALSE)</f>
        <v>Concreto Resistencia  14 (Mpa)</v>
      </c>
      <c r="C50" s="425"/>
      <c r="D50" s="425"/>
      <c r="E50" s="425"/>
      <c r="F50" s="425"/>
      <c r="G50" s="425"/>
      <c r="H50" s="425"/>
      <c r="I50" s="425"/>
      <c r="J50" s="312" t="str">
        <f>VLOOKUP(A50,MATERIALES!A6:D635,2,FALSE)</f>
        <v>m3</v>
      </c>
      <c r="K50" s="397">
        <v>0.46</v>
      </c>
      <c r="L50" s="421"/>
      <c r="M50" s="402">
        <f>VLOOKUP(A50,MATERIALES!A6:D391,4,FALSE)</f>
        <v>271508.50158854085</v>
      </c>
      <c r="N50" s="272">
        <f>K50*M50</f>
        <v>124893.91073072879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274318.22062647017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2.9886279727706597</v>
      </c>
      <c r="M58" s="832"/>
      <c r="N58" s="287">
        <f>K58*L58</f>
        <v>0.83681583237578483</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0.83681583237578483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289852.0323927094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57970.406478541881</v>
      </c>
      <c r="M82" s="862"/>
      <c r="N82" s="51"/>
    </row>
    <row r="83" spans="1:14">
      <c r="B83" s="89" t="s">
        <v>973</v>
      </c>
      <c r="C83" s="90"/>
      <c r="D83" s="90"/>
      <c r="E83" s="90"/>
      <c r="F83" s="90"/>
      <c r="G83" s="90"/>
      <c r="H83" s="90"/>
      <c r="I83" s="87"/>
      <c r="J83" s="88"/>
      <c r="K83" s="304">
        <v>0.05</v>
      </c>
      <c r="L83" s="861">
        <f>N77*K83</f>
        <v>14492.60161963547</v>
      </c>
      <c r="M83" s="862"/>
      <c r="N83" s="51"/>
    </row>
    <row r="84" spans="1:14" ht="15.75" thickBot="1">
      <c r="B84" s="91" t="s">
        <v>974</v>
      </c>
      <c r="C84" s="92"/>
      <c r="D84" s="92"/>
      <c r="E84" s="92"/>
      <c r="F84" s="92"/>
      <c r="G84" s="92"/>
      <c r="H84" s="92"/>
      <c r="I84" s="93"/>
      <c r="J84" s="94"/>
      <c r="K84" s="305">
        <v>0.05</v>
      </c>
      <c r="L84" s="863">
        <f>N77*K84</f>
        <v>14492.60161963547</v>
      </c>
      <c r="M84" s="864"/>
      <c r="N84" s="51"/>
    </row>
    <row r="85" spans="1:14" ht="15.75" thickBot="1">
      <c r="B85" s="827" t="s">
        <v>953</v>
      </c>
      <c r="C85" s="828"/>
      <c r="D85" s="828"/>
      <c r="E85" s="828"/>
      <c r="F85" s="828"/>
      <c r="G85" s="828"/>
      <c r="H85" s="828"/>
      <c r="I85" s="828"/>
      <c r="J85" s="828"/>
      <c r="K85" s="828"/>
      <c r="L85" s="828"/>
      <c r="M85" s="829"/>
      <c r="N85" s="52">
        <f>L82+L83+L84</f>
        <v>86955.609717812826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376807.64211052225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310</v>
      </c>
      <c r="B36" s="840" t="str">
        <f>VLOOKUP(A36,EQUIPOS!A6:D154,3,FALSE)</f>
        <v>Retroexcavadora A25C</v>
      </c>
      <c r="C36" s="841"/>
      <c r="D36" s="841"/>
      <c r="E36" s="841"/>
      <c r="F36" s="841"/>
      <c r="G36" s="841"/>
      <c r="H36" s="842"/>
      <c r="I36" s="267"/>
      <c r="J36" s="268"/>
      <c r="K36" s="269">
        <f>VLOOKUP(A36,EQUIPOS!A6:D163,4,FALSE)</f>
        <v>196918.23715333772</v>
      </c>
      <c r="L36" s="270"/>
      <c r="M36" s="336">
        <v>3</v>
      </c>
      <c r="N36" s="272">
        <f>K36/M36</f>
        <v>65639.41238444591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1346.7093483933668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66986.121732839281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0.02</v>
      </c>
      <c r="L48" s="267"/>
      <c r="M48" s="402">
        <f>VLOOKUP(A48,MATERIALES!A5:D389,4,FALSE)</f>
        <v>288112.04501509661</v>
      </c>
      <c r="N48" s="272">
        <f>K48*M48</f>
        <v>5762.240900301932</v>
      </c>
    </row>
    <row r="49" spans="1:14">
      <c r="A49" s="163" t="s">
        <v>548</v>
      </c>
      <c r="B49" s="43" t="str">
        <f>VLOOKUP(A49,MATERIALES!A6:D372,3,FALSE)</f>
        <v>Material para solado y atraque</v>
      </c>
      <c r="C49" s="425"/>
      <c r="D49" s="425"/>
      <c r="E49" s="425"/>
      <c r="F49" s="425"/>
      <c r="G49" s="425"/>
      <c r="H49" s="425"/>
      <c r="I49" s="425"/>
      <c r="J49" s="312" t="str">
        <f>VLOOKUP(A49,MATERIALES!A5:D634,2,FALSE)</f>
        <v>m3</v>
      </c>
      <c r="K49" s="397">
        <v>0.46</v>
      </c>
      <c r="L49" s="421"/>
      <c r="M49" s="402">
        <f>VLOOKUP(A49,MATERIALES!A6:D390,4,FALSE)</f>
        <v>39096.159489527963</v>
      </c>
      <c r="N49" s="272">
        <f>K49*M49</f>
        <v>17984.233365182863</v>
      </c>
    </row>
    <row r="50" spans="1:14">
      <c r="A50" s="163" t="s">
        <v>714</v>
      </c>
      <c r="B50" s="43" t="str">
        <f>VLOOKUP(A50,MATERIALES!A6:D372,3,FALSE)</f>
        <v>Tubo concreto reforzado 900mm (tipo 1)</v>
      </c>
      <c r="C50" s="425"/>
      <c r="D50" s="425"/>
      <c r="E50" s="425"/>
      <c r="F50" s="425"/>
      <c r="G50" s="425"/>
      <c r="H50" s="425"/>
      <c r="I50" s="425"/>
      <c r="J50" s="312" t="str">
        <f>VLOOKUP(A50,MATERIALES!A6:D635,2,FALSE)</f>
        <v>m</v>
      </c>
      <c r="K50" s="397">
        <v>1</v>
      </c>
      <c r="L50" s="421"/>
      <c r="M50" s="402">
        <f>VLOOKUP(A50,MATERIALES!A6:D391,4,FALSE)</f>
        <v>186329.36383527314</v>
      </c>
      <c r="N50" s="272">
        <f>K50*M50</f>
        <v>186329.36383527314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210075.83810075792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2.9886279727706597</v>
      </c>
      <c r="M58" s="832"/>
      <c r="N58" s="287">
        <f>K58*L58</f>
        <v>0.83681583237578483</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31">
        <f>VLOOKUP(A59,TRANSPORTE!A1:D117,4,FALSE)</f>
        <v>1034.151278986966</v>
      </c>
      <c r="M59" s="832"/>
      <c r="N59" s="287">
        <f>K59*L59</f>
        <v>475.70958833400437</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476.54640416638017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13467.093483933666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291005.59972169722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58201.119944339443</v>
      </c>
      <c r="M82" s="862"/>
      <c r="N82" s="51"/>
    </row>
    <row r="83" spans="1:14">
      <c r="B83" s="89" t="s">
        <v>973</v>
      </c>
      <c r="C83" s="90"/>
      <c r="D83" s="90"/>
      <c r="E83" s="90"/>
      <c r="F83" s="90"/>
      <c r="G83" s="90"/>
      <c r="H83" s="90"/>
      <c r="I83" s="87"/>
      <c r="J83" s="88"/>
      <c r="K83" s="304">
        <v>0.05</v>
      </c>
      <c r="L83" s="861">
        <f>N77*K83</f>
        <v>14550.279986084861</v>
      </c>
      <c r="M83" s="862"/>
      <c r="N83" s="51"/>
    </row>
    <row r="84" spans="1:14" ht="15.75" thickBot="1">
      <c r="B84" s="91" t="s">
        <v>974</v>
      </c>
      <c r="C84" s="92"/>
      <c r="D84" s="92"/>
      <c r="E84" s="92"/>
      <c r="F84" s="92"/>
      <c r="G84" s="92"/>
      <c r="H84" s="92"/>
      <c r="I84" s="93"/>
      <c r="J84" s="94"/>
      <c r="K84" s="305">
        <v>0.05</v>
      </c>
      <c r="L84" s="863">
        <f>N77*K84</f>
        <v>14550.279986084861</v>
      </c>
      <c r="M84" s="864"/>
      <c r="N84" s="51"/>
    </row>
    <row r="85" spans="1:14" ht="15.75" thickBot="1">
      <c r="B85" s="827" t="s">
        <v>953</v>
      </c>
      <c r="C85" s="828"/>
      <c r="D85" s="828"/>
      <c r="E85" s="828"/>
      <c r="F85" s="828"/>
      <c r="G85" s="828"/>
      <c r="H85" s="828"/>
      <c r="I85" s="828"/>
      <c r="J85" s="828"/>
      <c r="K85" s="828"/>
      <c r="L85" s="828"/>
      <c r="M85" s="829"/>
      <c r="N85" s="52">
        <f>L82+L83+L84</f>
        <v>87301.679916509165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378307.27963820635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10303.139956113248</v>
      </c>
      <c r="L36" s="270"/>
      <c r="M36" s="336">
        <v>0.5</v>
      </c>
      <c r="N36" s="272">
        <f>K36/M36</f>
        <v>20606.279912226495</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144243.95938558545</v>
      </c>
      <c r="L37" s="335"/>
      <c r="M37" s="336">
        <v>1.5</v>
      </c>
      <c r="N37" s="272">
        <f>K37/M37</f>
        <v>96162.639590390303</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119462.33819940353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VLOOKUP(A48,MATERIALES!A4:D633,2,FALSE)</f>
        <v>m3</v>
      </c>
      <c r="K48" s="282">
        <v>0.57999999999999996</v>
      </c>
      <c r="L48" s="267"/>
      <c r="M48" s="402">
        <f>VLOOKUP(A48,MATERIALES!A5:D389,4,FALSE)</f>
        <v>39096.159489527963</v>
      </c>
      <c r="N48" s="272">
        <f>K48*M48</f>
        <v>22675.772503926219</v>
      </c>
    </row>
    <row r="49" spans="1:14">
      <c r="A49" s="163" t="s">
        <v>726</v>
      </c>
      <c r="B49" s="43" t="str">
        <f>VLOOKUP(A49,MATERIALES!A6:D372,3,FALSE)</f>
        <v>Tubo corrugado de acero galvanizado MP-68</v>
      </c>
      <c r="C49" s="425"/>
      <c r="D49" s="425"/>
      <c r="E49" s="425"/>
      <c r="F49" s="425"/>
      <c r="G49" s="425"/>
      <c r="H49" s="425"/>
      <c r="I49" s="425"/>
      <c r="J49" s="312" t="str">
        <f>VLOOKUP(A49,MATERIALES!A5:D634,2,FALSE)</f>
        <v>m</v>
      </c>
      <c r="K49" s="397">
        <v>1</v>
      </c>
      <c r="L49" s="421"/>
      <c r="M49" s="402">
        <f>VLOOKUP(A49,MATERIALES!A6:D390,4,FALSE)</f>
        <v>199049.80331950175</v>
      </c>
      <c r="N49" s="272">
        <f>K49*M49</f>
        <v>199049.80331950175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221725.57582342796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1028.5628380980336</v>
      </c>
      <c r="M58" s="832"/>
      <c r="N58" s="287">
        <f>K58*L58</f>
        <v>1028.5628380980336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1034.151278986966</v>
      </c>
      <c r="M59" s="832"/>
      <c r="N59" s="287">
        <f>K59*L59</f>
        <v>599.80774181244021</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f>
        <v>1628.3705799104737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369750.47157060925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73950.094314121859</v>
      </c>
      <c r="M82" s="862"/>
      <c r="N82" s="51"/>
    </row>
    <row r="83" spans="1:14">
      <c r="B83" s="89" t="s">
        <v>973</v>
      </c>
      <c r="C83" s="90"/>
      <c r="D83" s="90"/>
      <c r="E83" s="90"/>
      <c r="F83" s="90"/>
      <c r="G83" s="90"/>
      <c r="H83" s="90"/>
      <c r="I83" s="87"/>
      <c r="J83" s="88"/>
      <c r="K83" s="304">
        <v>0.05</v>
      </c>
      <c r="L83" s="861">
        <f>N77*K83</f>
        <v>18487.523578530465</v>
      </c>
      <c r="M83" s="862"/>
      <c r="N83" s="51"/>
    </row>
    <row r="84" spans="1:14" ht="15.75" thickBot="1">
      <c r="B84" s="91" t="s">
        <v>974</v>
      </c>
      <c r="C84" s="92"/>
      <c r="D84" s="92"/>
      <c r="E84" s="92"/>
      <c r="F84" s="92"/>
      <c r="G84" s="92"/>
      <c r="H84" s="92"/>
      <c r="I84" s="93"/>
      <c r="J84" s="94"/>
      <c r="K84" s="305">
        <v>0.05</v>
      </c>
      <c r="L84" s="863">
        <f>N77*K84</f>
        <v>18487.523578530465</v>
      </c>
      <c r="M84" s="864"/>
      <c r="N84" s="51"/>
    </row>
    <row r="85" spans="1:14" ht="15.75" thickBot="1">
      <c r="B85" s="827" t="s">
        <v>953</v>
      </c>
      <c r="C85" s="828"/>
      <c r="D85" s="828"/>
      <c r="E85" s="828"/>
      <c r="F85" s="828"/>
      <c r="G85" s="828"/>
      <c r="H85" s="828"/>
      <c r="I85" s="828"/>
      <c r="J85" s="828"/>
      <c r="K85" s="828"/>
      <c r="L85" s="828"/>
      <c r="M85" s="829"/>
      <c r="N85" s="52">
        <f>L82+L83+L84</f>
        <v>110925.1414711828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480675.61304179206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10303.139956113248</v>
      </c>
      <c r="L36" s="270"/>
      <c r="M36" s="336">
        <v>0.5</v>
      </c>
      <c r="N36" s="272">
        <f>K36/M36</f>
        <v>20606.279912226495</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421"/>
      <c r="J37" s="422"/>
      <c r="K37" s="269">
        <f>VLOOKUP(A37,EQUIPOS!A7:D164,4,FALSE)</f>
        <v>140233.03753322389</v>
      </c>
      <c r="L37" s="335"/>
      <c r="M37" s="336">
        <v>1.5</v>
      </c>
      <c r="N37" s="272">
        <f>K37/M37</f>
        <v>93488.691688815932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116788.39029782916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VLOOKUP(A48,MATERIALES!A4:D633,2,FALSE)</f>
        <v>m3</v>
      </c>
      <c r="K48" s="282">
        <v>0.57999999999999996</v>
      </c>
      <c r="L48" s="267"/>
      <c r="M48" s="402">
        <f>VLOOKUP(A48,MATERIALES!A5:D389,4,FALSE)</f>
        <v>39096.159489527963</v>
      </c>
      <c r="N48" s="272">
        <f>K48*M48</f>
        <v>22675.772503926219</v>
      </c>
    </row>
    <row r="49" spans="1:14">
      <c r="A49" s="163" t="s">
        <v>726</v>
      </c>
      <c r="B49" s="43" t="str">
        <f>VLOOKUP(A49,MATERIALES!A6:D372,3,FALSE)</f>
        <v>Tubo corrugado de acero galvanizado MP-68</v>
      </c>
      <c r="C49" s="425"/>
      <c r="D49" s="425"/>
      <c r="E49" s="425"/>
      <c r="F49" s="425"/>
      <c r="G49" s="425"/>
      <c r="H49" s="425"/>
      <c r="I49" s="425"/>
      <c r="J49" s="312" t="str">
        <f>VLOOKUP(A49,MATERIALES!A5:D634,2,FALSE)</f>
        <v>m</v>
      </c>
      <c r="K49" s="397">
        <v>1</v>
      </c>
      <c r="L49" s="421"/>
      <c r="M49" s="402">
        <f>VLOOKUP(A49,MATERIALES!A6:D390,4,FALSE)</f>
        <v>199049.80331950175</v>
      </c>
      <c r="N49" s="272">
        <f>K49*M49</f>
        <v>199049.80331950175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221725.57582342796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1028.5628380980336</v>
      </c>
      <c r="M58" s="832"/>
      <c r="N58" s="287">
        <f>K58*L58</f>
        <v>1028.5628380980336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1034.151278986966</v>
      </c>
      <c r="M59" s="832"/>
      <c r="N59" s="287">
        <f>K59*L59</f>
        <v>599.80774181244021</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1628.3705799104737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367076.52366903488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73415.304733806974</v>
      </c>
      <c r="M82" s="862"/>
      <c r="N82" s="51"/>
    </row>
    <row r="83" spans="1:14">
      <c r="B83" s="89" t="s">
        <v>973</v>
      </c>
      <c r="C83" s="90"/>
      <c r="D83" s="90"/>
      <c r="E83" s="90"/>
      <c r="F83" s="90"/>
      <c r="G83" s="90"/>
      <c r="H83" s="90"/>
      <c r="I83" s="87"/>
      <c r="J83" s="88"/>
      <c r="K83" s="304">
        <v>0.05</v>
      </c>
      <c r="L83" s="861">
        <f>N77*K83</f>
        <v>18353.826183451743</v>
      </c>
      <c r="M83" s="862"/>
      <c r="N83" s="51"/>
    </row>
    <row r="84" spans="1:14" ht="15.75" thickBot="1">
      <c r="B84" s="91" t="s">
        <v>974</v>
      </c>
      <c r="C84" s="92"/>
      <c r="D84" s="92"/>
      <c r="E84" s="92"/>
      <c r="F84" s="92"/>
      <c r="G84" s="92"/>
      <c r="H84" s="92"/>
      <c r="I84" s="93"/>
      <c r="J84" s="94"/>
      <c r="K84" s="305">
        <v>0.05</v>
      </c>
      <c r="L84" s="863">
        <f>N77*K84</f>
        <v>18353.826183451743</v>
      </c>
      <c r="M84" s="864"/>
      <c r="N84" s="51"/>
    </row>
    <row r="85" spans="1:14" ht="15.75" thickBot="1">
      <c r="B85" s="827" t="s">
        <v>953</v>
      </c>
      <c r="C85" s="828"/>
      <c r="D85" s="828"/>
      <c r="E85" s="828"/>
      <c r="F85" s="828"/>
      <c r="G85" s="828"/>
      <c r="H85" s="828"/>
      <c r="I85" s="828"/>
      <c r="J85" s="828"/>
      <c r="K85" s="828"/>
      <c r="L85" s="828"/>
      <c r="M85" s="829"/>
      <c r="N85" s="52">
        <f>L82+L83+L84</f>
        <v>110122.95710071047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477199.48076974537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134.53962180720401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713</v>
      </c>
      <c r="B48" s="43" t="str">
        <f>VLOOKUP(A48,MATERIALES!A5:D372,3,FALSE)</f>
        <v>Tubería de Plástico</v>
      </c>
      <c r="C48" s="281"/>
      <c r="D48" s="281"/>
      <c r="E48" s="281"/>
      <c r="F48" s="281"/>
      <c r="G48" s="281"/>
      <c r="H48" s="281"/>
      <c r="I48" s="268"/>
      <c r="J48" s="224" t="str">
        <f>VLOOKUP(A48,MATERIALES!A4:D633,2,FALSE)</f>
        <v>m</v>
      </c>
      <c r="K48" s="282">
        <v>1</v>
      </c>
      <c r="L48" s="267"/>
      <c r="M48" s="402">
        <f>VLOOKUP(A48,MATERIALES!A5:D389,4,FALSE)</f>
        <v>14668.912260334619</v>
      </c>
      <c r="N48" s="272">
        <f>K48*M48</f>
        <v>14668.912260334619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14668.912260334619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17494.244318285902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3498.8488636571806</v>
      </c>
      <c r="M82" s="862"/>
      <c r="N82" s="51"/>
    </row>
    <row r="83" spans="1:14">
      <c r="B83" s="89" t="s">
        <v>973</v>
      </c>
      <c r="C83" s="90"/>
      <c r="D83" s="90"/>
      <c r="E83" s="90"/>
      <c r="F83" s="90"/>
      <c r="G83" s="90"/>
      <c r="H83" s="90"/>
      <c r="I83" s="87"/>
      <c r="J83" s="88"/>
      <c r="K83" s="304">
        <v>0.05</v>
      </c>
      <c r="L83" s="861">
        <f>N77*K83</f>
        <v>874.71221591429514</v>
      </c>
      <c r="M83" s="862"/>
      <c r="N83" s="51"/>
    </row>
    <row r="84" spans="1:14" ht="15.75" thickBot="1">
      <c r="B84" s="91" t="s">
        <v>974</v>
      </c>
      <c r="C84" s="92"/>
      <c r="D84" s="92"/>
      <c r="E84" s="92"/>
      <c r="F84" s="92"/>
      <c r="G84" s="92"/>
      <c r="H84" s="92"/>
      <c r="I84" s="93"/>
      <c r="J84" s="94"/>
      <c r="K84" s="305">
        <v>0.05</v>
      </c>
      <c r="L84" s="863">
        <f>N77*K84</f>
        <v>874.71221591429514</v>
      </c>
      <c r="M84" s="864"/>
      <c r="N84" s="51"/>
    </row>
    <row r="85" spans="1:14" ht="15.75" thickBot="1">
      <c r="B85" s="827" t="s">
        <v>953</v>
      </c>
      <c r="C85" s="828"/>
      <c r="D85" s="828"/>
      <c r="E85" s="828"/>
      <c r="F85" s="828"/>
      <c r="G85" s="828"/>
      <c r="H85" s="828"/>
      <c r="I85" s="828"/>
      <c r="J85" s="828"/>
      <c r="K85" s="828"/>
      <c r="L85" s="828"/>
      <c r="M85" s="829"/>
      <c r="N85" s="52">
        <f>L82+L83+L84</f>
        <v>5248.2732954857711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22742.517613771673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5145.8846595192863</v>
      </c>
      <c r="N49" s="272">
        <f>K49*M49</f>
        <v>5917.7673584471786</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286639.51067118696</v>
      </c>
      <c r="N50" s="272">
        <f>K50*M50</f>
        <v>34396.741280542432</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7068.803694299304</v>
      </c>
      <c r="N51" s="272">
        <f>K51*M51</f>
        <v>14137.607388598608</v>
      </c>
    </row>
    <row r="52" spans="1:14" ht="15.75" thickBot="1">
      <c r="A52" t="s">
        <v>921</v>
      </c>
      <c r="B52" s="43" t="str">
        <f>VLOOKUP(A52,MATERIALES!A7:D372,3,FALSE)</f>
        <v>Malla para gaviones (2M3)</v>
      </c>
      <c r="C52" s="310"/>
      <c r="D52" s="310"/>
      <c r="E52" s="310"/>
      <c r="F52" s="310"/>
      <c r="G52" s="310"/>
      <c r="H52" s="310"/>
      <c r="I52" s="310"/>
      <c r="J52" s="433" t="str">
        <f>VLOOKUP(A52,MATERIALES!A6:D637,2,FALSE)</f>
        <v>u</v>
      </c>
      <c r="K52" s="126">
        <v>0.5</v>
      </c>
      <c r="L52" s="325"/>
      <c r="M52" s="402">
        <f>VLOOKUP(A52,MATERIALES!A7:D393,4,FALSE)</f>
        <v>117443.93039498362</v>
      </c>
      <c r="N52" s="272">
        <f>K52*M52</f>
        <v>58721.965197491809</v>
      </c>
    </row>
    <row r="53" spans="1:14" ht="15.75" thickBot="1">
      <c r="B53" s="827" t="s">
        <v>953</v>
      </c>
      <c r="C53" s="828"/>
      <c r="D53" s="828"/>
      <c r="E53" s="828"/>
      <c r="F53" s="828"/>
      <c r="G53" s="828"/>
      <c r="H53" s="828"/>
      <c r="I53" s="828"/>
      <c r="J53" s="828"/>
      <c r="K53" s="828"/>
      <c r="L53" s="828"/>
      <c r="M53" s="829"/>
      <c r="N53" s="394">
        <f>SUM(N48:N52)</f>
        <v>139655.21041334904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1034.151278986966</v>
      </c>
      <c r="M58" s="832"/>
      <c r="N58" s="287">
        <f>K58*L58</f>
        <v>1137.5664068856627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1137.5664068856627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183214.12129462574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36642.824258925153</v>
      </c>
      <c r="M82" s="862"/>
      <c r="N82" s="51"/>
    </row>
    <row r="83" spans="1:14">
      <c r="B83" s="89" t="s">
        <v>973</v>
      </c>
      <c r="C83" s="90"/>
      <c r="D83" s="90"/>
      <c r="E83" s="90"/>
      <c r="F83" s="90"/>
      <c r="G83" s="90"/>
      <c r="H83" s="90"/>
      <c r="I83" s="87"/>
      <c r="J83" s="88"/>
      <c r="K83" s="304">
        <v>0.05</v>
      </c>
      <c r="L83" s="861">
        <f>N77*K83</f>
        <v>9160.7060647312883</v>
      </c>
      <c r="M83" s="862"/>
      <c r="N83" s="51"/>
    </row>
    <row r="84" spans="1:14" ht="15.75" thickBot="1">
      <c r="B84" s="91" t="s">
        <v>974</v>
      </c>
      <c r="C84" s="92"/>
      <c r="D84" s="92"/>
      <c r="E84" s="92"/>
      <c r="F84" s="92"/>
      <c r="G84" s="92"/>
      <c r="H84" s="92"/>
      <c r="I84" s="93"/>
      <c r="J84" s="94"/>
      <c r="K84" s="305">
        <v>0.05</v>
      </c>
      <c r="L84" s="863">
        <f>N77*K84</f>
        <v>9160.7060647312883</v>
      </c>
      <c r="M84" s="864"/>
      <c r="N84" s="51"/>
    </row>
    <row r="85" spans="1:14" ht="15.75" thickBot="1">
      <c r="B85" s="827" t="s">
        <v>953</v>
      </c>
      <c r="C85" s="828"/>
      <c r="D85" s="828"/>
      <c r="E85" s="828"/>
      <c r="F85" s="828"/>
      <c r="G85" s="828"/>
      <c r="H85" s="828"/>
      <c r="I85" s="828"/>
      <c r="J85" s="828"/>
      <c r="K85" s="828"/>
      <c r="L85" s="828"/>
      <c r="M85" s="829"/>
      <c r="N85" s="52">
        <f>L82+L83+L84</f>
        <v>54964.236388387733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238178.35768301348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5145.8846595192863</v>
      </c>
      <c r="N49" s="272">
        <f>K49*M49</f>
        <v>5917.7673584471786</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286639.51067118696</v>
      </c>
      <c r="N50" s="272">
        <f>K50*M50</f>
        <v>34396.741280542432</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7068.803694299304</v>
      </c>
      <c r="N51" s="272">
        <f>K51*M51</f>
        <v>14137.607388598608</v>
      </c>
    </row>
    <row r="52" spans="1:14" ht="15.75" thickBot="1">
      <c r="A52" t="s">
        <v>925</v>
      </c>
      <c r="B52" s="43" t="str">
        <f>VLOOKUP(A52,MATERIALES!A7:D372,3,FALSE)</f>
        <v>Malla Ciclónica Para Gaviones Galvanizada Aleación Zn-5A1-Mm Cal 12 (2M3)</v>
      </c>
      <c r="C52" s="310"/>
      <c r="D52" s="310"/>
      <c r="E52" s="310"/>
      <c r="F52" s="310"/>
      <c r="G52" s="310"/>
      <c r="H52" s="310"/>
      <c r="I52" s="310"/>
      <c r="J52" s="433" t="str">
        <f>VLOOKUP(A52,MATERIALES!A6:D637,2,FALSE)</f>
        <v>u</v>
      </c>
      <c r="K52" s="126">
        <v>0.5</v>
      </c>
      <c r="L52" s="325"/>
      <c r="M52" s="402">
        <f>VLOOKUP(A52,MATERIALES!A7:D393,4,FALSE)</f>
        <v>69419.932529691272</v>
      </c>
      <c r="N52" s="272">
        <f>K52*M52</f>
        <v>34709.966264845636</v>
      </c>
    </row>
    <row r="53" spans="1:14" ht="15.75" thickBot="1">
      <c r="B53" s="827" t="s">
        <v>953</v>
      </c>
      <c r="C53" s="828"/>
      <c r="D53" s="828"/>
      <c r="E53" s="828"/>
      <c r="F53" s="828"/>
      <c r="G53" s="828"/>
      <c r="H53" s="828"/>
      <c r="I53" s="828"/>
      <c r="J53" s="828"/>
      <c r="K53" s="828"/>
      <c r="L53" s="828"/>
      <c r="M53" s="829"/>
      <c r="N53" s="394">
        <f>SUM(N48:N52)</f>
        <v>115643.21148070288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1034.151278986966</v>
      </c>
      <c r="M58" s="832"/>
      <c r="N58" s="287">
        <f>K58*L58</f>
        <v>1137.5664068856627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1137.5664068856627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159202.12236197959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31840.42447239592</v>
      </c>
      <c r="M82" s="862"/>
      <c r="N82" s="51"/>
    </row>
    <row r="83" spans="1:14">
      <c r="B83" s="89" t="s">
        <v>973</v>
      </c>
      <c r="C83" s="90"/>
      <c r="D83" s="90"/>
      <c r="E83" s="90"/>
      <c r="F83" s="90"/>
      <c r="G83" s="90"/>
      <c r="H83" s="90"/>
      <c r="I83" s="87"/>
      <c r="J83" s="88"/>
      <c r="K83" s="304">
        <v>0.05</v>
      </c>
      <c r="L83" s="861">
        <f>N77*K83</f>
        <v>7960.10611809898</v>
      </c>
      <c r="M83" s="862"/>
      <c r="N83" s="51"/>
    </row>
    <row r="84" spans="1:14" ht="15.75" thickBot="1">
      <c r="B84" s="91" t="s">
        <v>974</v>
      </c>
      <c r="C84" s="92"/>
      <c r="D84" s="92"/>
      <c r="E84" s="92"/>
      <c r="F84" s="92"/>
      <c r="G84" s="92"/>
      <c r="H84" s="92"/>
      <c r="I84" s="93"/>
      <c r="J84" s="94"/>
      <c r="K84" s="305">
        <v>0.05</v>
      </c>
      <c r="L84" s="863">
        <f>N77*K84</f>
        <v>7960.10611809898</v>
      </c>
      <c r="M84" s="864"/>
      <c r="N84" s="51"/>
    </row>
    <row r="85" spans="1:14" ht="15.75" thickBot="1">
      <c r="B85" s="827" t="s">
        <v>953</v>
      </c>
      <c r="C85" s="828"/>
      <c r="D85" s="828"/>
      <c r="E85" s="828"/>
      <c r="F85" s="828"/>
      <c r="G85" s="828"/>
      <c r="H85" s="828"/>
      <c r="I85" s="828"/>
      <c r="J85" s="828"/>
      <c r="K85" s="828"/>
      <c r="L85" s="828"/>
      <c r="M85" s="829"/>
      <c r="N85" s="52">
        <f>L82+L83+L84</f>
        <v>47760.636708593876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206962.75907057346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5145.8846595192863</v>
      </c>
      <c r="N49" s="272">
        <f>K49*M49</f>
        <v>5917.7673584471786</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286639.51067118696</v>
      </c>
      <c r="N50" s="272">
        <f>K50*M50</f>
        <v>34396.741280542432</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7068.803694299304</v>
      </c>
      <c r="N51" s="272">
        <f>K51*M51</f>
        <v>14137.607388598608</v>
      </c>
    </row>
    <row r="52" spans="1:14" ht="15.75" thickBot="1">
      <c r="A52" t="s">
        <v>927</v>
      </c>
      <c r="B52" s="43" t="str">
        <f>VLOOKUP(A52,MATERIALES!A7:D372,3,FALSE)</f>
        <v>Malla Ciclónica Para Gaviones Galvanizada Y Plastificada Con Pvc Cal 12 (2M3)</v>
      </c>
      <c r="C52" s="310"/>
      <c r="D52" s="310"/>
      <c r="E52" s="310"/>
      <c r="F52" s="310"/>
      <c r="G52" s="310"/>
      <c r="H52" s="310"/>
      <c r="I52" s="310"/>
      <c r="J52" s="433" t="str">
        <f>VLOOKUP(A52,MATERIALES!A6:D637,2,FALSE)</f>
        <v>u</v>
      </c>
      <c r="K52" s="126">
        <v>0.5</v>
      </c>
      <c r="L52" s="325"/>
      <c r="M52" s="402">
        <f>VLOOKUP(A52,MATERIALES!A7:D393,4,FALSE)</f>
        <v>127966.74812517792</v>
      </c>
      <c r="N52" s="272">
        <f>K52*M52</f>
        <v>63983.374062588962</v>
      </c>
    </row>
    <row r="53" spans="1:14" ht="15.75" thickBot="1">
      <c r="B53" s="827" t="s">
        <v>953</v>
      </c>
      <c r="C53" s="828"/>
      <c r="D53" s="828"/>
      <c r="E53" s="828"/>
      <c r="F53" s="828"/>
      <c r="G53" s="828"/>
      <c r="H53" s="828"/>
      <c r="I53" s="828"/>
      <c r="J53" s="828"/>
      <c r="K53" s="828"/>
      <c r="L53" s="828"/>
      <c r="M53" s="829"/>
      <c r="N53" s="394">
        <f>SUM(N48:N52)</f>
        <v>144916.61927844619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1034.151278986966</v>
      </c>
      <c r="M58" s="832"/>
      <c r="N58" s="287">
        <f>K58*L58</f>
        <v>1137.5664068856627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1137.5664068856627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188475.5301597229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37695.106031944582</v>
      </c>
      <c r="M82" s="862"/>
      <c r="N82" s="51"/>
    </row>
    <row r="83" spans="1:14">
      <c r="B83" s="89" t="s">
        <v>973</v>
      </c>
      <c r="C83" s="90"/>
      <c r="D83" s="90"/>
      <c r="E83" s="90"/>
      <c r="F83" s="90"/>
      <c r="G83" s="90"/>
      <c r="H83" s="90"/>
      <c r="I83" s="87"/>
      <c r="J83" s="88"/>
      <c r="K83" s="304">
        <v>0.05</v>
      </c>
      <c r="L83" s="861">
        <f>N77*K83</f>
        <v>9423.7765079861456</v>
      </c>
      <c r="M83" s="862"/>
      <c r="N83" s="51"/>
    </row>
    <row r="84" spans="1:14" ht="15.75" thickBot="1">
      <c r="B84" s="91" t="s">
        <v>974</v>
      </c>
      <c r="C84" s="92"/>
      <c r="D84" s="92"/>
      <c r="E84" s="92"/>
      <c r="F84" s="92"/>
      <c r="G84" s="92"/>
      <c r="H84" s="92"/>
      <c r="I84" s="93"/>
      <c r="J84" s="94"/>
      <c r="K84" s="305">
        <v>0.05</v>
      </c>
      <c r="L84" s="863">
        <f>N77*K84</f>
        <v>9423.7765079861456</v>
      </c>
      <c r="M84" s="864"/>
      <c r="N84" s="51"/>
    </row>
    <row r="85" spans="1:14" ht="15.75" thickBot="1">
      <c r="B85" s="827" t="s">
        <v>953</v>
      </c>
      <c r="C85" s="828"/>
      <c r="D85" s="828"/>
      <c r="E85" s="828"/>
      <c r="F85" s="828"/>
      <c r="G85" s="828"/>
      <c r="H85" s="828"/>
      <c r="I85" s="828"/>
      <c r="J85" s="828"/>
      <c r="K85" s="828"/>
      <c r="L85" s="828"/>
      <c r="M85" s="829"/>
      <c r="N85" s="52">
        <f>L82+L83+L84</f>
        <v>56542.659047916866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245018.18920763978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5145.8846595192863</v>
      </c>
      <c r="N49" s="272">
        <f>K49*M49</f>
        <v>5917.7673584471786</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286639.51067118696</v>
      </c>
      <c r="N50" s="272">
        <f>K50*M50</f>
        <v>34396.741280542432</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7068.803694299304</v>
      </c>
      <c r="N51" s="272">
        <f>K51*M51</f>
        <v>14137.607388598608</v>
      </c>
    </row>
    <row r="52" spans="1:14" ht="15.75" thickBot="1">
      <c r="A52" t="s">
        <v>929</v>
      </c>
      <c r="B52" s="43" t="str">
        <f>VLOOKUP(A52,MATERIALES!A7:D372,3,FALSE)</f>
        <v>Malla Ciclónica Para Gaviones Galvanizada Aleación Zn-5A1-Mm Y Plastificada Pvc Cal 12 (2M3)</v>
      </c>
      <c r="C52" s="310"/>
      <c r="D52" s="310"/>
      <c r="E52" s="310"/>
      <c r="F52" s="310"/>
      <c r="G52" s="310"/>
      <c r="H52" s="310"/>
      <c r="I52" s="310"/>
      <c r="J52" s="433" t="str">
        <f>VLOOKUP(A52,MATERIALES!A6:D637,2,FALSE)</f>
        <v>u</v>
      </c>
      <c r="K52" s="126">
        <v>0.5</v>
      </c>
      <c r="L52" s="325"/>
      <c r="M52" s="402">
        <f>VLOOKUP(A52,MATERIALES!A7:D393,4,FALSE)</f>
        <v>132369.44480779994</v>
      </c>
      <c r="N52" s="272">
        <f>K52*M52</f>
        <v>66184.72240389997</v>
      </c>
    </row>
    <row r="53" spans="1:14" ht="15.75" thickBot="1">
      <c r="B53" s="827" t="s">
        <v>953</v>
      </c>
      <c r="C53" s="828"/>
      <c r="D53" s="828"/>
      <c r="E53" s="828"/>
      <c r="F53" s="828"/>
      <c r="G53" s="828"/>
      <c r="H53" s="828"/>
      <c r="I53" s="828"/>
      <c r="J53" s="828"/>
      <c r="K53" s="828"/>
      <c r="L53" s="828"/>
      <c r="M53" s="829"/>
      <c r="N53" s="394">
        <f>SUM(N48:N52)</f>
        <v>147117.96761975723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1034.151278986966</v>
      </c>
      <c r="M58" s="832"/>
      <c r="N58" s="287">
        <f>K58*L58</f>
        <v>1137.5664068856627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1137.5664068856627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190676.87850103393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38135.375700206787</v>
      </c>
      <c r="M82" s="862"/>
      <c r="N82" s="51"/>
    </row>
    <row r="83" spans="1:14">
      <c r="B83" s="89" t="s">
        <v>973</v>
      </c>
      <c r="C83" s="90"/>
      <c r="D83" s="90"/>
      <c r="E83" s="90"/>
      <c r="F83" s="90"/>
      <c r="G83" s="90"/>
      <c r="H83" s="90"/>
      <c r="I83" s="87"/>
      <c r="J83" s="88"/>
      <c r="K83" s="304">
        <v>0.05</v>
      </c>
      <c r="L83" s="861">
        <f>N77*K83</f>
        <v>9533.8439250516967</v>
      </c>
      <c r="M83" s="862"/>
      <c r="N83" s="51"/>
    </row>
    <row r="84" spans="1:14" ht="15.75" thickBot="1">
      <c r="B84" s="91" t="s">
        <v>974</v>
      </c>
      <c r="C84" s="92"/>
      <c r="D84" s="92"/>
      <c r="E84" s="92"/>
      <c r="F84" s="92"/>
      <c r="G84" s="92"/>
      <c r="H84" s="92"/>
      <c r="I84" s="93"/>
      <c r="J84" s="94"/>
      <c r="K84" s="305">
        <v>0.05</v>
      </c>
      <c r="L84" s="863">
        <f>N77*K84</f>
        <v>9533.8439250516967</v>
      </c>
      <c r="M84" s="864"/>
      <c r="N84" s="51"/>
    </row>
    <row r="85" spans="1:14" ht="15.75" thickBot="1">
      <c r="B85" s="827" t="s">
        <v>953</v>
      </c>
      <c r="C85" s="828"/>
      <c r="D85" s="828"/>
      <c r="E85" s="828"/>
      <c r="F85" s="828"/>
      <c r="G85" s="828"/>
      <c r="H85" s="828"/>
      <c r="I85" s="828"/>
      <c r="J85" s="828"/>
      <c r="K85" s="828"/>
      <c r="L85" s="828"/>
      <c r="M85" s="829"/>
      <c r="N85" s="52">
        <f>L82+L83+L84</f>
        <v>57203.06355031018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247879.94205134411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7083.4087198278576</v>
      </c>
      <c r="L36" s="270"/>
      <c r="M36" s="336">
        <v>1</v>
      </c>
      <c r="N36" s="272">
        <f>K36*M36</f>
        <v>7083.4087198278576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10456.747742417907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757</v>
      </c>
      <c r="B48" s="43" t="str">
        <f>VLOOKUP(A48,MATERIALES!A5:D372,3,FALSE)</f>
        <v>Agregado para concreto hidráulico</v>
      </c>
      <c r="C48" s="281"/>
      <c r="D48" s="281"/>
      <c r="E48" s="281"/>
      <c r="F48" s="281"/>
      <c r="G48" s="281"/>
      <c r="H48" s="281"/>
      <c r="I48" s="281"/>
      <c r="J48" s="311" t="str">
        <f>VLOOKUP(A48,MATERIALES!A4:D633,2,FALSE)</f>
        <v>m3</v>
      </c>
      <c r="K48" s="282">
        <v>0.504</v>
      </c>
      <c r="L48" s="267"/>
      <c r="M48" s="402">
        <f>VLOOKUP(A48,MATERIALES!A5:D389,4,FALSE)</f>
        <v>67786.622563272365</v>
      </c>
      <c r="N48" s="272">
        <f t="shared" ref="N48:N53" si="0">K48*M48</f>
        <v>34164.457771889269</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2" t="str">
        <f>VLOOKUP(A49,MATERIALES!A5:D634,2,FALSE)</f>
        <v>m2</v>
      </c>
      <c r="K49" s="397">
        <v>2</v>
      </c>
      <c r="L49" s="421"/>
      <c r="M49" s="402">
        <f>VLOOKUP(A49,MATERIALES!A6:D390,4,FALSE)</f>
        <v>7068.803694299304</v>
      </c>
      <c r="N49" s="272">
        <f t="shared" si="0"/>
        <v>14137.607388598608</v>
      </c>
    </row>
    <row r="50" spans="1:14">
      <c r="A50" s="163" t="s">
        <v>774</v>
      </c>
      <c r="B50" s="43" t="str">
        <f>VLOOKUP(A50,MATERIALES!A6:D372,3,FALSE)</f>
        <v>Agua</v>
      </c>
      <c r="C50" s="425"/>
      <c r="D50" s="425"/>
      <c r="E50" s="425"/>
      <c r="F50" s="425"/>
      <c r="G50" s="425"/>
      <c r="H50" s="425"/>
      <c r="I50" s="425"/>
      <c r="J50" s="312" t="str">
        <f>VLOOKUP(A50,MATERIALES!A6:D635,2,FALSE)</f>
        <v>lt</v>
      </c>
      <c r="K50" s="397">
        <v>111</v>
      </c>
      <c r="L50" s="421"/>
      <c r="M50" s="402">
        <f>VLOOKUP(A50,MATERIALES!A6:D391,4,FALSE)</f>
        <v>63.884353314950786</v>
      </c>
      <c r="N50" s="272">
        <f t="shared" si="0"/>
        <v>7091.1632179595372</v>
      </c>
    </row>
    <row r="51" spans="1:14">
      <c r="A51" s="163" t="s">
        <v>598</v>
      </c>
      <c r="B51" s="43" t="str">
        <f>VLOOKUP(A51,MATERIALES!A6:D372,3,FALSE)</f>
        <v>Piedra para concreto ciclópeo (rajón o canto rodado)</v>
      </c>
      <c r="C51" s="425"/>
      <c r="D51" s="425"/>
      <c r="E51" s="425"/>
      <c r="F51" s="425"/>
      <c r="G51" s="425"/>
      <c r="H51" s="425"/>
      <c r="I51" s="425"/>
      <c r="J51" s="312" t="str">
        <f>VLOOKUP(A51,MATERIALES!A6:D636,2,FALSE)</f>
        <v>m3</v>
      </c>
      <c r="K51" s="397">
        <v>0.4</v>
      </c>
      <c r="L51" s="421"/>
      <c r="M51" s="402">
        <f>VLOOKUP(A51,MATERIALES!A6:D392,4,FALSE)</f>
        <v>15471.725633659165</v>
      </c>
      <c r="N51" s="272">
        <f t="shared" si="0"/>
        <v>6188.6902534636665</v>
      </c>
    </row>
    <row r="52" spans="1:14">
      <c r="A52" t="s">
        <v>802</v>
      </c>
      <c r="B52" s="320" t="str">
        <f>VLOOKUP(A52,MATERIALES!A7:D372,3,FALSE)</f>
        <v>Arena lavada</v>
      </c>
      <c r="C52" s="47"/>
      <c r="D52" s="47"/>
      <c r="E52" s="47"/>
      <c r="F52" s="47"/>
      <c r="G52" s="47"/>
      <c r="H52" s="47"/>
      <c r="I52" s="47"/>
      <c r="J52" s="312" t="str">
        <f>VLOOKUP(A52,MATERIALES!A6:D637,2,FALSE)</f>
        <v>m3</v>
      </c>
      <c r="K52" s="169">
        <v>0.378</v>
      </c>
      <c r="L52" s="318"/>
      <c r="M52" s="426">
        <f>VLOOKUP(A52,MATERIALES!A7:D393,4,FALSE)</f>
        <v>48147.507615034578</v>
      </c>
      <c r="N52" s="273">
        <f t="shared" si="0"/>
        <v>18199.757878483069</v>
      </c>
    </row>
    <row r="53" spans="1:14">
      <c r="A53" t="s">
        <v>804</v>
      </c>
      <c r="B53" s="168" t="str">
        <f>VLOOKUP(A53,MATERIALES!A8:D372,3,FALSE)</f>
        <v>Cemento gris</v>
      </c>
      <c r="C53" s="317"/>
      <c r="D53" s="317"/>
      <c r="E53" s="317"/>
      <c r="F53" s="317"/>
      <c r="G53" s="317"/>
      <c r="H53" s="317"/>
      <c r="I53" s="317"/>
      <c r="J53" s="312" t="str">
        <f>VLOOKUP(A53,MATERIALES!A7:D638,2,FALSE)</f>
        <v>kg</v>
      </c>
      <c r="K53" s="44">
        <v>156</v>
      </c>
      <c r="L53" s="318"/>
      <c r="M53" s="426">
        <f>VLOOKUP(A53,MATERIALES!A8:D394,4,FALSE)</f>
        <v>473.09912760460776</v>
      </c>
      <c r="N53" s="273">
        <f t="shared" si="0"/>
        <v>73803.463906318808</v>
      </c>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153585.14041671297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31">
        <f>VLOOKUP(A60,TRANSPORTE!A1:D117,4,FALSE)</f>
        <v>1034.151278986966</v>
      </c>
      <c r="M60" s="832"/>
      <c r="N60" s="287">
        <f>K60*L60</f>
        <v>413.66051159478639</v>
      </c>
    </row>
    <row r="61" spans="1:14">
      <c r="A61" t="s">
        <v>1229</v>
      </c>
      <c r="B61" s="46" t="str">
        <f>VLOOKUP(A61,TRANSPORTE!A1:D117,3,FALSE)</f>
        <v>Transporte de arena</v>
      </c>
      <c r="C61" s="47"/>
      <c r="D61" s="47"/>
      <c r="E61" s="47"/>
      <c r="F61" s="47"/>
      <c r="G61" s="47"/>
      <c r="H61" s="311" t="s">
        <v>339</v>
      </c>
      <c r="I61" s="279">
        <v>0.378</v>
      </c>
      <c r="J61" s="286">
        <v>1</v>
      </c>
      <c r="K61" s="279">
        <f>I61*J61</f>
        <v>0.378</v>
      </c>
      <c r="L61" s="831">
        <f>VLOOKUP(A61,TRANSPORTE!A1:D117,4,FALSE)</f>
        <v>1034.151278986966</v>
      </c>
      <c r="M61" s="832"/>
      <c r="N61" s="287">
        <f t="shared" ref="N61:N62" si="1">K61*L61</f>
        <v>390.90918345707314</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31">
        <f>VLOOKUP(A62,TRANSPORTE!A1:D117,4,FALSE)</f>
        <v>1034.151278986966</v>
      </c>
      <c r="M62" s="832"/>
      <c r="N62" s="287">
        <f t="shared" si="1"/>
        <v>521.21224460943085</v>
      </c>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1325.7819396612904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67466.780451800994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232834.45055059317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46566.890110118635</v>
      </c>
      <c r="M84" s="862"/>
      <c r="N84" s="51"/>
    </row>
    <row r="85" spans="1:14">
      <c r="B85" s="89" t="s">
        <v>973</v>
      </c>
      <c r="C85" s="90"/>
      <c r="D85" s="90"/>
      <c r="E85" s="90"/>
      <c r="F85" s="90"/>
      <c r="G85" s="90"/>
      <c r="H85" s="90"/>
      <c r="I85" s="87"/>
      <c r="J85" s="88"/>
      <c r="K85" s="304">
        <v>0.05</v>
      </c>
      <c r="L85" s="861">
        <f>N79*K85</f>
        <v>11641.722527529659</v>
      </c>
      <c r="M85" s="862"/>
      <c r="N85" s="51"/>
    </row>
    <row r="86" spans="1:14" ht="15.75" thickBot="1">
      <c r="B86" s="91" t="s">
        <v>974</v>
      </c>
      <c r="C86" s="92"/>
      <c r="D86" s="92"/>
      <c r="E86" s="92"/>
      <c r="F86" s="92"/>
      <c r="G86" s="92"/>
      <c r="H86" s="92"/>
      <c r="I86" s="93"/>
      <c r="J86" s="94"/>
      <c r="K86" s="305">
        <v>0.05</v>
      </c>
      <c r="L86" s="863">
        <f>N79*K86</f>
        <v>11641.722527529659</v>
      </c>
      <c r="M86" s="864"/>
      <c r="N86" s="51"/>
    </row>
    <row r="87" spans="1:14" ht="15.75" thickBot="1">
      <c r="B87" s="827" t="s">
        <v>953</v>
      </c>
      <c r="C87" s="828"/>
      <c r="D87" s="828"/>
      <c r="E87" s="828"/>
      <c r="F87" s="828"/>
      <c r="G87" s="828"/>
      <c r="H87" s="828"/>
      <c r="I87" s="828"/>
      <c r="J87" s="828"/>
      <c r="K87" s="828"/>
      <c r="L87" s="828"/>
      <c r="M87" s="829"/>
      <c r="N87" s="52">
        <f>L84+L85+L86</f>
        <v>69850.335165177952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302684.78571577114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1345.39621807204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VLOOKUP(A48,MATERIALES!A5:D372,3,FALSE)</f>
        <v>Cemento Asfaltico 60-70</v>
      </c>
      <c r="C48" s="281"/>
      <c r="D48" s="281"/>
      <c r="E48" s="281"/>
      <c r="F48" s="281"/>
      <c r="G48" s="281"/>
      <c r="H48" s="281"/>
      <c r="I48" s="281"/>
      <c r="J48" s="311" t="str">
        <f>VLOOKUP(A48,MATERIALES!A4:D633,2,FALSE)</f>
        <v>kg</v>
      </c>
      <c r="K48" s="282">
        <v>0.5</v>
      </c>
      <c r="L48" s="267"/>
      <c r="M48" s="402">
        <f>VLOOKUP(A48,MATERIALES!A5:D389,4,FALSE)</f>
        <v>2065.5940905167422</v>
      </c>
      <c r="N48" s="272">
        <f>K48*M48</f>
        <v>1032.7970452583711</v>
      </c>
    </row>
    <row r="49" spans="1:14">
      <c r="A49" s="163" t="s">
        <v>833</v>
      </c>
      <c r="B49" s="43" t="str">
        <f>VLOOKUP(A49,MATERIALES!A6:D372,3,FALSE)</f>
        <v>Concreto Resistencia  14 (Mpa)</v>
      </c>
      <c r="C49" s="425"/>
      <c r="D49" s="425"/>
      <c r="E49" s="425"/>
      <c r="F49" s="425"/>
      <c r="G49" s="425"/>
      <c r="H49" s="425"/>
      <c r="I49" s="425"/>
      <c r="J49" s="312" t="str">
        <f>VLOOKUP(A49,MATERIALES!A5:D634,2,FALSE)</f>
        <v>m3</v>
      </c>
      <c r="K49" s="397">
        <v>1.01</v>
      </c>
      <c r="L49" s="421"/>
      <c r="M49" s="402">
        <f>VLOOKUP(A49,MATERIALES!A6:D390,4,FALSE)</f>
        <v>271508.50158854085</v>
      </c>
      <c r="N49" s="272">
        <f>K49*M49</f>
        <v>274223.58660442627</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0.3</v>
      </c>
      <c r="L50" s="421"/>
      <c r="M50" s="402">
        <f>VLOOKUP(A50,MATERIALES!A6:D391,4,FALSE)</f>
        <v>7068.803694299304</v>
      </c>
      <c r="N50" s="272">
        <f>K50*M50</f>
        <v>2120.6411082897912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277377.02475797443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31">
        <f>VLOOKUP(A60,TRANSPORTE!A1:D117,4,FALSE)</f>
        <v>1843.0418833431077</v>
      </c>
      <c r="M60" s="832"/>
      <c r="N60" s="287">
        <f>K60*L60</f>
        <v>1861.4723021765387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1861.4723021765387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307491.81763966382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61498.363527932765</v>
      </c>
      <c r="M84" s="862"/>
      <c r="N84" s="51"/>
    </row>
    <row r="85" spans="1:14">
      <c r="B85" s="89" t="s">
        <v>973</v>
      </c>
      <c r="C85" s="90"/>
      <c r="D85" s="90"/>
      <c r="E85" s="90"/>
      <c r="F85" s="90"/>
      <c r="G85" s="90"/>
      <c r="H85" s="90"/>
      <c r="I85" s="87"/>
      <c r="J85" s="88"/>
      <c r="K85" s="304">
        <v>0.05</v>
      </c>
      <c r="L85" s="861">
        <f>N79*K85</f>
        <v>15374.590881983191</v>
      </c>
      <c r="M85" s="862"/>
      <c r="N85" s="51"/>
    </row>
    <row r="86" spans="1:14" ht="15.75" thickBot="1">
      <c r="B86" s="91" t="s">
        <v>974</v>
      </c>
      <c r="C86" s="92"/>
      <c r="D86" s="92"/>
      <c r="E86" s="92"/>
      <c r="F86" s="92"/>
      <c r="G86" s="92"/>
      <c r="H86" s="92"/>
      <c r="I86" s="93"/>
      <c r="J86" s="94"/>
      <c r="K86" s="305">
        <v>0.05</v>
      </c>
      <c r="L86" s="863">
        <f>N79*K86</f>
        <v>15374.590881983191</v>
      </c>
      <c r="M86" s="864"/>
      <c r="N86" s="51"/>
    </row>
    <row r="87" spans="1:14" ht="15.75" thickBot="1">
      <c r="B87" s="827" t="s">
        <v>953</v>
      </c>
      <c r="C87" s="828"/>
      <c r="D87" s="828"/>
      <c r="E87" s="828"/>
      <c r="F87" s="828"/>
      <c r="G87" s="828"/>
      <c r="H87" s="828"/>
      <c r="I87" s="828"/>
      <c r="J87" s="828"/>
      <c r="K87" s="828"/>
      <c r="L87" s="828"/>
      <c r="M87" s="829"/>
      <c r="N87" s="52">
        <f>L84+L85+L86</f>
        <v>92247.54529189915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399739.36293156294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1135</v>
      </c>
      <c r="C31" s="967" t="s">
        <v>2143</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71.649414538135986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VLOOKUP(A48,MATERIALES!A5:D372,3,FALSE)</f>
        <v>Cemento Asfaltico 60-70</v>
      </c>
      <c r="C48" s="281"/>
      <c r="D48" s="281"/>
      <c r="E48" s="281"/>
      <c r="F48" s="281"/>
      <c r="G48" s="281"/>
      <c r="H48" s="281"/>
      <c r="I48" s="281"/>
      <c r="J48" s="311" t="str">
        <f>VLOOKUP(A48,MATERIALES!A4:D633,2,FALSE)</f>
        <v>kg</v>
      </c>
      <c r="K48" s="282">
        <v>0.05</v>
      </c>
      <c r="L48" s="267"/>
      <c r="M48" s="402">
        <f>VLOOKUP(A48,MATERIALES!A5:D389,4,FALSE)</f>
        <v>2065.5940905167422</v>
      </c>
      <c r="N48" s="272">
        <f>K48*M48</f>
        <v>103.27970452583712</v>
      </c>
    </row>
    <row r="49" spans="1:14">
      <c r="A49" s="163" t="s">
        <v>429</v>
      </c>
      <c r="B49" s="43" t="str">
        <f>VLOOKUP(A49,MATERIALES!A6:D372,3,FALSE)</f>
        <v>Cuneta prefabricada de concreto tipo V de (0,8*0,3*0,22)</v>
      </c>
      <c r="C49" s="425"/>
      <c r="D49" s="425"/>
      <c r="E49" s="425"/>
      <c r="F49" s="425"/>
      <c r="G49" s="425"/>
      <c r="H49" s="425"/>
      <c r="I49" s="425"/>
      <c r="J49" s="312" t="str">
        <f>VLOOKUP(A49,MATERIALES!A5:D634,2,FALSE)</f>
        <v>m</v>
      </c>
      <c r="K49" s="397">
        <v>1</v>
      </c>
      <c r="L49" s="421"/>
      <c r="M49" s="402">
        <f>VLOOKUP(A49,MATERIALES!A6:D390,4,FALSE)</f>
        <v>25417.454705575085</v>
      </c>
      <c r="N49" s="272">
        <f>K49*M49</f>
        <v>25417.454705575085</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25520.734410100922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1432.9882907627198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27025.372115401777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5405.0744230803557</v>
      </c>
      <c r="M84" s="862"/>
      <c r="N84" s="51"/>
    </row>
    <row r="85" spans="1:14">
      <c r="B85" s="89" t="s">
        <v>973</v>
      </c>
      <c r="C85" s="90"/>
      <c r="D85" s="90"/>
      <c r="E85" s="90"/>
      <c r="F85" s="90"/>
      <c r="G85" s="90"/>
      <c r="H85" s="90"/>
      <c r="I85" s="87"/>
      <c r="J85" s="88"/>
      <c r="K85" s="304">
        <v>0.05</v>
      </c>
      <c r="L85" s="861">
        <f>N79*K85</f>
        <v>1351.2686057700889</v>
      </c>
      <c r="M85" s="862"/>
      <c r="N85" s="51"/>
    </row>
    <row r="86" spans="1:14" ht="15.75" thickBot="1">
      <c r="B86" s="91" t="s">
        <v>974</v>
      </c>
      <c r="C86" s="92"/>
      <c r="D86" s="92"/>
      <c r="E86" s="92"/>
      <c r="F86" s="92"/>
      <c r="G86" s="92"/>
      <c r="H86" s="92"/>
      <c r="I86" s="93"/>
      <c r="J86" s="94"/>
      <c r="K86" s="305">
        <v>0.05</v>
      </c>
      <c r="L86" s="863">
        <f>N79*K86</f>
        <v>1351.2686057700889</v>
      </c>
      <c r="M86" s="864"/>
      <c r="N86" s="51"/>
    </row>
    <row r="87" spans="1:14" ht="15.75" thickBot="1">
      <c r="B87" s="827" t="s">
        <v>953</v>
      </c>
      <c r="C87" s="828"/>
      <c r="D87" s="828"/>
      <c r="E87" s="828"/>
      <c r="F87" s="828"/>
      <c r="G87" s="828"/>
      <c r="H87" s="828"/>
      <c r="I87" s="828"/>
      <c r="J87" s="828"/>
      <c r="K87" s="828"/>
      <c r="L87" s="828"/>
      <c r="M87" s="829"/>
      <c r="N87" s="52">
        <f>L84+L85+L86</f>
        <v>8107.6116346205326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35132.983750022308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1683</v>
      </c>
      <c r="C31" s="967" t="s">
        <v>2144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10303.139956113248</v>
      </c>
      <c r="L36" s="270"/>
      <c r="M36" s="336">
        <v>1.25</v>
      </c>
      <c r="N36" s="272">
        <f>K36/M36</f>
        <v>8242.5119648905984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1886.7062180720402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10129.218182962639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VLOOKUP(A48,MATERIALES!A4:D633,2,FALSE)</f>
        <v>m3</v>
      </c>
      <c r="K48" s="282">
        <v>0.5</v>
      </c>
      <c r="L48" s="267"/>
      <c r="M48" s="402">
        <f>VLOOKUP(A48,MATERIALES!A5:D389,4,FALSE)</f>
        <v>22806.714133437432</v>
      </c>
      <c r="N48" s="272">
        <f>K48*M48</f>
        <v>11403.357066718716</v>
      </c>
    </row>
    <row r="49" spans="1:14">
      <c r="A49" s="163" t="s">
        <v>805</v>
      </c>
      <c r="B49" s="43" t="str">
        <f>VLOOKUP(A49,MATERIALES!A6:D372,3,FALSE)</f>
        <v>Cemento Asfaltico 60-70</v>
      </c>
      <c r="C49" s="425"/>
      <c r="D49" s="425"/>
      <c r="E49" s="425"/>
      <c r="F49" s="425"/>
      <c r="G49" s="425"/>
      <c r="H49" s="425"/>
      <c r="I49" s="425"/>
      <c r="J49" s="312" t="str">
        <f>VLOOKUP(A49,MATERIALES!A5:D634,2,FALSE)</f>
        <v>kg</v>
      </c>
      <c r="K49" s="397">
        <v>0.5</v>
      </c>
      <c r="L49" s="421"/>
      <c r="M49" s="402">
        <f>VLOOKUP(A49,MATERIALES!A6:D390,4,FALSE)</f>
        <v>2065.5940905167422</v>
      </c>
      <c r="N49" s="272">
        <f>K49*M49</f>
        <v>1032.7970452583711</v>
      </c>
    </row>
    <row r="50" spans="1:14">
      <c r="A50" s="163" t="s">
        <v>833</v>
      </c>
      <c r="B50" s="43" t="str">
        <f>VLOOKUP(A50,MATERIALES!A6:D372,3,FALSE)</f>
        <v>Concreto Resistencia  14 (Mpa)</v>
      </c>
      <c r="C50" s="425"/>
      <c r="D50" s="425"/>
      <c r="E50" s="425"/>
      <c r="F50" s="425"/>
      <c r="G50" s="425"/>
      <c r="H50" s="425"/>
      <c r="I50" s="425"/>
      <c r="J50" s="312" t="str">
        <f>VLOOKUP(A50,MATERIALES!A6:D635,2,FALSE)</f>
        <v>m3</v>
      </c>
      <c r="K50" s="397">
        <v>1.01</v>
      </c>
      <c r="L50" s="421"/>
      <c r="M50" s="402">
        <f>VLOOKUP(A50,MATERIALES!A6:D391,4,FALSE)</f>
        <v>271508.50158854085</v>
      </c>
      <c r="N50" s="272">
        <f>K50*M50</f>
        <v>274223.58660442627</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0.3</v>
      </c>
      <c r="L51" s="421"/>
      <c r="M51" s="402">
        <f>VLOOKUP(A51,MATERIALES!A6:D392,4,FALSE)</f>
        <v>7068.803694299304</v>
      </c>
      <c r="N51" s="272">
        <f>K51*M51</f>
        <v>2120.6411082897912</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288780.38182469312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31">
        <f>VLOOKUP(A58,TRANSPORTE!A1:D117,4,FALSE)</f>
        <v>1843.0418833431077</v>
      </c>
      <c r="M58" s="832"/>
      <c r="N58" s="287">
        <f>K58*L58</f>
        <v>1861.4723021765387</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31">
        <f>VLOOKUP(A59,TRANSPORTE!A1:D117,4,FALSE)</f>
        <v>1034.151278986966</v>
      </c>
      <c r="M59" s="832"/>
      <c r="N59" s="287">
        <f>K59*L59</f>
        <v>517.07563949348298</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2378.5479416700218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37734.124361440801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339022.27231076651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67804.454462153299</v>
      </c>
      <c r="M82" s="862"/>
      <c r="N82" s="51"/>
    </row>
    <row r="83" spans="1:14">
      <c r="B83" s="89" t="s">
        <v>973</v>
      </c>
      <c r="C83" s="90"/>
      <c r="D83" s="90"/>
      <c r="E83" s="90"/>
      <c r="F83" s="90"/>
      <c r="G83" s="90"/>
      <c r="H83" s="90"/>
      <c r="I83" s="87"/>
      <c r="J83" s="88"/>
      <c r="K83" s="304">
        <v>0.05</v>
      </c>
      <c r="L83" s="861">
        <f>N77*K83</f>
        <v>16951.113615538325</v>
      </c>
      <c r="M83" s="862"/>
      <c r="N83" s="51"/>
    </row>
    <row r="84" spans="1:14" ht="15.75" thickBot="1">
      <c r="B84" s="91" t="s">
        <v>974</v>
      </c>
      <c r="C84" s="92"/>
      <c r="D84" s="92"/>
      <c r="E84" s="92"/>
      <c r="F84" s="92"/>
      <c r="G84" s="92"/>
      <c r="H84" s="92"/>
      <c r="I84" s="93"/>
      <c r="J84" s="94"/>
      <c r="K84" s="305">
        <v>0.05</v>
      </c>
      <c r="L84" s="863">
        <f>N77*K84</f>
        <v>16951.113615538325</v>
      </c>
      <c r="M84" s="864"/>
      <c r="N84" s="51"/>
    </row>
    <row r="85" spans="1:14" ht="15.75" thickBot="1">
      <c r="B85" s="827" t="s">
        <v>953</v>
      </c>
      <c r="C85" s="828"/>
      <c r="D85" s="828"/>
      <c r="E85" s="828"/>
      <c r="F85" s="828"/>
      <c r="G85" s="828"/>
      <c r="H85" s="828"/>
      <c r="I85" s="828"/>
      <c r="J85" s="828"/>
      <c r="K85" s="828"/>
      <c r="L85" s="828"/>
      <c r="M85" s="829"/>
      <c r="N85" s="52">
        <f>L82+L83+L84</f>
        <v>101706.68169322996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440728.95400399645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1684</v>
      </c>
      <c r="C31" s="967" t="s">
        <v>2145</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10303.139956113248</v>
      </c>
      <c r="L36" s="270"/>
      <c r="M36" s="336">
        <v>18.75</v>
      </c>
      <c r="N36" s="272">
        <f>K36/M36</f>
        <v>549.50079765937323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107.73674787146933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657.23754553084257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VLOOKUP(A48,MATERIALES!A4:D633,2,FALSE)</f>
        <v>m3</v>
      </c>
      <c r="K48" s="282">
        <v>0.05</v>
      </c>
      <c r="L48" s="267"/>
      <c r="M48" s="402">
        <f>VLOOKUP(A48,MATERIALES!A5:D389,4,FALSE)</f>
        <v>22806.714133437432</v>
      </c>
      <c r="N48" s="272">
        <f>K48*M48</f>
        <v>1140.3357066718715</v>
      </c>
    </row>
    <row r="49" spans="1:14">
      <c r="A49" s="163" t="s">
        <v>805</v>
      </c>
      <c r="B49" s="43" t="str">
        <f>VLOOKUP(A49,MATERIALES!A6:D372,3,FALSE)</f>
        <v>Cemento Asfaltico 60-70</v>
      </c>
      <c r="C49" s="425"/>
      <c r="D49" s="425"/>
      <c r="E49" s="425"/>
      <c r="F49" s="425"/>
      <c r="G49" s="425"/>
      <c r="H49" s="425"/>
      <c r="I49" s="425"/>
      <c r="J49" s="312" t="str">
        <f>VLOOKUP(A49,MATERIALES!A5:D634,2,FALSE)</f>
        <v>kg</v>
      </c>
      <c r="K49" s="397">
        <v>0.05</v>
      </c>
      <c r="L49" s="421"/>
      <c r="M49" s="402">
        <f>VLOOKUP(A49,MATERIALES!A6:D390,4,FALSE)</f>
        <v>2065.5940905167422</v>
      </c>
      <c r="N49" s="272">
        <f>K49*M49</f>
        <v>103.27970452583712</v>
      </c>
    </row>
    <row r="50" spans="1:14">
      <c r="A50" s="163" t="s">
        <v>429</v>
      </c>
      <c r="B50" s="43" t="str">
        <f>VLOOKUP(A50,MATERIALES!A6:D372,3,FALSE)</f>
        <v>Cuneta prefabricada de concreto tipo V de (0,8*0,3*0,22)</v>
      </c>
      <c r="C50" s="425"/>
      <c r="D50" s="425"/>
      <c r="E50" s="425"/>
      <c r="F50" s="425"/>
      <c r="G50" s="425"/>
      <c r="H50" s="425"/>
      <c r="I50" s="425"/>
      <c r="J50" s="312" t="str">
        <f>VLOOKUP(A50,MATERIALES!A6:D635,2,FALSE)</f>
        <v>m</v>
      </c>
      <c r="K50" s="397">
        <v>1</v>
      </c>
      <c r="L50" s="421"/>
      <c r="M50" s="402">
        <f>VLOOKUP(A50,MATERIALES!A6:D391,4,FALSE)</f>
        <v>25417.454705575085</v>
      </c>
      <c r="N50" s="272">
        <f>K50*M50</f>
        <v>25417.454705575085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26661.070116772793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31">
        <f>VLOOKUP(A58,TRANSPORTE!A1:D117,4,FALSE)</f>
        <v>1034.151278986966</v>
      </c>
      <c r="M58" s="832"/>
      <c r="N58" s="287">
        <f>K58*L58</f>
        <v>51.707563949348298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51.707563949348298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2154.7349574293867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29524.750183682372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5904.9500367364744</v>
      </c>
      <c r="M82" s="862"/>
      <c r="N82" s="51"/>
    </row>
    <row r="83" spans="1:14">
      <c r="B83" s="89" t="s">
        <v>973</v>
      </c>
      <c r="C83" s="90"/>
      <c r="D83" s="90"/>
      <c r="E83" s="90"/>
      <c r="F83" s="90"/>
      <c r="G83" s="90"/>
      <c r="H83" s="90"/>
      <c r="I83" s="87"/>
      <c r="J83" s="88"/>
      <c r="K83" s="304">
        <v>0.05</v>
      </c>
      <c r="L83" s="861">
        <f>N77*K83</f>
        <v>1476.2375091841186</v>
      </c>
      <c r="M83" s="862"/>
      <c r="N83" s="51"/>
    </row>
    <row r="84" spans="1:14" ht="15.75" thickBot="1">
      <c r="B84" s="91" t="s">
        <v>974</v>
      </c>
      <c r="C84" s="92"/>
      <c r="D84" s="92"/>
      <c r="E84" s="92"/>
      <c r="F84" s="92"/>
      <c r="G84" s="92"/>
      <c r="H84" s="92"/>
      <c r="I84" s="93"/>
      <c r="J84" s="94"/>
      <c r="K84" s="305">
        <v>0.05</v>
      </c>
      <c r="L84" s="863">
        <f>N77*K84</f>
        <v>1476.2375091841186</v>
      </c>
      <c r="M84" s="864"/>
      <c r="N84" s="51"/>
    </row>
    <row r="85" spans="1:14" ht="15.75" thickBot="1">
      <c r="B85" s="827" t="s">
        <v>953</v>
      </c>
      <c r="C85" s="828"/>
      <c r="D85" s="828"/>
      <c r="E85" s="828"/>
      <c r="F85" s="828"/>
      <c r="G85" s="828"/>
      <c r="H85" s="828"/>
      <c r="I85" s="828"/>
      <c r="J85" s="828"/>
      <c r="K85" s="828"/>
      <c r="L85" s="828"/>
      <c r="M85" s="829"/>
      <c r="N85" s="52">
        <f>L82+L83+L84</f>
        <v>8857.4250551047116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38382.17523878708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134.53962180720401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833</v>
      </c>
      <c r="B48" s="43" t="str">
        <f>VLOOKUP(A48,MATERIALES!A5:D372,3,FALSE)</f>
        <v>Concreto Resistencia  14 (Mpa)</v>
      </c>
      <c r="C48" s="281"/>
      <c r="D48" s="281"/>
      <c r="E48" s="281"/>
      <c r="F48" s="281"/>
      <c r="G48" s="281"/>
      <c r="H48" s="281"/>
      <c r="I48" s="268"/>
      <c r="J48" s="224" t="str">
        <f>VLOOKUP(A48,MATERIALES!A4:D633,2,FALSE)</f>
        <v>m3</v>
      </c>
      <c r="K48" s="282">
        <v>7.0000000000000007E-2</v>
      </c>
      <c r="L48" s="267"/>
      <c r="M48" s="402">
        <f>VLOOKUP(A48,MATERIALES!A5:D389,4,FALSE)</f>
        <v>271508.50158854085</v>
      </c>
      <c r="N48" s="272">
        <f>K48*M48</f>
        <v>19005.595111197861</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1" t="str">
        <f>VLOOKUP(A49,MATERIALES!A5:D634,2,FALSE)</f>
        <v>m2</v>
      </c>
      <c r="K49" s="397">
        <v>0.3</v>
      </c>
      <c r="L49" s="421"/>
      <c r="M49" s="402">
        <f>VLOOKUP(A49,MATERIALES!A6:D390,4,FALSE)</f>
        <v>7068.803694299304</v>
      </c>
      <c r="N49" s="272">
        <f>K49*M49</f>
        <v>2120.6411082897912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21126.236219487651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31">
        <f>VLOOKUP(A58,TRANSPORTE!A1:D117,4,FALSE)</f>
        <v>1843.0418833431077</v>
      </c>
      <c r="M58" s="832"/>
      <c r="N58" s="287">
        <f>K58*L58</f>
        <v>129.01293183401754</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129.01293183401754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24080.581209272954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4816.116241854591</v>
      </c>
      <c r="M82" s="862"/>
      <c r="N82" s="51"/>
    </row>
    <row r="83" spans="1:14">
      <c r="B83" s="89" t="s">
        <v>973</v>
      </c>
      <c r="C83" s="90"/>
      <c r="D83" s="90"/>
      <c r="E83" s="90"/>
      <c r="F83" s="90"/>
      <c r="G83" s="90"/>
      <c r="H83" s="90"/>
      <c r="I83" s="87"/>
      <c r="J83" s="88"/>
      <c r="K83" s="304">
        <v>0.05</v>
      </c>
      <c r="L83" s="861">
        <f>N77*K83</f>
        <v>1204.0290604636477</v>
      </c>
      <c r="M83" s="862"/>
      <c r="N83" s="51"/>
    </row>
    <row r="84" spans="1:14" ht="15.75" thickBot="1">
      <c r="B84" s="91" t="s">
        <v>974</v>
      </c>
      <c r="C84" s="92"/>
      <c r="D84" s="92"/>
      <c r="E84" s="92"/>
      <c r="F84" s="92"/>
      <c r="G84" s="92"/>
      <c r="H84" s="92"/>
      <c r="I84" s="93"/>
      <c r="J84" s="94"/>
      <c r="K84" s="305">
        <v>0.05</v>
      </c>
      <c r="L84" s="863">
        <f>N77*K84</f>
        <v>1204.0290604636477</v>
      </c>
      <c r="M84" s="864"/>
      <c r="N84" s="51"/>
    </row>
    <row r="85" spans="1:14" ht="15.75" thickBot="1">
      <c r="B85" s="827" t="s">
        <v>953</v>
      </c>
      <c r="C85" s="828"/>
      <c r="D85" s="828"/>
      <c r="E85" s="828"/>
      <c r="F85" s="828"/>
      <c r="G85" s="828"/>
      <c r="H85" s="828"/>
      <c r="I85" s="828"/>
      <c r="J85" s="828"/>
      <c r="K85" s="828"/>
      <c r="L85" s="828"/>
      <c r="M85" s="829"/>
      <c r="N85" s="52">
        <f>L82+L83+L84</f>
        <v>7224.174362781886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31304.755572054841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71.649414538135986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400</v>
      </c>
      <c r="B48" s="43" t="str">
        <f>VLOOKUP(A48,MATERIALES!A5:D372,3,FALSE)</f>
        <v>Bordillo Prefabricado En Concreto Ref.A85 Ntc-4109, 0,20 X 0,35 X 0.80 M</v>
      </c>
      <c r="C48" s="281"/>
      <c r="D48" s="281"/>
      <c r="E48" s="281"/>
      <c r="F48" s="281"/>
      <c r="G48" s="281"/>
      <c r="H48" s="281"/>
      <c r="I48" s="268"/>
      <c r="J48" s="224" t="str">
        <f>VLOOKUP(A48,MATERIALES!A4:D633,2,FALSE)</f>
        <v>u</v>
      </c>
      <c r="K48" s="282">
        <v>1.25</v>
      </c>
      <c r="L48" s="267"/>
      <c r="M48" s="402">
        <f>VLOOKUP(A48,MATERIALES!A5:D389,4,FALSE)</f>
        <v>2395.6632493106545</v>
      </c>
      <c r="N48" s="272">
        <f>K48*M48</f>
        <v>2994.5790616383183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2994.5790616383183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1432.9882907627198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4499.2167669391747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899.84335338783501</v>
      </c>
      <c r="M82" s="862"/>
      <c r="N82" s="51"/>
    </row>
    <row r="83" spans="1:14">
      <c r="B83" s="89" t="s">
        <v>973</v>
      </c>
      <c r="C83" s="90"/>
      <c r="D83" s="90"/>
      <c r="E83" s="90"/>
      <c r="F83" s="90"/>
      <c r="G83" s="90"/>
      <c r="H83" s="90"/>
      <c r="I83" s="87"/>
      <c r="J83" s="88"/>
      <c r="K83" s="304">
        <v>0.05</v>
      </c>
      <c r="L83" s="861">
        <f>N77*K83</f>
        <v>224.96083834695875</v>
      </c>
      <c r="M83" s="862"/>
      <c r="N83" s="51"/>
    </row>
    <row r="84" spans="1:14" ht="15.75" thickBot="1">
      <c r="B84" s="91" t="s">
        <v>974</v>
      </c>
      <c r="C84" s="92"/>
      <c r="D84" s="92"/>
      <c r="E84" s="92"/>
      <c r="F84" s="92"/>
      <c r="G84" s="92"/>
      <c r="H84" s="92"/>
      <c r="I84" s="93"/>
      <c r="J84" s="94"/>
      <c r="K84" s="305">
        <v>0.05</v>
      </c>
      <c r="L84" s="863">
        <f>N77*K84</f>
        <v>224.96083834695875</v>
      </c>
      <c r="M84" s="864"/>
      <c r="N84" s="51"/>
    </row>
    <row r="85" spans="1:14" ht="15.75" thickBot="1">
      <c r="B85" s="827" t="s">
        <v>953</v>
      </c>
      <c r="C85" s="828"/>
      <c r="D85" s="828"/>
      <c r="E85" s="828"/>
      <c r="F85" s="828"/>
      <c r="G85" s="828"/>
      <c r="H85" s="828"/>
      <c r="I85" s="828"/>
      <c r="J85" s="828"/>
      <c r="K85" s="828"/>
      <c r="L85" s="828"/>
      <c r="M85" s="829"/>
      <c r="N85" s="52">
        <f>L82+L83+L84</f>
        <v>1349.7650300817525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5848.9817970209269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161.605121807204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2E-3</v>
      </c>
      <c r="L48" s="267"/>
      <c r="M48" s="402">
        <f>VLOOKUP(A48,MATERIALES!A5:D389,4,FALSE)</f>
        <v>288112.04501509661</v>
      </c>
      <c r="N48" s="272">
        <f>K48*M48</f>
        <v>576.22409003019322</v>
      </c>
    </row>
    <row r="49" spans="1:14">
      <c r="A49" s="163" t="s">
        <v>833</v>
      </c>
      <c r="B49" s="43" t="str">
        <f>VLOOKUP(A49,MATERIALES!A6:D372,3,FALSE)</f>
        <v>Concreto Resistencia  14 (Mpa)</v>
      </c>
      <c r="C49" s="425"/>
      <c r="D49" s="425"/>
      <c r="E49" s="425"/>
      <c r="F49" s="425"/>
      <c r="G49" s="425"/>
      <c r="H49" s="425"/>
      <c r="I49" s="425"/>
      <c r="J49" s="312" t="str">
        <f>VLOOKUP(A49,MATERIALES!A5:D634,2,FALSE)</f>
        <v>m3</v>
      </c>
      <c r="K49" s="397">
        <v>7.0000000000000007E-2</v>
      </c>
      <c r="L49" s="421"/>
      <c r="M49" s="402">
        <f>VLOOKUP(A49,MATERIALES!A6:D390,4,FALSE)</f>
        <v>271508.50158854085</v>
      </c>
      <c r="N49" s="272">
        <f>K49*M49</f>
        <v>19005.595111197861</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0.3</v>
      </c>
      <c r="L50" s="421"/>
      <c r="M50" s="402">
        <f>VLOOKUP(A50,MATERIALES!A6:D391,4,FALSE)</f>
        <v>7068.803694299304</v>
      </c>
      <c r="N50" s="272">
        <f>K50*M50</f>
        <v>2120.6411082897912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21702.460309517846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31">
        <f>VLOOKUP(A58,TRANSPORTE!A1:D117,4,FALSE)</f>
        <v>1843.0418833431077</v>
      </c>
      <c r="M58" s="832"/>
      <c r="N58" s="287">
        <f>K58*L58</f>
        <v>132.69901560070377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132.69901560070377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3232.1024361440795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25228.866883069833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5045.7733766139672</v>
      </c>
      <c r="M82" s="862"/>
      <c r="N82" s="51"/>
    </row>
    <row r="83" spans="1:14">
      <c r="B83" s="89" t="s">
        <v>973</v>
      </c>
      <c r="C83" s="90"/>
      <c r="D83" s="90"/>
      <c r="E83" s="90"/>
      <c r="F83" s="90"/>
      <c r="G83" s="90"/>
      <c r="H83" s="90"/>
      <c r="I83" s="87"/>
      <c r="J83" s="88"/>
      <c r="K83" s="304">
        <v>0.05</v>
      </c>
      <c r="L83" s="861">
        <f>N77*K83</f>
        <v>1261.4433441534918</v>
      </c>
      <c r="M83" s="862"/>
      <c r="N83" s="51"/>
    </row>
    <row r="84" spans="1:14" ht="15.75" thickBot="1">
      <c r="B84" s="91" t="s">
        <v>974</v>
      </c>
      <c r="C84" s="92"/>
      <c r="D84" s="92"/>
      <c r="E84" s="92"/>
      <c r="F84" s="92"/>
      <c r="G84" s="92"/>
      <c r="H84" s="92"/>
      <c r="I84" s="93"/>
      <c r="J84" s="94"/>
      <c r="K84" s="305">
        <v>0.05</v>
      </c>
      <c r="L84" s="863">
        <f>N77*K84</f>
        <v>1261.4433441534918</v>
      </c>
      <c r="M84" s="864"/>
      <c r="N84" s="51"/>
    </row>
    <row r="85" spans="1:14" ht="15.75" thickBot="1">
      <c r="B85" s="827" t="s">
        <v>953</v>
      </c>
      <c r="C85" s="828"/>
      <c r="D85" s="828"/>
      <c r="E85" s="828"/>
      <c r="F85" s="828"/>
      <c r="G85" s="828"/>
      <c r="H85" s="828"/>
      <c r="I85" s="828"/>
      <c r="J85" s="828"/>
      <c r="K85" s="828"/>
      <c r="L85" s="828"/>
      <c r="M85" s="829"/>
      <c r="N85" s="52">
        <f>L82+L83+L84</f>
        <v>7568.6600649209513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32797.526947990787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89.693081204802667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2E-3</v>
      </c>
      <c r="L48" s="267"/>
      <c r="M48" s="402">
        <f>VLOOKUP(A48,MATERIALES!A5:D389,4,FALSE)</f>
        <v>288112.04501509661</v>
      </c>
      <c r="N48" s="272">
        <f>K48*M48</f>
        <v>576.22409003019322</v>
      </c>
    </row>
    <row r="49" spans="1:14">
      <c r="A49" s="163" t="s">
        <v>400</v>
      </c>
      <c r="B49" s="43" t="str">
        <f>VLOOKUP(A49,MATERIALES!A6:D372,3,FALSE)</f>
        <v>Bordillo Prefabricado En Concreto Ref.A85 Ntc-4109, 0,20 X 0,35 X 0.80 M</v>
      </c>
      <c r="C49" s="425"/>
      <c r="D49" s="425"/>
      <c r="E49" s="425"/>
      <c r="F49" s="425"/>
      <c r="G49" s="425"/>
      <c r="H49" s="425"/>
      <c r="I49" s="425"/>
      <c r="J49" s="312" t="str">
        <f>VLOOKUP(A49,MATERIALES!A5:D634,2,FALSE)</f>
        <v>u</v>
      </c>
      <c r="K49" s="397">
        <v>1.25</v>
      </c>
      <c r="L49" s="421"/>
      <c r="M49" s="402">
        <f>VLOOKUP(A49,MATERIALES!A6:D390,4,FALSE)</f>
        <v>2395.6632493106545</v>
      </c>
      <c r="N49" s="272">
        <f>K49*M49</f>
        <v>2994.5790616383183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3570.8031516685114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31">
        <f>VLOOKUP(A58,TRANSPORTE!A1:D117,4,FALSE)</f>
        <v>1843.0418833431077</v>
      </c>
      <c r="M58" s="832"/>
      <c r="N58" s="287">
        <f>K58*L58</f>
        <v>3.6860837666862154</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3.6860837666862154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1793.8616240960532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5458.0439407360536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1091.6087881472108</v>
      </c>
      <c r="M82" s="862"/>
      <c r="N82" s="51"/>
    </row>
    <row r="83" spans="1:14">
      <c r="B83" s="89" t="s">
        <v>973</v>
      </c>
      <c r="C83" s="90"/>
      <c r="D83" s="90"/>
      <c r="E83" s="90"/>
      <c r="F83" s="90"/>
      <c r="G83" s="90"/>
      <c r="H83" s="90"/>
      <c r="I83" s="87"/>
      <c r="J83" s="88"/>
      <c r="K83" s="304">
        <v>0.05</v>
      </c>
      <c r="L83" s="861">
        <f>N77*K83</f>
        <v>272.9021970368027</v>
      </c>
      <c r="M83" s="862"/>
      <c r="N83" s="51"/>
    </row>
    <row r="84" spans="1:14" ht="15.75" thickBot="1">
      <c r="B84" s="91" t="s">
        <v>974</v>
      </c>
      <c r="C84" s="92"/>
      <c r="D84" s="92"/>
      <c r="E84" s="92"/>
      <c r="F84" s="92"/>
      <c r="G84" s="92"/>
      <c r="H84" s="92"/>
      <c r="I84" s="93"/>
      <c r="J84" s="94"/>
      <c r="K84" s="305">
        <v>0.05</v>
      </c>
      <c r="L84" s="863">
        <f>N77*K84</f>
        <v>272.9021970368027</v>
      </c>
      <c r="M84" s="864"/>
      <c r="N84" s="51"/>
    </row>
    <row r="85" spans="1:14" ht="15.75" thickBot="1">
      <c r="B85" s="827" t="s">
        <v>953</v>
      </c>
      <c r="C85" s="828"/>
      <c r="D85" s="828"/>
      <c r="E85" s="828"/>
      <c r="F85" s="828"/>
      <c r="G85" s="828"/>
      <c r="H85" s="828"/>
      <c r="I85" s="828"/>
      <c r="J85" s="828"/>
      <c r="K85" s="828"/>
      <c r="L85" s="828"/>
      <c r="M85" s="829"/>
      <c r="N85" s="52">
        <f>L82+L83+L84</f>
        <v>1637.413182220816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7095.4571229568701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22.554583333333333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883</v>
      </c>
      <c r="B48" s="43" t="str">
        <f>VLOOKUP(A48,MATERIALES!A5:D372,3,FALSE)</f>
        <v>Geotextil Nt-2500 O Similar (Proveedores, Pavco, Geomatrix, Tensar, Omnes U Otros)</v>
      </c>
      <c r="C48" s="281"/>
      <c r="D48" s="281"/>
      <c r="E48" s="281"/>
      <c r="F48" s="281"/>
      <c r="G48" s="281"/>
      <c r="H48" s="281"/>
      <c r="I48" s="268"/>
      <c r="J48" s="224" t="str">
        <f>VLOOKUP(A48,MATERIALES!A4:D633,2,FALSE)</f>
        <v>m2</v>
      </c>
      <c r="K48" s="282">
        <v>1.1000000000000001</v>
      </c>
      <c r="L48" s="267"/>
      <c r="M48" s="402">
        <f>VLOOKUP(A48,MATERIALES!A5:D389,4,FALSE)</f>
        <v>5269.3944092615247</v>
      </c>
      <c r="N48" s="272">
        <f>K48*M48</f>
        <v>5796.3338501876779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5796.3338501876779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6269.9801001876776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1253.9960200375356</v>
      </c>
      <c r="M82" s="862"/>
      <c r="N82" s="51"/>
    </row>
    <row r="83" spans="1:14">
      <c r="B83" s="89" t="s">
        <v>973</v>
      </c>
      <c r="C83" s="90"/>
      <c r="D83" s="90"/>
      <c r="E83" s="90"/>
      <c r="F83" s="90"/>
      <c r="G83" s="90"/>
      <c r="H83" s="90"/>
      <c r="I83" s="87"/>
      <c r="J83" s="88"/>
      <c r="K83" s="304">
        <v>0.05</v>
      </c>
      <c r="L83" s="861">
        <f>N77*K83</f>
        <v>313.49900500938389</v>
      </c>
      <c r="M83" s="862"/>
      <c r="N83" s="51"/>
    </row>
    <row r="84" spans="1:14" ht="15.75" thickBot="1">
      <c r="B84" s="91" t="s">
        <v>974</v>
      </c>
      <c r="C84" s="92"/>
      <c r="D84" s="92"/>
      <c r="E84" s="92"/>
      <c r="F84" s="92"/>
      <c r="G84" s="92"/>
      <c r="H84" s="92"/>
      <c r="I84" s="93"/>
      <c r="J84" s="94"/>
      <c r="K84" s="305">
        <v>0.05</v>
      </c>
      <c r="L84" s="863">
        <f>N77*K84</f>
        <v>313.49900500938389</v>
      </c>
      <c r="M84" s="864"/>
      <c r="N84" s="51"/>
    </row>
    <row r="85" spans="1:14" ht="15.75" thickBot="1">
      <c r="B85" s="827" t="s">
        <v>953</v>
      </c>
      <c r="C85" s="828"/>
      <c r="D85" s="828"/>
      <c r="E85" s="828"/>
      <c r="F85" s="828"/>
      <c r="G85" s="828"/>
      <c r="H85" s="828"/>
      <c r="I85" s="828"/>
      <c r="J85" s="828"/>
      <c r="K85" s="828"/>
      <c r="L85" s="828"/>
      <c r="M85" s="829"/>
      <c r="N85" s="52">
        <f>L82+L83+L84</f>
        <v>1880.9940300563032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8150.9741302439807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22.554583333333333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876</v>
      </c>
      <c r="B48" s="43" t="str">
        <f>VLOOKUP(A48,MATERIALES!A5:D372,3,FALSE)</f>
        <v>Geotextil T-2400 O Similar (Proveedores Lafayet, Pavco, Geomatrix, Tensar, Omnes U Otros)</v>
      </c>
      <c r="C48" s="281"/>
      <c r="D48" s="281"/>
      <c r="E48" s="281"/>
      <c r="F48" s="281"/>
      <c r="G48" s="281"/>
      <c r="H48" s="281"/>
      <c r="I48" s="268"/>
      <c r="J48" s="224" t="str">
        <f>VLOOKUP(A48,MATERIALES!A4:D633,2,FALSE)</f>
        <v>m2</v>
      </c>
      <c r="K48" s="282">
        <v>1.1000000000000001</v>
      </c>
      <c r="L48" s="267"/>
      <c r="M48" s="402">
        <f>VLOOKUP(A48,MATERIALES!A5:D389,4,FALSE)</f>
        <v>5269.3944092615247</v>
      </c>
      <c r="N48" s="272">
        <f>K48*M48</f>
        <v>5796.3338501876779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5796.3338501876779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6269.9801001876776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1253.9960200375356</v>
      </c>
      <c r="M82" s="862"/>
      <c r="N82" s="51"/>
    </row>
    <row r="83" spans="1:14">
      <c r="B83" s="89" t="s">
        <v>973</v>
      </c>
      <c r="C83" s="90"/>
      <c r="D83" s="90"/>
      <c r="E83" s="90"/>
      <c r="F83" s="90"/>
      <c r="G83" s="90"/>
      <c r="H83" s="90"/>
      <c r="I83" s="87"/>
      <c r="J83" s="88"/>
      <c r="K83" s="304">
        <v>0.05</v>
      </c>
      <c r="L83" s="861">
        <f>N77*K83</f>
        <v>313.49900500938389</v>
      </c>
      <c r="M83" s="862"/>
      <c r="N83" s="51"/>
    </row>
    <row r="84" spans="1:14" ht="15.75" thickBot="1">
      <c r="B84" s="91" t="s">
        <v>974</v>
      </c>
      <c r="C84" s="92"/>
      <c r="D84" s="92"/>
      <c r="E84" s="92"/>
      <c r="F84" s="92"/>
      <c r="G84" s="92"/>
      <c r="H84" s="92"/>
      <c r="I84" s="93"/>
      <c r="J84" s="94"/>
      <c r="K84" s="305">
        <v>0.05</v>
      </c>
      <c r="L84" s="863">
        <f>N77*K84</f>
        <v>313.49900500938389</v>
      </c>
      <c r="M84" s="864"/>
      <c r="N84" s="51"/>
    </row>
    <row r="85" spans="1:14" ht="15.75" thickBot="1">
      <c r="B85" s="827" t="s">
        <v>953</v>
      </c>
      <c r="C85" s="828"/>
      <c r="D85" s="828"/>
      <c r="E85" s="828"/>
      <c r="F85" s="828"/>
      <c r="G85" s="828"/>
      <c r="H85" s="828"/>
      <c r="I85" s="828"/>
      <c r="J85" s="828"/>
      <c r="K85" s="828"/>
      <c r="L85" s="828"/>
      <c r="M85" s="829"/>
      <c r="N85" s="52">
        <f>L82+L83+L84</f>
        <v>1880.9940300563032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8150.9741302439807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324.78600000000006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542</v>
      </c>
      <c r="B48" s="43" t="str">
        <f>VLOOKUP(A48,MATERIALES!A5:D372,3,FALSE)</f>
        <v>Material drenante (3´´)</v>
      </c>
      <c r="C48" s="281"/>
      <c r="D48" s="281"/>
      <c r="E48" s="281"/>
      <c r="F48" s="281"/>
      <c r="G48" s="281"/>
      <c r="H48" s="281"/>
      <c r="I48" s="268"/>
      <c r="J48" s="224" t="str">
        <f>VLOOKUP(A48,MATERIALES!A4:D633,2,FALSE)</f>
        <v>m3</v>
      </c>
      <c r="K48" s="282">
        <v>1.1000000000000001</v>
      </c>
      <c r="L48" s="267"/>
      <c r="M48" s="402">
        <f>VLOOKUP(A48,MATERIALES!A5:D389,4,FALSE)</f>
        <v>47724.806143933987</v>
      </c>
      <c r="N48" s="272">
        <f>K48*M48</f>
        <v>52497.286758327391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52497.286758327391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31">
        <f>VLOOKUP(A58,TRANSPORTE!A1:D117,4,FALSE)</f>
        <v>1034.151278986966</v>
      </c>
      <c r="M58" s="832"/>
      <c r="N58" s="287">
        <f>K58*L58</f>
        <v>1137.5664068856627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1137.5664068856627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6495.72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60455.359165213056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12091.071833042612</v>
      </c>
      <c r="M82" s="862"/>
      <c r="N82" s="51"/>
    </row>
    <row r="83" spans="1:14">
      <c r="B83" s="89" t="s">
        <v>973</v>
      </c>
      <c r="C83" s="90"/>
      <c r="D83" s="90"/>
      <c r="E83" s="90"/>
      <c r="F83" s="90"/>
      <c r="G83" s="90"/>
      <c r="H83" s="90"/>
      <c r="I83" s="87"/>
      <c r="J83" s="88"/>
      <c r="K83" s="304">
        <v>0.05</v>
      </c>
      <c r="L83" s="861">
        <f>N77*K83</f>
        <v>3022.7679582606529</v>
      </c>
      <c r="M83" s="862"/>
      <c r="N83" s="51"/>
    </row>
    <row r="84" spans="1:14" ht="15.75" thickBot="1">
      <c r="B84" s="91" t="s">
        <v>974</v>
      </c>
      <c r="C84" s="92"/>
      <c r="D84" s="92"/>
      <c r="E84" s="92"/>
      <c r="F84" s="92"/>
      <c r="G84" s="92"/>
      <c r="H84" s="92"/>
      <c r="I84" s="93"/>
      <c r="J84" s="94"/>
      <c r="K84" s="305">
        <v>0.05</v>
      </c>
      <c r="L84" s="863">
        <f>N77*K84</f>
        <v>3022.7679582606529</v>
      </c>
      <c r="M84" s="864"/>
      <c r="N84" s="51"/>
    </row>
    <row r="85" spans="1:14" ht="15.75" thickBot="1">
      <c r="B85" s="827" t="s">
        <v>953</v>
      </c>
      <c r="C85" s="828"/>
      <c r="D85" s="828"/>
      <c r="E85" s="828"/>
      <c r="F85" s="828"/>
      <c r="G85" s="828"/>
      <c r="H85" s="828"/>
      <c r="I85" s="828"/>
      <c r="J85" s="828"/>
      <c r="K85" s="828"/>
      <c r="L85" s="828"/>
      <c r="M85" s="829"/>
      <c r="N85" s="52">
        <f>L82+L83+L84</f>
        <v>18136.607749563918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78591.966914776975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10303.139956113248</v>
      </c>
      <c r="L36" s="270"/>
      <c r="M36" s="336">
        <v>3</v>
      </c>
      <c r="N36" s="272">
        <f>K36/M36</f>
        <v>3434.3799853710825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451.0916666666667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3885.4716520377492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535</v>
      </c>
      <c r="B48" s="43" t="str">
        <f>VLOOKUP(A48,MATERIALES!A5:D372,3,FALSE)</f>
        <v>Material de Sub- Base CBR=20%</v>
      </c>
      <c r="C48" s="281"/>
      <c r="D48" s="281"/>
      <c r="E48" s="281"/>
      <c r="F48" s="281"/>
      <c r="G48" s="281"/>
      <c r="H48" s="281"/>
      <c r="I48" s="268"/>
      <c r="J48" s="224" t="str">
        <f>VLOOKUP(A48,MATERIALES!A4:D633,2,FALSE)</f>
        <v>m3</v>
      </c>
      <c r="K48" s="282">
        <v>1.25</v>
      </c>
      <c r="L48" s="267"/>
      <c r="M48" s="402">
        <f>VLOOKUP(A48,MATERIALES!A5:D389,4,FALSE)</f>
        <v>27616.141198831308</v>
      </c>
      <c r="N48" s="272">
        <f>K48*M48</f>
        <v>34520.176498539135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34520.176498539135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31">
        <f>VLOOKUP(A60,TRANSPORTE!A1:D117,4,FALSE)</f>
        <v>1034.151278986966</v>
      </c>
      <c r="M60" s="832"/>
      <c r="N60" s="287">
        <f>K60*L60</f>
        <v>1292.6890987337074</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1292.6890987337074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44209.253915977257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8841.8507831954521</v>
      </c>
      <c r="M84" s="862"/>
      <c r="N84" s="51"/>
    </row>
    <row r="85" spans="1:14">
      <c r="B85" s="89" t="s">
        <v>973</v>
      </c>
      <c r="C85" s="90"/>
      <c r="D85" s="90"/>
      <c r="E85" s="90"/>
      <c r="F85" s="90"/>
      <c r="G85" s="90"/>
      <c r="H85" s="90"/>
      <c r="I85" s="87"/>
      <c r="J85" s="88"/>
      <c r="K85" s="304">
        <v>0.05</v>
      </c>
      <c r="L85" s="861">
        <f>N79*K85</f>
        <v>2210.462695798863</v>
      </c>
      <c r="M85" s="862"/>
      <c r="N85" s="51"/>
    </row>
    <row r="86" spans="1:14" ht="15.75" thickBot="1">
      <c r="B86" s="91" t="s">
        <v>974</v>
      </c>
      <c r="C86" s="92"/>
      <c r="D86" s="92"/>
      <c r="E86" s="92"/>
      <c r="F86" s="92"/>
      <c r="G86" s="92"/>
      <c r="H86" s="92"/>
      <c r="I86" s="93"/>
      <c r="J86" s="94"/>
      <c r="K86" s="305">
        <v>0.05</v>
      </c>
      <c r="L86" s="863">
        <f>N79*K86</f>
        <v>2210.462695798863</v>
      </c>
      <c r="M86" s="864"/>
      <c r="N86" s="51"/>
    </row>
    <row r="87" spans="1:14" ht="15.75" thickBot="1">
      <c r="B87" s="827" t="s">
        <v>953</v>
      </c>
      <c r="C87" s="828"/>
      <c r="D87" s="828"/>
      <c r="E87" s="828"/>
      <c r="F87" s="828"/>
      <c r="G87" s="828"/>
      <c r="H87" s="828"/>
      <c r="I87" s="828"/>
      <c r="J87" s="828"/>
      <c r="K87" s="828"/>
      <c r="L87" s="828"/>
      <c r="M87" s="829"/>
      <c r="N87" s="52">
        <f>L84+L85+L86</f>
        <v>13262.776174793176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57472.030090770437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252808.14510315075</v>
      </c>
      <c r="L36" s="270"/>
      <c r="M36" s="336">
        <v>2.5</v>
      </c>
      <c r="N36" s="272">
        <f>K36/M36</f>
        <v>101123.2580412603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402.04310903601998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101525.30115029632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VLOOKUP(A48,MATERIALES!A4:D633,2,FALSE)</f>
        <v>m</v>
      </c>
      <c r="K48" s="282">
        <v>1.01</v>
      </c>
      <c r="L48" s="267"/>
      <c r="M48" s="402">
        <f>VLOOKUP(A48,MATERIALES!A5:D389,4,FALSE)</f>
        <v>26902.765920147693</v>
      </c>
      <c r="N48" s="272">
        <f>K48*M48</f>
        <v>27171.793579349171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27171.793579349171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8040.862180720399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136737.9569103659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27347.59138207318</v>
      </c>
      <c r="M84" s="862"/>
      <c r="N84" s="51"/>
    </row>
    <row r="85" spans="1:14">
      <c r="B85" s="89" t="s">
        <v>973</v>
      </c>
      <c r="C85" s="90"/>
      <c r="D85" s="90"/>
      <c r="E85" s="90"/>
      <c r="F85" s="90"/>
      <c r="G85" s="90"/>
      <c r="H85" s="90"/>
      <c r="I85" s="87"/>
      <c r="J85" s="88"/>
      <c r="K85" s="304">
        <v>0.05</v>
      </c>
      <c r="L85" s="861">
        <f>N79*K85</f>
        <v>6836.8978455182951</v>
      </c>
      <c r="M85" s="862"/>
      <c r="N85" s="51"/>
    </row>
    <row r="86" spans="1:14" ht="15.75" thickBot="1">
      <c r="B86" s="91" t="s">
        <v>974</v>
      </c>
      <c r="C86" s="92"/>
      <c r="D86" s="92"/>
      <c r="E86" s="92"/>
      <c r="F86" s="92"/>
      <c r="G86" s="92"/>
      <c r="H86" s="92"/>
      <c r="I86" s="93"/>
      <c r="J86" s="94"/>
      <c r="K86" s="305">
        <v>0.05</v>
      </c>
      <c r="L86" s="863">
        <f>N79*K86</f>
        <v>6836.8978455182951</v>
      </c>
      <c r="M86" s="864"/>
      <c r="N86" s="51"/>
    </row>
    <row r="87" spans="1:14" ht="15.75" thickBot="1">
      <c r="B87" s="827" t="s">
        <v>953</v>
      </c>
      <c r="C87" s="828"/>
      <c r="D87" s="828"/>
      <c r="E87" s="828"/>
      <c r="F87" s="828"/>
      <c r="G87" s="828"/>
      <c r="H87" s="828"/>
      <c r="I87" s="828"/>
      <c r="J87" s="828"/>
      <c r="K87" s="828"/>
      <c r="L87" s="828"/>
      <c r="M87" s="829"/>
      <c r="N87" s="52">
        <f>L84+L85+L86</f>
        <v>41021.38707310977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177759.34398347567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252808.14510315075</v>
      </c>
      <c r="L36" s="270"/>
      <c r="M36" s="336">
        <v>1.25</v>
      </c>
      <c r="N36" s="272">
        <f>K36/M36</f>
        <v>202246.5160825206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1074.7412180720401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203321.25730059264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VLOOKUP(A48,MATERIALES!A4:D633,2,FALSE)</f>
        <v>m</v>
      </c>
      <c r="K48" s="282">
        <v>1.01</v>
      </c>
      <c r="L48" s="267"/>
      <c r="M48" s="402">
        <f>VLOOKUP(A48,MATERIALES!A5:D389,4,FALSE)</f>
        <v>26902.765920147693</v>
      </c>
      <c r="N48" s="272">
        <f>K48*M48</f>
        <v>27171.793579349171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27171.793579349171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21494.824361440798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251987.87524138263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50397.575048276529</v>
      </c>
      <c r="M84" s="862"/>
      <c r="N84" s="51"/>
    </row>
    <row r="85" spans="1:14">
      <c r="B85" s="89" t="s">
        <v>973</v>
      </c>
      <c r="C85" s="90"/>
      <c r="D85" s="90"/>
      <c r="E85" s="90"/>
      <c r="F85" s="90"/>
      <c r="G85" s="90"/>
      <c r="H85" s="90"/>
      <c r="I85" s="87"/>
      <c r="J85" s="88"/>
      <c r="K85" s="304">
        <v>0.05</v>
      </c>
      <c r="L85" s="861">
        <f>N79*K85</f>
        <v>12599.393762069132</v>
      </c>
      <c r="M85" s="862"/>
      <c r="N85" s="51"/>
    </row>
    <row r="86" spans="1:14" ht="15.75" thickBot="1">
      <c r="B86" s="91" t="s">
        <v>974</v>
      </c>
      <c r="C86" s="92"/>
      <c r="D86" s="92"/>
      <c r="E86" s="92"/>
      <c r="F86" s="92"/>
      <c r="G86" s="92"/>
      <c r="H86" s="92"/>
      <c r="I86" s="93"/>
      <c r="J86" s="94"/>
      <c r="K86" s="305">
        <v>0.05</v>
      </c>
      <c r="L86" s="863">
        <f>N79*K86</f>
        <v>12599.393762069132</v>
      </c>
      <c r="M86" s="864"/>
      <c r="N86" s="51"/>
    </row>
    <row r="87" spans="1:14" ht="15.75" thickBot="1">
      <c r="B87" s="827" t="s">
        <v>953</v>
      </c>
      <c r="C87" s="828"/>
      <c r="D87" s="828"/>
      <c r="E87" s="828"/>
      <c r="F87" s="828"/>
      <c r="G87" s="828"/>
      <c r="H87" s="828"/>
      <c r="I87" s="828"/>
      <c r="J87" s="828"/>
      <c r="K87" s="828"/>
      <c r="L87" s="828"/>
      <c r="M87" s="829"/>
      <c r="N87" s="52">
        <f>L84+L85+L86</f>
        <v>75596.362572414786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327584.23781379743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314</v>
      </c>
      <c r="B36" s="840" t="str">
        <f>VLOOKUP(A36,EQUIPOS!A6:D154,3,FALSE)</f>
        <v xml:space="preserve">Retroexcavadora E-200 sobre orugas
</v>
      </c>
      <c r="C36" s="841"/>
      <c r="D36" s="841"/>
      <c r="E36" s="841"/>
      <c r="F36" s="841"/>
      <c r="G36" s="841"/>
      <c r="H36" s="842"/>
      <c r="I36" s="267"/>
      <c r="J36" s="268"/>
      <c r="K36" s="269">
        <f>VLOOKUP(A36,EQUIPOS!A6:D163,4,FALSE)</f>
        <v>201232.68711083906</v>
      </c>
      <c r="L36" s="270"/>
      <c r="M36" s="336">
        <v>23</v>
      </c>
      <c r="N36" s="272">
        <f>K36/M36</f>
        <v>8749.2472656886548</v>
      </c>
    </row>
    <row r="37" spans="1:14">
      <c r="A37" s="113" t="s">
        <v>328</v>
      </c>
      <c r="B37" s="840" t="str">
        <f>VLOOKUP(A37,EQUIPOS!A7:D154,3,FALSE)</f>
        <v xml:space="preserve">Taco metálico o puntal (escamas en concreto)
</v>
      </c>
      <c r="C37" s="841"/>
      <c r="D37" s="841"/>
      <c r="E37" s="841"/>
      <c r="F37" s="841"/>
      <c r="G37" s="841"/>
      <c r="H37" s="842"/>
      <c r="I37" s="421"/>
      <c r="J37" s="422"/>
      <c r="K37" s="269">
        <f>VLOOKUP(A37,EQUIPOS!A7:D164,4,FALSE)</f>
        <v>160.25503887738543</v>
      </c>
      <c r="L37" s="335"/>
      <c r="M37" s="336">
        <v>1</v>
      </c>
      <c r="N37" s="272">
        <f>K37/M37</f>
        <v>160.25503887738543</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1074.7412180720401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9984.2435226380803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706</v>
      </c>
      <c r="B48" s="43" t="str">
        <f>VLOOKUP(A48,MATERIALES!A5:D372,3,FALSE)</f>
        <v>Tubería PVC RD21 de 1´´ (para anclajes)</v>
      </c>
      <c r="C48" s="281"/>
      <c r="D48" s="281"/>
      <c r="E48" s="281"/>
      <c r="F48" s="281"/>
      <c r="G48" s="281"/>
      <c r="H48" s="281"/>
      <c r="I48" s="281"/>
      <c r="J48" s="311" t="str">
        <f>VLOOKUP(A48,MATERIALES!A4:D633,2,FALSE)</f>
        <v>m</v>
      </c>
      <c r="K48" s="282">
        <v>0.35</v>
      </c>
      <c r="L48" s="267"/>
      <c r="M48" s="402">
        <f>VLOOKUP(A48,MATERIALES!A5:D389,4,FALSE)</f>
        <v>14595.977623633382</v>
      </c>
      <c r="N48" s="272">
        <f>K48*M48</f>
        <v>5108.5921682716835</v>
      </c>
    </row>
    <row r="49" spans="1:14">
      <c r="A49" s="163" t="s">
        <v>1691</v>
      </c>
      <c r="B49" s="43" t="str">
        <f>VLOOKUP(A49,MATERIALES!A6:D372,3,FALSE)</f>
        <v>Formaleta Metálica</v>
      </c>
      <c r="C49" s="425"/>
      <c r="D49" s="425"/>
      <c r="E49" s="425"/>
      <c r="F49" s="425"/>
      <c r="G49" s="425"/>
      <c r="H49" s="425"/>
      <c r="I49" s="425"/>
      <c r="J49" s="312" t="str">
        <f>VLOOKUP(A49,MATERIALES!A5:D634,2,FALSE)</f>
        <v>m2</v>
      </c>
      <c r="K49" s="397">
        <v>1</v>
      </c>
      <c r="L49" s="421"/>
      <c r="M49" s="402">
        <f>VLOOKUP(A49,MATERIALES!A6:D390,4,FALSE)</f>
        <v>2301.9661977820601</v>
      </c>
      <c r="N49" s="272">
        <f>K49*M49</f>
        <v>2301.9661977820601</v>
      </c>
    </row>
    <row r="50" spans="1:14">
      <c r="A50" s="163" t="s">
        <v>745</v>
      </c>
      <c r="B50" s="43" t="str">
        <f>VLOOKUP(A50,MATERIALES!A6:D372,3,FALSE)</f>
        <v>Acero PDR-60</v>
      </c>
      <c r="C50" s="425"/>
      <c r="D50" s="425"/>
      <c r="E50" s="425"/>
      <c r="F50" s="425"/>
      <c r="G50" s="425"/>
      <c r="H50" s="425"/>
      <c r="I50" s="425"/>
      <c r="J50" s="312" t="str">
        <f>VLOOKUP(A50,MATERIALES!A6:D635,2,FALSE)</f>
        <v>kg</v>
      </c>
      <c r="K50" s="397">
        <v>3.8</v>
      </c>
      <c r="L50" s="421"/>
      <c r="M50" s="402">
        <f>VLOOKUP(A50,MATERIALES!A6:D391,4,FALSE)</f>
        <v>3496.6036047716398</v>
      </c>
      <c r="N50" s="272">
        <f>K50*M50</f>
        <v>13287.09369813223</v>
      </c>
    </row>
    <row r="51" spans="1:14">
      <c r="A51" s="163" t="s">
        <v>832</v>
      </c>
      <c r="B51" s="43" t="str">
        <f>VLOOKUP(A51,MATERIALES!A6:D372,3,FALSE)</f>
        <v>Concreto Resistencia  21 (Mpa)</v>
      </c>
      <c r="C51" s="425"/>
      <c r="D51" s="425"/>
      <c r="E51" s="425"/>
      <c r="F51" s="425"/>
      <c r="G51" s="425"/>
      <c r="H51" s="425"/>
      <c r="I51" s="425"/>
      <c r="J51" s="312" t="str">
        <f>VLOOKUP(A51,MATERIALES!A6:D636,2,FALSE)</f>
        <v>m3</v>
      </c>
      <c r="K51" s="397">
        <v>0.18</v>
      </c>
      <c r="L51" s="421"/>
      <c r="M51" s="402">
        <f>VLOOKUP(A51,MATERIALES!A6:D392,4,FALSE)</f>
        <v>287479.58991727856</v>
      </c>
      <c r="N51" s="272">
        <f>K51*M51</f>
        <v>51746.326185110142</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72443.978249296109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31">
        <f>VLOOKUP(A58,TRANSPORTE!A1:D117,4,FALSE)</f>
        <v>1843.0418833431077</v>
      </c>
      <c r="M58" s="832"/>
      <c r="N58" s="287">
        <f>K58*L58</f>
        <v>331.74753900175938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331.74753900175938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21494.824361440798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104254.79367237675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20850.958734475353</v>
      </c>
      <c r="M82" s="862"/>
      <c r="N82" s="51"/>
    </row>
    <row r="83" spans="1:14">
      <c r="B83" s="89" t="s">
        <v>973</v>
      </c>
      <c r="C83" s="90"/>
      <c r="D83" s="90"/>
      <c r="E83" s="90"/>
      <c r="F83" s="90"/>
      <c r="G83" s="90"/>
      <c r="H83" s="90"/>
      <c r="I83" s="87"/>
      <c r="J83" s="88"/>
      <c r="K83" s="304">
        <v>0.05</v>
      </c>
      <c r="L83" s="861">
        <f>N77*K83</f>
        <v>5212.7396836188382</v>
      </c>
      <c r="M83" s="862"/>
      <c r="N83" s="51"/>
    </row>
    <row r="84" spans="1:14" ht="15.75" thickBot="1">
      <c r="B84" s="91" t="s">
        <v>974</v>
      </c>
      <c r="C84" s="92"/>
      <c r="D84" s="92"/>
      <c r="E84" s="92"/>
      <c r="F84" s="92"/>
      <c r="G84" s="92"/>
      <c r="H84" s="92"/>
      <c r="I84" s="93"/>
      <c r="J84" s="94"/>
      <c r="K84" s="305">
        <v>0.05</v>
      </c>
      <c r="L84" s="863">
        <f>N77*K84</f>
        <v>5212.7396836188382</v>
      </c>
      <c r="M84" s="864"/>
      <c r="N84" s="51"/>
    </row>
    <row r="85" spans="1:14" ht="15.75" thickBot="1">
      <c r="B85" s="827" t="s">
        <v>953</v>
      </c>
      <c r="C85" s="828"/>
      <c r="D85" s="828"/>
      <c r="E85" s="828"/>
      <c r="F85" s="828"/>
      <c r="G85" s="828"/>
      <c r="H85" s="828"/>
      <c r="I85" s="828"/>
      <c r="J85" s="828"/>
      <c r="K85" s="828"/>
      <c r="L85" s="828"/>
      <c r="M85" s="829"/>
      <c r="N85" s="52">
        <f>L82+L83+L84</f>
        <v>31276.438101713029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135531.23177408977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53.737060903601993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380</v>
      </c>
      <c r="B48" s="43" t="str">
        <f>VLOOKUP(A48,MATERIALES!A5:D372,3,FALSE)</f>
        <v>Armadura de Acero</v>
      </c>
      <c r="C48" s="281"/>
      <c r="D48" s="281"/>
      <c r="E48" s="281"/>
      <c r="F48" s="281"/>
      <c r="G48" s="281"/>
      <c r="H48" s="281"/>
      <c r="I48" s="281"/>
      <c r="J48" s="311" t="str">
        <f>VLOOKUP(A48,MATERIALES!A4:D633,2,FALSE)</f>
        <v>m</v>
      </c>
      <c r="K48" s="282">
        <v>1</v>
      </c>
      <c r="L48" s="267"/>
      <c r="M48" s="402">
        <f>VLOOKUP(A48,MATERIALES!A5:D389,4,FALSE)</f>
        <v>4217.4320580086678</v>
      </c>
      <c r="N48" s="272">
        <f>K48*M48</f>
        <v>4217.4320580086678</v>
      </c>
    </row>
    <row r="49" spans="1:14">
      <c r="A49" s="163" t="s">
        <v>690</v>
      </c>
      <c r="B49" s="43" t="str">
        <f>VLOOKUP(A49,MATERIALES!A6:D372,3,FALSE)</f>
        <v>Tornillos de Unión de D= 12 mm</v>
      </c>
      <c r="C49" s="425"/>
      <c r="D49" s="425"/>
      <c r="E49" s="425"/>
      <c r="F49" s="425"/>
      <c r="G49" s="425"/>
      <c r="H49" s="425"/>
      <c r="I49" s="425"/>
      <c r="J49" s="312" t="str">
        <f>VLOOKUP(A49,MATERIALES!A5:D634,2,FALSE)</f>
        <v>u</v>
      </c>
      <c r="K49" s="397">
        <v>4</v>
      </c>
      <c r="L49" s="421"/>
      <c r="M49" s="402">
        <f>VLOOKUP(A49,MATERIALES!A6:D390,4,FALSE)</f>
        <v>4014.0668666227411</v>
      </c>
      <c r="N49" s="272">
        <f>K49*M49</f>
        <v>16056.267466490965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20273.699524499632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537.37060903601991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20864.807194439254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4172.9614388878508</v>
      </c>
      <c r="M82" s="862"/>
      <c r="N82" s="51"/>
    </row>
    <row r="83" spans="1:14">
      <c r="B83" s="89" t="s">
        <v>973</v>
      </c>
      <c r="C83" s="90"/>
      <c r="D83" s="90"/>
      <c r="E83" s="90"/>
      <c r="F83" s="90"/>
      <c r="G83" s="90"/>
      <c r="H83" s="90"/>
      <c r="I83" s="87"/>
      <c r="J83" s="88"/>
      <c r="K83" s="304">
        <v>0.05</v>
      </c>
      <c r="L83" s="861">
        <f>N77*K83</f>
        <v>1043.2403597219627</v>
      </c>
      <c r="M83" s="862"/>
      <c r="N83" s="51"/>
    </row>
    <row r="84" spans="1:14" ht="15.75" thickBot="1">
      <c r="B84" s="91" t="s">
        <v>974</v>
      </c>
      <c r="C84" s="92"/>
      <c r="D84" s="92"/>
      <c r="E84" s="92"/>
      <c r="F84" s="92"/>
      <c r="G84" s="92"/>
      <c r="H84" s="92"/>
      <c r="I84" s="93"/>
      <c r="J84" s="94"/>
      <c r="K84" s="305">
        <v>0.05</v>
      </c>
      <c r="L84" s="863">
        <f>N77*K84</f>
        <v>1043.2403597219627</v>
      </c>
      <c r="M84" s="864"/>
      <c r="N84" s="51"/>
    </row>
    <row r="85" spans="1:14" ht="15.75" thickBot="1">
      <c r="B85" s="827" t="s">
        <v>953</v>
      </c>
      <c r="C85" s="828"/>
      <c r="D85" s="828"/>
      <c r="E85" s="828"/>
      <c r="F85" s="828"/>
      <c r="G85" s="828"/>
      <c r="H85" s="828"/>
      <c r="I85" s="828"/>
      <c r="J85" s="828"/>
      <c r="K85" s="828"/>
      <c r="L85" s="828"/>
      <c r="M85" s="829"/>
      <c r="N85" s="52">
        <f>L82+L83+L84</f>
        <v>6259.4421583317762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27124.249352771032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269</v>
      </c>
      <c r="B36" s="840" t="str">
        <f>VLOOKUP(A36,EQUIPOS!A6:D154,3,FALSE)</f>
        <v>Motoniveladora  potencia 215 HP, ancho de cuchilla 4,27 m, peso 18 ton.</v>
      </c>
      <c r="C36" s="841"/>
      <c r="D36" s="841"/>
      <c r="E36" s="841"/>
      <c r="F36" s="841"/>
      <c r="G36" s="841"/>
      <c r="H36" s="842"/>
      <c r="I36" s="267"/>
      <c r="J36" s="268"/>
      <c r="K36" s="269">
        <f>VLOOKUP(A36,EQUIPOS!A6:D163,4,FALSE)</f>
        <v>165057.33241092984</v>
      </c>
      <c r="L36" s="270"/>
      <c r="M36" s="336">
        <v>15</v>
      </c>
      <c r="N36" s="272">
        <f>K36/M36</f>
        <v>11003.822160728656</v>
      </c>
    </row>
    <row r="37" spans="1:14">
      <c r="A37" s="113" t="s">
        <v>365</v>
      </c>
      <c r="B37" s="840" t="str">
        <f>VLOOKUP(A37,EQUIPOS!A7:D154,3,FALSE)</f>
        <v xml:space="preserve">Vibrocompatador, potencia 153 HP, peso 10 Ton. </v>
      </c>
      <c r="C37" s="841"/>
      <c r="D37" s="841"/>
      <c r="E37" s="841"/>
      <c r="F37" s="841"/>
      <c r="G37" s="841"/>
      <c r="H37" s="842"/>
      <c r="I37" s="421"/>
      <c r="J37" s="422"/>
      <c r="K37" s="269">
        <f>VLOOKUP(A37,EQUIPOS!A7:D164,4,FALSE)</f>
        <v>92728.259605019222</v>
      </c>
      <c r="L37" s="335"/>
      <c r="M37" s="336">
        <v>15</v>
      </c>
      <c r="N37" s="272">
        <f>K37/M37</f>
        <v>6181.8839736679483</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112.11635150600333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17297.822485902609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VLOOKUP(A48,MATERIALES!A5:D372,3,FALSE)</f>
        <v>Material seleccionado para Relleno</v>
      </c>
      <c r="C48" s="281"/>
      <c r="D48" s="281"/>
      <c r="E48" s="281"/>
      <c r="F48" s="281"/>
      <c r="G48" s="281"/>
      <c r="H48" s="281"/>
      <c r="I48" s="268"/>
      <c r="J48" s="224" t="str">
        <f>VLOOKUP(A48,MATERIALES!A4:D633,2,FALSE)</f>
        <v>m3</v>
      </c>
      <c r="K48" s="282">
        <v>1.05</v>
      </c>
      <c r="L48" s="267"/>
      <c r="M48" s="402">
        <f>VLOOKUP(A48,MATERIALES!A5:D389,4,FALSE)</f>
        <v>22806.714133437432</v>
      </c>
      <c r="N48" s="272">
        <f>K48*M48</f>
        <v>23947.049840109303</v>
      </c>
    </row>
    <row r="49" spans="1:14">
      <c r="A49" s="163"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63.884353314950786</v>
      </c>
      <c r="N49" s="272">
        <f>K49*M49</f>
        <v>1916.5305994485236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25863.580439557827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31">
        <f>VLOOKUP(A60,TRANSPORTE!A1:D117,4,FALSE)</f>
        <v>1034.151278986966</v>
      </c>
      <c r="M60" s="832"/>
      <c r="N60" s="287">
        <f>K60*L60</f>
        <v>1085.8588429363142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1085.8588429363142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2242.3270301200664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46489.588798516823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9297.9177597033649</v>
      </c>
      <c r="M84" s="862"/>
      <c r="N84" s="51"/>
    </row>
    <row r="85" spans="1:14">
      <c r="B85" s="89" t="s">
        <v>973</v>
      </c>
      <c r="C85" s="90"/>
      <c r="D85" s="90"/>
      <c r="E85" s="90"/>
      <c r="F85" s="90"/>
      <c r="G85" s="90"/>
      <c r="H85" s="90"/>
      <c r="I85" s="87"/>
      <c r="J85" s="88"/>
      <c r="K85" s="304">
        <v>0.05</v>
      </c>
      <c r="L85" s="861">
        <f>N79*K85</f>
        <v>2324.4794399258412</v>
      </c>
      <c r="M85" s="862"/>
      <c r="N85" s="51"/>
    </row>
    <row r="86" spans="1:14" ht="15.75" thickBot="1">
      <c r="B86" s="91" t="s">
        <v>974</v>
      </c>
      <c r="C86" s="92"/>
      <c r="D86" s="92"/>
      <c r="E86" s="92"/>
      <c r="F86" s="92"/>
      <c r="G86" s="92"/>
      <c r="H86" s="92"/>
      <c r="I86" s="93"/>
      <c r="J86" s="94"/>
      <c r="K86" s="305">
        <v>0.05</v>
      </c>
      <c r="L86" s="863">
        <f>N79*K86</f>
        <v>2324.4794399258412</v>
      </c>
      <c r="M86" s="864"/>
      <c r="N86" s="51"/>
    </row>
    <row r="87" spans="1:14" ht="15.75" thickBot="1">
      <c r="B87" s="827" t="s">
        <v>953</v>
      </c>
      <c r="C87" s="828"/>
      <c r="D87" s="828"/>
      <c r="E87" s="828"/>
      <c r="F87" s="828"/>
      <c r="G87" s="828"/>
      <c r="H87" s="828"/>
      <c r="I87" s="828"/>
      <c r="J87" s="828"/>
      <c r="K87" s="828"/>
      <c r="L87" s="828"/>
      <c r="M87" s="829"/>
      <c r="N87" s="52">
        <f>L84+L85+L86</f>
        <v>13946.876639555046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60436.465438071871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2.25" customHeight="1" thickBot="1">
      <c r="A31" t="s">
        <v>1845</v>
      </c>
      <c r="B31" s="80" t="s">
        <v>1144</v>
      </c>
      <c r="C31" s="967" t="s">
        <v>2155</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5145.8846595192863</v>
      </c>
      <c r="N49" s="272">
        <f>K49*M49</f>
        <v>5917.7673584471786</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7068.803694299304</v>
      </c>
      <c r="N50" s="272">
        <f>K50*M50</f>
        <v>14137.607388598608</v>
      </c>
    </row>
    <row r="51" spans="1:14">
      <c r="A51" s="163" t="s">
        <v>921</v>
      </c>
      <c r="B51" s="43" t="str">
        <f>VLOOKUP(A51,MATERIALES!A6:D372,3,FALSE)</f>
        <v>Malla para gaviones (2M3)</v>
      </c>
      <c r="C51" s="425"/>
      <c r="D51" s="425"/>
      <c r="E51" s="425"/>
      <c r="F51" s="425"/>
      <c r="G51" s="425"/>
      <c r="H51" s="425"/>
      <c r="I51" s="425"/>
      <c r="J51" s="312" t="str">
        <f>VLOOKUP(A51,MATERIALES!A6:D636,2,FALSE)</f>
        <v>u</v>
      </c>
      <c r="K51" s="397">
        <v>0.5</v>
      </c>
      <c r="L51" s="421"/>
      <c r="M51" s="402">
        <f>VLOOKUP(A51,MATERIALES!A6:D392,4,FALSE)</f>
        <v>117443.93039498362</v>
      </c>
      <c r="N51" s="272">
        <f>K51*M51</f>
        <v>58721.965197491809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105258.46913280661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1034.151278986966</v>
      </c>
      <c r="M60" s="832"/>
      <c r="N60" s="287">
        <f>K60*L60</f>
        <v>1137.5664068856627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1137.5664068856627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123364.57332944869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24672.914665889737</v>
      </c>
      <c r="M84" s="862"/>
      <c r="N84" s="51"/>
    </row>
    <row r="85" spans="1:14">
      <c r="B85" s="89" t="s">
        <v>973</v>
      </c>
      <c r="C85" s="90"/>
      <c r="D85" s="90"/>
      <c r="E85" s="90"/>
      <c r="F85" s="90"/>
      <c r="G85" s="90"/>
      <c r="H85" s="90"/>
      <c r="I85" s="87"/>
      <c r="J85" s="88"/>
      <c r="K85" s="304">
        <v>0.05</v>
      </c>
      <c r="L85" s="861">
        <f>N79*K85</f>
        <v>6168.2286664724343</v>
      </c>
      <c r="M85" s="862"/>
      <c r="N85" s="51"/>
    </row>
    <row r="86" spans="1:14" ht="15.75" thickBot="1">
      <c r="B86" s="91" t="s">
        <v>974</v>
      </c>
      <c r="C86" s="92"/>
      <c r="D86" s="92"/>
      <c r="E86" s="92"/>
      <c r="F86" s="92"/>
      <c r="G86" s="92"/>
      <c r="H86" s="92"/>
      <c r="I86" s="93"/>
      <c r="J86" s="94"/>
      <c r="K86" s="305">
        <v>0.05</v>
      </c>
      <c r="L86" s="863">
        <f>N79*K86</f>
        <v>6168.2286664724343</v>
      </c>
      <c r="M86" s="864"/>
      <c r="N86" s="51"/>
    </row>
    <row r="87" spans="1:14" ht="15.75" thickBot="1">
      <c r="B87" s="827" t="s">
        <v>953</v>
      </c>
      <c r="C87" s="828"/>
      <c r="D87" s="828"/>
      <c r="E87" s="828"/>
      <c r="F87" s="828"/>
      <c r="G87" s="828"/>
      <c r="H87" s="828"/>
      <c r="I87" s="828"/>
      <c r="J87" s="828"/>
      <c r="K87" s="828"/>
      <c r="L87" s="828"/>
      <c r="M87" s="829"/>
      <c r="N87" s="52">
        <f>L84+L85+L86</f>
        <v>37009.371998834606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160373.9453282833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1692</v>
      </c>
      <c r="C31" s="967" t="s">
        <v>2156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5145.8846595192863</v>
      </c>
      <c r="N49" s="272">
        <f>K49*M49</f>
        <v>5917.7673584471786</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7068.803694299304</v>
      </c>
      <c r="N50" s="272">
        <f>K50*M50</f>
        <v>14137.607388598608</v>
      </c>
    </row>
    <row r="51" spans="1:14">
      <c r="A51" s="163" t="s">
        <v>925</v>
      </c>
      <c r="B51" s="43" t="str">
        <f>VLOOKUP(A51,MATERIALES!A6:D372,3,FALSE)</f>
        <v>Malla Ciclónica Para Gaviones Galvanizada Aleación Zn-5A1-Mm Cal 12 (2M3)</v>
      </c>
      <c r="C51" s="425"/>
      <c r="D51" s="425"/>
      <c r="E51" s="425"/>
      <c r="F51" s="425"/>
      <c r="G51" s="425"/>
      <c r="H51" s="425"/>
      <c r="I51" s="425"/>
      <c r="J51" s="312" t="str">
        <f>VLOOKUP(A51,MATERIALES!A6:D636,2,FALSE)</f>
        <v>u</v>
      </c>
      <c r="K51" s="397">
        <v>0.5</v>
      </c>
      <c r="L51" s="421"/>
      <c r="M51" s="402">
        <f>VLOOKUP(A51,MATERIALES!A6:D392,4,FALSE)</f>
        <v>69419.932529691272</v>
      </c>
      <c r="N51" s="272">
        <f>K51*M51</f>
        <v>34709.966264845636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81246.470200160431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1034.151278986966</v>
      </c>
      <c r="M60" s="832"/>
      <c r="N60" s="287">
        <f>K60*L60</f>
        <v>1137.5664068856627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1137.5664068856627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99352.574396802505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19870.514879360504</v>
      </c>
      <c r="M84" s="862"/>
      <c r="N84" s="51"/>
    </row>
    <row r="85" spans="1:14">
      <c r="B85" s="89" t="s">
        <v>973</v>
      </c>
      <c r="C85" s="90"/>
      <c r="D85" s="90"/>
      <c r="E85" s="90"/>
      <c r="F85" s="90"/>
      <c r="G85" s="90"/>
      <c r="H85" s="90"/>
      <c r="I85" s="87"/>
      <c r="J85" s="88"/>
      <c r="K85" s="304">
        <v>0.05</v>
      </c>
      <c r="L85" s="861">
        <f>N79*K85</f>
        <v>4967.628719840126</v>
      </c>
      <c r="M85" s="862"/>
      <c r="N85" s="51"/>
    </row>
    <row r="86" spans="1:14" ht="15.75" thickBot="1">
      <c r="B86" s="91" t="s">
        <v>974</v>
      </c>
      <c r="C86" s="92"/>
      <c r="D86" s="92"/>
      <c r="E86" s="92"/>
      <c r="F86" s="92"/>
      <c r="G86" s="92"/>
      <c r="H86" s="92"/>
      <c r="I86" s="93"/>
      <c r="J86" s="94"/>
      <c r="K86" s="305">
        <v>0.05</v>
      </c>
      <c r="L86" s="863">
        <f>N79*K86</f>
        <v>4967.628719840126</v>
      </c>
      <c r="M86" s="864"/>
      <c r="N86" s="51"/>
    </row>
    <row r="87" spans="1:14" ht="15.75" thickBot="1">
      <c r="B87" s="827" t="s">
        <v>953</v>
      </c>
      <c r="C87" s="828"/>
      <c r="D87" s="828"/>
      <c r="E87" s="828"/>
      <c r="F87" s="828"/>
      <c r="G87" s="828"/>
      <c r="H87" s="828"/>
      <c r="I87" s="828"/>
      <c r="J87" s="828"/>
      <c r="K87" s="828"/>
      <c r="L87" s="828"/>
      <c r="M87" s="829"/>
      <c r="N87" s="52">
        <f>L84+L85+L86</f>
        <v>29805.772319040756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129158.34671584326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1693</v>
      </c>
      <c r="C31" s="967" t="s">
        <v>2157</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5145.8846595192863</v>
      </c>
      <c r="N49" s="272">
        <f>K49*M49</f>
        <v>5917.7673584471786</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7068.803694299304</v>
      </c>
      <c r="N50" s="272">
        <f>K50*M50</f>
        <v>14137.607388598608</v>
      </c>
    </row>
    <row r="51" spans="1:14">
      <c r="A51" s="163" t="s">
        <v>927</v>
      </c>
      <c r="B51" s="43" t="str">
        <f>VLOOKUP(A51,MATERIALES!A6:D372,3,FALSE)</f>
        <v>Malla Ciclónica Para Gaviones Galvanizada Y Plastificada Con Pvc Cal 12 (2M3)</v>
      </c>
      <c r="C51" s="425"/>
      <c r="D51" s="425"/>
      <c r="E51" s="425"/>
      <c r="F51" s="425"/>
      <c r="G51" s="425"/>
      <c r="H51" s="425"/>
      <c r="I51" s="425"/>
      <c r="J51" s="312" t="str">
        <f>VLOOKUP(A51,MATERIALES!A6:D636,2,FALSE)</f>
        <v>u</v>
      </c>
      <c r="K51" s="397">
        <v>0.5</v>
      </c>
      <c r="L51" s="421"/>
      <c r="M51" s="402">
        <f>VLOOKUP(A51,MATERIALES!A6:D392,4,FALSE)</f>
        <v>127966.74812517792</v>
      </c>
      <c r="N51" s="272">
        <f>K51*M51</f>
        <v>63983.374062588962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110519.87799790376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1034.151278986966</v>
      </c>
      <c r="M60" s="832"/>
      <c r="N60" s="287">
        <f>K60*L60</f>
        <v>1137.5664068856627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1137.5664068856627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128625.98219454584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25725.19643890917</v>
      </c>
      <c r="M84" s="862"/>
      <c r="N84" s="51"/>
    </row>
    <row r="85" spans="1:14">
      <c r="B85" s="89" t="s">
        <v>973</v>
      </c>
      <c r="C85" s="90"/>
      <c r="D85" s="90"/>
      <c r="E85" s="90"/>
      <c r="F85" s="90"/>
      <c r="G85" s="90"/>
      <c r="H85" s="90"/>
      <c r="I85" s="87"/>
      <c r="J85" s="88"/>
      <c r="K85" s="304">
        <v>0.05</v>
      </c>
      <c r="L85" s="861">
        <f>N79*K85</f>
        <v>6431.2991097272925</v>
      </c>
      <c r="M85" s="862"/>
      <c r="N85" s="51"/>
    </row>
    <row r="86" spans="1:14" ht="15.75" thickBot="1">
      <c r="B86" s="91" t="s">
        <v>974</v>
      </c>
      <c r="C86" s="92"/>
      <c r="D86" s="92"/>
      <c r="E86" s="92"/>
      <c r="F86" s="92"/>
      <c r="G86" s="92"/>
      <c r="H86" s="92"/>
      <c r="I86" s="93"/>
      <c r="J86" s="94"/>
      <c r="K86" s="305">
        <v>0.05</v>
      </c>
      <c r="L86" s="863">
        <f>N79*K86</f>
        <v>6431.2991097272925</v>
      </c>
      <c r="M86" s="864"/>
      <c r="N86" s="51"/>
    </row>
    <row r="87" spans="1:14" ht="15.75" thickBot="1">
      <c r="B87" s="827" t="s">
        <v>953</v>
      </c>
      <c r="C87" s="828"/>
      <c r="D87" s="828"/>
      <c r="E87" s="828"/>
      <c r="F87" s="828"/>
      <c r="G87" s="828"/>
      <c r="H87" s="828"/>
      <c r="I87" s="828"/>
      <c r="J87" s="828"/>
      <c r="K87" s="828"/>
      <c r="L87" s="828"/>
      <c r="M87" s="829"/>
      <c r="N87" s="52">
        <f>L84+L85+L86</f>
        <v>38587.794658363753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167213.77685290959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1694</v>
      </c>
      <c r="C31" s="967" t="s">
        <v>2158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5145.8846595192863</v>
      </c>
      <c r="N49" s="272">
        <f>K49*M49</f>
        <v>5917.7673584471786</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7068.803694299304</v>
      </c>
      <c r="N50" s="272">
        <f>K50*M50</f>
        <v>14137.607388598608</v>
      </c>
    </row>
    <row r="51" spans="1:14">
      <c r="A51" s="166" t="s">
        <v>929</v>
      </c>
      <c r="B51" s="43" t="str">
        <f>VLOOKUP(A51,MATERIALES!A6:D372,3,FALSE)</f>
        <v>Malla Ciclónica Para Gaviones Galvanizada Aleación Zn-5A1-Mm Y Plastificada Pvc Cal 12 (2M3)</v>
      </c>
      <c r="C51" s="425"/>
      <c r="D51" s="425"/>
      <c r="E51" s="425"/>
      <c r="F51" s="425"/>
      <c r="G51" s="425"/>
      <c r="H51" s="425"/>
      <c r="I51" s="425"/>
      <c r="J51" s="312" t="str">
        <f>VLOOKUP(A51,MATERIALES!A6:D636,2,FALSE)</f>
        <v>u</v>
      </c>
      <c r="K51" s="397">
        <v>0.5</v>
      </c>
      <c r="L51" s="421"/>
      <c r="M51" s="402">
        <f>VLOOKUP(A51,MATERIALES!A6:D392,4,FALSE)</f>
        <v>132369.44480779994</v>
      </c>
      <c r="N51" s="272">
        <f>K51*M51</f>
        <v>66184.72240389997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112721.22633921477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1034.151278986966</v>
      </c>
      <c r="M60" s="832"/>
      <c r="N60" s="287">
        <f>K60*L60</f>
        <v>1137.5664068856627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1137.5664068856627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130827.33053585685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26165.466107171371</v>
      </c>
      <c r="M84" s="862"/>
      <c r="N84" s="51"/>
    </row>
    <row r="85" spans="1:14">
      <c r="B85" s="89" t="s">
        <v>973</v>
      </c>
      <c r="C85" s="90"/>
      <c r="D85" s="90"/>
      <c r="E85" s="90"/>
      <c r="F85" s="90"/>
      <c r="G85" s="90"/>
      <c r="H85" s="90"/>
      <c r="I85" s="87"/>
      <c r="J85" s="88"/>
      <c r="K85" s="304">
        <v>0.05</v>
      </c>
      <c r="L85" s="861">
        <f>N79*K85</f>
        <v>6541.3665267928427</v>
      </c>
      <c r="M85" s="862"/>
      <c r="N85" s="51"/>
    </row>
    <row r="86" spans="1:14" ht="15.75" thickBot="1">
      <c r="B86" s="91" t="s">
        <v>974</v>
      </c>
      <c r="C86" s="92"/>
      <c r="D86" s="92"/>
      <c r="E86" s="92"/>
      <c r="F86" s="92"/>
      <c r="G86" s="92"/>
      <c r="H86" s="92"/>
      <c r="I86" s="93"/>
      <c r="J86" s="94"/>
      <c r="K86" s="305">
        <v>0.05</v>
      </c>
      <c r="L86" s="863">
        <f>N79*K86</f>
        <v>6541.3665267928427</v>
      </c>
      <c r="M86" s="864"/>
      <c r="N86" s="51"/>
    </row>
    <row r="87" spans="1:14" ht="15.75" thickBot="1">
      <c r="B87" s="827" t="s">
        <v>953</v>
      </c>
      <c r="C87" s="828"/>
      <c r="D87" s="828"/>
      <c r="E87" s="828"/>
      <c r="F87" s="828"/>
      <c r="G87" s="828"/>
      <c r="H87" s="828"/>
      <c r="I87" s="828"/>
      <c r="J87" s="828"/>
      <c r="K87" s="828"/>
      <c r="L87" s="828"/>
      <c r="M87" s="829"/>
      <c r="N87" s="52">
        <f>L84+L85+L86</f>
        <v>39248.19916075706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170075.5296966139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1145</v>
      </c>
      <c r="C31" s="967" t="s">
        <v>1734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5145.8846595192863</v>
      </c>
      <c r="N49" s="272">
        <f>K49*M49</f>
        <v>2572.9423297596431</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7068.803694299304</v>
      </c>
      <c r="N50" s="272">
        <f>K50*M50</f>
        <v>7068.803694299304</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86185.316317978199</v>
      </c>
      <c r="N51" s="272">
        <f>K51*M51</f>
        <v>86185.316317978199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122308.19153030617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1034.151278986966</v>
      </c>
      <c r="M60" s="832"/>
      <c r="N60" s="287">
        <f>K60*L60</f>
        <v>1137.5664068856627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1137.5664068856627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140414.29572694824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28082.859145389652</v>
      </c>
      <c r="M84" s="862"/>
      <c r="N84" s="51"/>
    </row>
    <row r="85" spans="1:14">
      <c r="B85" s="89" t="s">
        <v>973</v>
      </c>
      <c r="C85" s="90"/>
      <c r="D85" s="90"/>
      <c r="E85" s="90"/>
      <c r="F85" s="90"/>
      <c r="G85" s="90"/>
      <c r="H85" s="90"/>
      <c r="I85" s="87"/>
      <c r="J85" s="88"/>
      <c r="K85" s="304">
        <v>0.05</v>
      </c>
      <c r="L85" s="861">
        <f>N79*K85</f>
        <v>7020.7147863474129</v>
      </c>
      <c r="M85" s="862"/>
      <c r="N85" s="51"/>
    </row>
    <row r="86" spans="1:14" ht="15.75" thickBot="1">
      <c r="B86" s="91" t="s">
        <v>974</v>
      </c>
      <c r="C86" s="92"/>
      <c r="D86" s="92"/>
      <c r="E86" s="92"/>
      <c r="F86" s="92"/>
      <c r="G86" s="92"/>
      <c r="H86" s="92"/>
      <c r="I86" s="93"/>
      <c r="J86" s="94"/>
      <c r="K86" s="305">
        <v>0.05</v>
      </c>
      <c r="L86" s="863">
        <f>N79*K86</f>
        <v>7020.7147863474129</v>
      </c>
      <c r="M86" s="864"/>
      <c r="N86" s="51"/>
    </row>
    <row r="87" spans="1:14" ht="15.75" thickBot="1">
      <c r="B87" s="827" t="s">
        <v>953</v>
      </c>
      <c r="C87" s="828"/>
      <c r="D87" s="828"/>
      <c r="E87" s="828"/>
      <c r="F87" s="828"/>
      <c r="G87" s="828"/>
      <c r="H87" s="828"/>
      <c r="I87" s="828"/>
      <c r="J87" s="828"/>
      <c r="K87" s="828"/>
      <c r="L87" s="828"/>
      <c r="M87" s="829"/>
      <c r="N87" s="52">
        <f>L84+L85+L86</f>
        <v>42124.28871808447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182538.5844450327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1695</v>
      </c>
      <c r="C31" s="967" t="s">
        <v>1696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5145.8846595192863</v>
      </c>
      <c r="N49" s="272">
        <f>K49*M49</f>
        <v>2572.9423297596431</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7068.803694299304</v>
      </c>
      <c r="N50" s="272">
        <f>K50*M50</f>
        <v>7068.803694299304</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86185.316317978199</v>
      </c>
      <c r="N51" s="272">
        <f>K51*M51</f>
        <v>86185.316317978199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122308.19153030617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1034.151278986966</v>
      </c>
      <c r="M60" s="832"/>
      <c r="N60" s="287">
        <f>K60*L60</f>
        <v>1137.5664068856627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1137.5664068856627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140414.29572694824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28082.859145389652</v>
      </c>
      <c r="M84" s="862"/>
      <c r="N84" s="51"/>
    </row>
    <row r="85" spans="1:14">
      <c r="B85" s="89" t="s">
        <v>973</v>
      </c>
      <c r="C85" s="90"/>
      <c r="D85" s="90"/>
      <c r="E85" s="90"/>
      <c r="F85" s="90"/>
      <c r="G85" s="90"/>
      <c r="H85" s="90"/>
      <c r="I85" s="87"/>
      <c r="J85" s="88"/>
      <c r="K85" s="304">
        <v>0.05</v>
      </c>
      <c r="L85" s="861">
        <f>N79*K85</f>
        <v>7020.7147863474129</v>
      </c>
      <c r="M85" s="862"/>
      <c r="N85" s="51"/>
    </row>
    <row r="86" spans="1:14" ht="15.75" thickBot="1">
      <c r="B86" s="91" t="s">
        <v>974</v>
      </c>
      <c r="C86" s="92"/>
      <c r="D86" s="92"/>
      <c r="E86" s="92"/>
      <c r="F86" s="92"/>
      <c r="G86" s="92"/>
      <c r="H86" s="92"/>
      <c r="I86" s="93"/>
      <c r="J86" s="94"/>
      <c r="K86" s="305">
        <v>0.05</v>
      </c>
      <c r="L86" s="863">
        <f>N79*K86</f>
        <v>7020.7147863474129</v>
      </c>
      <c r="M86" s="864"/>
      <c r="N86" s="51"/>
    </row>
    <row r="87" spans="1:14" ht="15.75" thickBot="1">
      <c r="B87" s="827" t="s">
        <v>953</v>
      </c>
      <c r="C87" s="828"/>
      <c r="D87" s="828"/>
      <c r="E87" s="828"/>
      <c r="F87" s="828"/>
      <c r="G87" s="828"/>
      <c r="H87" s="828"/>
      <c r="I87" s="828"/>
      <c r="J87" s="828"/>
      <c r="K87" s="828"/>
      <c r="L87" s="828"/>
      <c r="M87" s="829"/>
      <c r="N87" s="52">
        <f>L84+L85+L86</f>
        <v>42124.28871808447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182538.5844450327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1697</v>
      </c>
      <c r="C31" s="967" t="s">
        <v>1698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5145.8846595192863</v>
      </c>
      <c r="N49" s="272">
        <f>K49*M49</f>
        <v>2572.9423297596431</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7068.803694299304</v>
      </c>
      <c r="N50" s="272">
        <f>K50*M50</f>
        <v>7068.803694299304</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86185.316317978199</v>
      </c>
      <c r="N51" s="272">
        <f>K51*M51</f>
        <v>86185.316317978199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122308.19153030617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1034.151278986966</v>
      </c>
      <c r="M60" s="832"/>
      <c r="N60" s="287">
        <f>K60*L60</f>
        <v>1137.5664068856627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1137.5664068856627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140414.29572694824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28082.859145389652</v>
      </c>
      <c r="M84" s="862"/>
      <c r="N84" s="51"/>
    </row>
    <row r="85" spans="1:14">
      <c r="B85" s="89" t="s">
        <v>973</v>
      </c>
      <c r="C85" s="90"/>
      <c r="D85" s="90"/>
      <c r="E85" s="90"/>
      <c r="F85" s="90"/>
      <c r="G85" s="90"/>
      <c r="H85" s="90"/>
      <c r="I85" s="87"/>
      <c r="J85" s="88"/>
      <c r="K85" s="304">
        <v>0.05</v>
      </c>
      <c r="L85" s="861">
        <f>N79*K85</f>
        <v>7020.7147863474129</v>
      </c>
      <c r="M85" s="862"/>
      <c r="N85" s="51"/>
    </row>
    <row r="86" spans="1:14" ht="15.75" thickBot="1">
      <c r="B86" s="91" t="s">
        <v>974</v>
      </c>
      <c r="C86" s="92"/>
      <c r="D86" s="92"/>
      <c r="E86" s="92"/>
      <c r="F86" s="92"/>
      <c r="G86" s="92"/>
      <c r="H86" s="92"/>
      <c r="I86" s="93"/>
      <c r="J86" s="94"/>
      <c r="K86" s="305">
        <v>0.05</v>
      </c>
      <c r="L86" s="863">
        <f>N79*K86</f>
        <v>7020.7147863474129</v>
      </c>
      <c r="M86" s="864"/>
      <c r="N86" s="51"/>
    </row>
    <row r="87" spans="1:14" ht="15.75" thickBot="1">
      <c r="B87" s="827" t="s">
        <v>953</v>
      </c>
      <c r="C87" s="828"/>
      <c r="D87" s="828"/>
      <c r="E87" s="828"/>
      <c r="F87" s="828"/>
      <c r="G87" s="828"/>
      <c r="H87" s="828"/>
      <c r="I87" s="828"/>
      <c r="J87" s="828"/>
      <c r="K87" s="828"/>
      <c r="L87" s="828"/>
      <c r="M87" s="829"/>
      <c r="N87" s="52">
        <f>L84+L85+L86</f>
        <v>42124.28871808447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182538.5844450327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1699</v>
      </c>
      <c r="C31" s="967" t="s">
        <v>1700</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24073.753807517289</v>
      </c>
      <c r="N48" s="272">
        <f>K48*M48</f>
        <v>26481.12918826902</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5145.8846595192863</v>
      </c>
      <c r="N49" s="272">
        <f>K49*M49</f>
        <v>2572.9423297596431</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7068.803694299304</v>
      </c>
      <c r="N50" s="272">
        <f>K50*M50</f>
        <v>7068.803694299304</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86185.316317978199</v>
      </c>
      <c r="N51" s="272">
        <f>K51*M51</f>
        <v>86185.316317978199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122308.19153030617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1034.151278986966</v>
      </c>
      <c r="M60" s="832"/>
      <c r="N60" s="287">
        <f>K60*L60</f>
        <v>1137.5664068856627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1137.5664068856627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140414.29572694824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28082.859145389652</v>
      </c>
      <c r="M84" s="862"/>
      <c r="N84" s="51"/>
    </row>
    <row r="85" spans="1:14">
      <c r="B85" s="89" t="s">
        <v>973</v>
      </c>
      <c r="C85" s="90"/>
      <c r="D85" s="90"/>
      <c r="E85" s="90"/>
      <c r="F85" s="90"/>
      <c r="G85" s="90"/>
      <c r="H85" s="90"/>
      <c r="I85" s="87"/>
      <c r="J85" s="88"/>
      <c r="K85" s="304">
        <v>0.05</v>
      </c>
      <c r="L85" s="861">
        <f>N79*K85</f>
        <v>7020.7147863474129</v>
      </c>
      <c r="M85" s="862"/>
      <c r="N85" s="51"/>
    </row>
    <row r="86" spans="1:14" ht="15.75" thickBot="1">
      <c r="B86" s="91" t="s">
        <v>974</v>
      </c>
      <c r="C86" s="92"/>
      <c r="D86" s="92"/>
      <c r="E86" s="92"/>
      <c r="F86" s="92"/>
      <c r="G86" s="92"/>
      <c r="H86" s="92"/>
      <c r="I86" s="93"/>
      <c r="J86" s="94"/>
      <c r="K86" s="305">
        <v>0.05</v>
      </c>
      <c r="L86" s="863">
        <f>N79*K86</f>
        <v>7020.7147863474129</v>
      </c>
      <c r="M86" s="864"/>
      <c r="N86" s="51"/>
    </row>
    <row r="87" spans="1:14" ht="15.75" thickBot="1">
      <c r="B87" s="827" t="s">
        <v>953</v>
      </c>
      <c r="C87" s="828"/>
      <c r="D87" s="828"/>
      <c r="E87" s="828"/>
      <c r="F87" s="828"/>
      <c r="G87" s="828"/>
      <c r="H87" s="828"/>
      <c r="I87" s="828"/>
      <c r="J87" s="828"/>
      <c r="K87" s="828"/>
      <c r="L87" s="828"/>
      <c r="M87" s="829"/>
      <c r="N87" s="52">
        <f>L84+L85+L86</f>
        <v>42124.28871808447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182538.5844450327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1701</v>
      </c>
      <c r="C31" s="967" t="s">
        <v>1702</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892</v>
      </c>
      <c r="B48" s="43" t="str">
        <f>VLOOKUP(A48,MATERIALES!A5:D372,3,FALSE)</f>
        <v>Geotextil Fortex BX-40</v>
      </c>
      <c r="C48" s="281"/>
      <c r="D48" s="281"/>
      <c r="E48" s="281"/>
      <c r="F48" s="281"/>
      <c r="G48" s="281"/>
      <c r="H48" s="281"/>
      <c r="I48" s="268"/>
      <c r="J48" s="224" t="str">
        <f>VLOOKUP(A48,MATERIALES!A4:D633,2,FALSE)</f>
        <v>M2</v>
      </c>
      <c r="K48" s="282">
        <v>1.3</v>
      </c>
      <c r="L48" s="267"/>
      <c r="M48" s="402">
        <f>VLOOKUP(A48,MATERIALES!A5:D389,4,FALSE)</f>
        <v>4521.9474754766006</v>
      </c>
      <c r="N48" s="272">
        <f>K48*M48</f>
        <v>5878.5317181195815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5878.5317181195815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7494.5829361916212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1498.9165872383244</v>
      </c>
      <c r="M84" s="862"/>
      <c r="N84" s="51"/>
    </row>
    <row r="85" spans="1:14">
      <c r="B85" s="89" t="s">
        <v>973</v>
      </c>
      <c r="C85" s="90"/>
      <c r="D85" s="90"/>
      <c r="E85" s="90"/>
      <c r="F85" s="90"/>
      <c r="G85" s="90"/>
      <c r="H85" s="90"/>
      <c r="I85" s="87"/>
      <c r="J85" s="88"/>
      <c r="K85" s="304">
        <v>0.05</v>
      </c>
      <c r="L85" s="861">
        <f>N79*K85</f>
        <v>374.7291468095811</v>
      </c>
      <c r="M85" s="862"/>
      <c r="N85" s="51"/>
    </row>
    <row r="86" spans="1:14" ht="15.75" thickBot="1">
      <c r="B86" s="91" t="s">
        <v>974</v>
      </c>
      <c r="C86" s="92"/>
      <c r="D86" s="92"/>
      <c r="E86" s="92"/>
      <c r="F86" s="92"/>
      <c r="G86" s="92"/>
      <c r="H86" s="92"/>
      <c r="I86" s="93"/>
      <c r="J86" s="94"/>
      <c r="K86" s="305">
        <v>0.05</v>
      </c>
      <c r="L86" s="863">
        <f>N79*K86</f>
        <v>374.7291468095811</v>
      </c>
      <c r="M86" s="864"/>
      <c r="N86" s="51"/>
    </row>
    <row r="87" spans="1:14" ht="15.75" thickBot="1">
      <c r="B87" s="827" t="s">
        <v>953</v>
      </c>
      <c r="C87" s="828"/>
      <c r="D87" s="828"/>
      <c r="E87" s="828"/>
      <c r="F87" s="828"/>
      <c r="G87" s="828"/>
      <c r="H87" s="828"/>
      <c r="I87" s="828"/>
      <c r="J87" s="828"/>
      <c r="K87" s="828"/>
      <c r="L87" s="828"/>
      <c r="M87" s="829"/>
      <c r="N87" s="52">
        <f>L84+L85+L86</f>
        <v>2248.3748808574865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9742.9578170491077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1703</v>
      </c>
      <c r="C31" s="967" t="s">
        <v>1704</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VLOOKUP(A48,MATERIALES!A5:D372,3,FALSE)</f>
        <v>Geomalla Forgrid UX100</v>
      </c>
      <c r="C48" s="281"/>
      <c r="D48" s="281"/>
      <c r="E48" s="281"/>
      <c r="F48" s="281"/>
      <c r="G48" s="281"/>
      <c r="H48" s="281"/>
      <c r="I48" s="268"/>
      <c r="J48" s="224" t="str">
        <f>VLOOKUP(A48,MATERIALES!A4:D633,2,FALSE)</f>
        <v>M2</v>
      </c>
      <c r="K48" s="282">
        <v>1.3</v>
      </c>
      <c r="L48" s="267"/>
      <c r="M48" s="402">
        <f>VLOOKUP(A48,MATERIALES!A5:D389,4,FALSE)</f>
        <v>9843.5141066120013</v>
      </c>
      <c r="N48" s="272">
        <f>K48*M48</f>
        <v>12796.568338595602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12796.568338595602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14412.619556667642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2882.5239113335283</v>
      </c>
      <c r="M84" s="862"/>
      <c r="N84" s="51"/>
    </row>
    <row r="85" spans="1:14">
      <c r="B85" s="89" t="s">
        <v>973</v>
      </c>
      <c r="C85" s="90"/>
      <c r="D85" s="90"/>
      <c r="E85" s="90"/>
      <c r="F85" s="90"/>
      <c r="G85" s="90"/>
      <c r="H85" s="90"/>
      <c r="I85" s="87"/>
      <c r="J85" s="88"/>
      <c r="K85" s="304">
        <v>0.05</v>
      </c>
      <c r="L85" s="861">
        <f>N79*K85</f>
        <v>720.63097783338208</v>
      </c>
      <c r="M85" s="862"/>
      <c r="N85" s="51"/>
    </row>
    <row r="86" spans="1:14" ht="15.75" thickBot="1">
      <c r="B86" s="91" t="s">
        <v>974</v>
      </c>
      <c r="C86" s="92"/>
      <c r="D86" s="92"/>
      <c r="E86" s="92"/>
      <c r="F86" s="92"/>
      <c r="G86" s="92"/>
      <c r="H86" s="92"/>
      <c r="I86" s="93"/>
      <c r="J86" s="94"/>
      <c r="K86" s="305">
        <v>0.05</v>
      </c>
      <c r="L86" s="863">
        <f>N79*K86</f>
        <v>720.63097783338208</v>
      </c>
      <c r="M86" s="864"/>
      <c r="N86" s="51"/>
    </row>
    <row r="87" spans="1:14" ht="15.75" thickBot="1">
      <c r="B87" s="827" t="s">
        <v>953</v>
      </c>
      <c r="C87" s="828"/>
      <c r="D87" s="828"/>
      <c r="E87" s="828"/>
      <c r="F87" s="828"/>
      <c r="G87" s="828"/>
      <c r="H87" s="828"/>
      <c r="I87" s="828"/>
      <c r="J87" s="828"/>
      <c r="K87" s="828"/>
      <c r="L87" s="828"/>
      <c r="M87" s="829"/>
      <c r="N87" s="52">
        <f>L84+L85+L86</f>
        <v>4323.7858670002925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18736.405423667933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1705</v>
      </c>
      <c r="C31" s="967" t="s">
        <v>2159</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892</v>
      </c>
      <c r="B48" s="43" t="str">
        <f>VLOOKUP(A48,MATERIALES!A5:D372,3,FALSE)</f>
        <v>Geotextil Fortex BX-40</v>
      </c>
      <c r="C48" s="281"/>
      <c r="D48" s="281"/>
      <c r="E48" s="281"/>
      <c r="F48" s="281"/>
      <c r="G48" s="281"/>
      <c r="H48" s="281"/>
      <c r="I48" s="268"/>
      <c r="J48" s="224" t="str">
        <f>VLOOKUP(A48,MATERIALES!A4:D633,2,FALSE)</f>
        <v>M2</v>
      </c>
      <c r="K48" s="282">
        <v>1.3</v>
      </c>
      <c r="L48" s="267"/>
      <c r="M48" s="402">
        <f>VLOOKUP(A48,MATERIALES!A5:D389,4,FALSE)</f>
        <v>4521.9474754766006</v>
      </c>
      <c r="N48" s="272">
        <f>K48*M48</f>
        <v>5878.5317181195815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5878.5317181195815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7494.5829361916212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1498.9165872383244</v>
      </c>
      <c r="M84" s="862"/>
      <c r="N84" s="51"/>
    </row>
    <row r="85" spans="1:14">
      <c r="B85" s="89" t="s">
        <v>973</v>
      </c>
      <c r="C85" s="90"/>
      <c r="D85" s="90"/>
      <c r="E85" s="90"/>
      <c r="F85" s="90"/>
      <c r="G85" s="90"/>
      <c r="H85" s="90"/>
      <c r="I85" s="87"/>
      <c r="J85" s="88"/>
      <c r="K85" s="304">
        <v>0.05</v>
      </c>
      <c r="L85" s="861">
        <f>N79*K85</f>
        <v>374.7291468095811</v>
      </c>
      <c r="M85" s="862"/>
      <c r="N85" s="51"/>
    </row>
    <row r="86" spans="1:14" ht="15.75" thickBot="1">
      <c r="B86" s="91" t="s">
        <v>974</v>
      </c>
      <c r="C86" s="92"/>
      <c r="D86" s="92"/>
      <c r="E86" s="92"/>
      <c r="F86" s="92"/>
      <c r="G86" s="92"/>
      <c r="H86" s="92"/>
      <c r="I86" s="93"/>
      <c r="J86" s="94"/>
      <c r="K86" s="305">
        <v>0.05</v>
      </c>
      <c r="L86" s="863">
        <f>N79*K86</f>
        <v>374.7291468095811</v>
      </c>
      <c r="M86" s="864"/>
      <c r="N86" s="51"/>
    </row>
    <row r="87" spans="1:14" ht="15.75" thickBot="1">
      <c r="B87" s="827" t="s">
        <v>953</v>
      </c>
      <c r="C87" s="828"/>
      <c r="D87" s="828"/>
      <c r="E87" s="828"/>
      <c r="F87" s="828"/>
      <c r="G87" s="828"/>
      <c r="H87" s="828"/>
      <c r="I87" s="828"/>
      <c r="J87" s="828"/>
      <c r="K87" s="828"/>
      <c r="L87" s="828"/>
      <c r="M87" s="829"/>
      <c r="N87" s="52">
        <f>L84+L85+L86</f>
        <v>2248.3748808574865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9742.9578170491077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1706</v>
      </c>
      <c r="C31" s="967" t="s">
        <v>2160</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VLOOKUP(A48,MATERIALES!A5:D372,3,FALSE)</f>
        <v>Geomalla Forgrid UX100</v>
      </c>
      <c r="C48" s="281"/>
      <c r="D48" s="281"/>
      <c r="E48" s="281"/>
      <c r="F48" s="281"/>
      <c r="G48" s="281"/>
      <c r="H48" s="281"/>
      <c r="I48" s="268"/>
      <c r="J48" s="224" t="str">
        <f>VLOOKUP(A48,MATERIALES!A4:D633,2,FALSE)</f>
        <v>M2</v>
      </c>
      <c r="K48" s="282">
        <v>1.3</v>
      </c>
      <c r="L48" s="267"/>
      <c r="M48" s="402">
        <f>VLOOKUP(A48,MATERIALES!A5:D389,4,FALSE)</f>
        <v>9843.5141066120013</v>
      </c>
      <c r="N48" s="272">
        <f>K48*M48</f>
        <v>12796.568338595602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12796.568338595602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14412.619556667642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2882.5239113335283</v>
      </c>
      <c r="M84" s="862"/>
      <c r="N84" s="51"/>
    </row>
    <row r="85" spans="1:14">
      <c r="B85" s="89" t="s">
        <v>973</v>
      </c>
      <c r="C85" s="90"/>
      <c r="D85" s="90"/>
      <c r="E85" s="90"/>
      <c r="F85" s="90"/>
      <c r="G85" s="90"/>
      <c r="H85" s="90"/>
      <c r="I85" s="87"/>
      <c r="J85" s="88"/>
      <c r="K85" s="304">
        <v>0.05</v>
      </c>
      <c r="L85" s="861">
        <f>N79*K85</f>
        <v>720.63097783338208</v>
      </c>
      <c r="M85" s="862"/>
      <c r="N85" s="51"/>
    </row>
    <row r="86" spans="1:14" ht="15.75" thickBot="1">
      <c r="B86" s="91" t="s">
        <v>974</v>
      </c>
      <c r="C86" s="92"/>
      <c r="D86" s="92"/>
      <c r="E86" s="92"/>
      <c r="F86" s="92"/>
      <c r="G86" s="92"/>
      <c r="H86" s="92"/>
      <c r="I86" s="93"/>
      <c r="J86" s="94"/>
      <c r="K86" s="305">
        <v>0.05</v>
      </c>
      <c r="L86" s="863">
        <f>N79*K86</f>
        <v>720.63097783338208</v>
      </c>
      <c r="M86" s="864"/>
      <c r="N86" s="51"/>
    </row>
    <row r="87" spans="1:14" ht="15.75" thickBot="1">
      <c r="B87" s="827" t="s">
        <v>953</v>
      </c>
      <c r="C87" s="828"/>
      <c r="D87" s="828"/>
      <c r="E87" s="828"/>
      <c r="F87" s="828"/>
      <c r="G87" s="828"/>
      <c r="H87" s="828"/>
      <c r="I87" s="828"/>
      <c r="J87" s="828"/>
      <c r="K87" s="828"/>
      <c r="L87" s="828"/>
      <c r="M87" s="829"/>
      <c r="N87" s="52">
        <f>L84+L85+L86</f>
        <v>4323.7858670002925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18736.405423667933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82274.693805546718</v>
      </c>
      <c r="L36" s="270"/>
      <c r="M36" s="336">
        <v>15</v>
      </c>
      <c r="N36" s="272">
        <f>K36/M36</f>
        <v>5484.9795870364478</v>
      </c>
    </row>
    <row r="37" spans="1:14">
      <c r="A37" s="113" t="s">
        <v>174</v>
      </c>
      <c r="B37" s="840" t="str">
        <f>VLOOKUP(A37,EQUIPOS!A7:D154,3,FALSE)</f>
        <v>Compactador vibratorio tipo DD-20</v>
      </c>
      <c r="C37" s="841"/>
      <c r="D37" s="841"/>
      <c r="E37" s="841"/>
      <c r="F37" s="841"/>
      <c r="G37" s="841"/>
      <c r="H37" s="842"/>
      <c r="I37" s="421"/>
      <c r="J37" s="422"/>
      <c r="K37" s="269">
        <f>VLOOKUP(A37,EQUIPOS!A7:D164,4,FALSE)</f>
        <v>94645.314851185671</v>
      </c>
      <c r="L37" s="335"/>
      <c r="M37" s="336">
        <v>15</v>
      </c>
      <c r="N37" s="272">
        <f>K37/M37</f>
        <v>6309.6876567457111</v>
      </c>
    </row>
    <row r="38" spans="1:14">
      <c r="A38" s="113" t="s">
        <v>269</v>
      </c>
      <c r="B38" s="840" t="str">
        <f>VLOOKUP(A38,EQUIPOS!A8:D154,3,FALSE)</f>
        <v>Motoniveladora  potencia 215 HP, ancho de cuchilla 4,27 m, peso 18 ton.</v>
      </c>
      <c r="C38" s="841"/>
      <c r="D38" s="841"/>
      <c r="E38" s="841"/>
      <c r="F38" s="841"/>
      <c r="G38" s="841"/>
      <c r="H38" s="842"/>
      <c r="I38" s="328"/>
      <c r="J38" s="330"/>
      <c r="K38" s="269">
        <f>VLOOKUP(A38,EQUIPOS!A8:D165,4,FALSE)</f>
        <v>165057.33241092984</v>
      </c>
      <c r="L38" s="423"/>
      <c r="M38" s="424">
        <v>15</v>
      </c>
      <c r="N38" s="272">
        <f>K38/M38</f>
        <v>11003.822160728656</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N75*M41</f>
        <v>44.846540602401326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22843.335945113216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550</v>
      </c>
      <c r="B48" s="43" t="str">
        <f>VLOOKUP(A48,MATERIALES!A5:D372,3,FALSE)</f>
        <v>Material seleccionado para Relleno</v>
      </c>
      <c r="C48" s="281"/>
      <c r="D48" s="281"/>
      <c r="E48" s="281"/>
      <c r="F48" s="281"/>
      <c r="G48" s="281"/>
      <c r="H48" s="281"/>
      <c r="I48" s="268"/>
      <c r="J48" s="224" t="str">
        <f>VLOOKUP(A48,MATERIALES!A4:D633,2,FALSE)</f>
        <v>m3</v>
      </c>
      <c r="K48" s="282">
        <v>1.3</v>
      </c>
      <c r="L48" s="267"/>
      <c r="M48" s="402">
        <f>VLOOKUP(A48,MATERIALES!A5:D389,4,FALSE)</f>
        <v>22806.714133437432</v>
      </c>
      <c r="N48" s="272">
        <f>K48*M48</f>
        <v>29648.728373468661</v>
      </c>
    </row>
    <row r="49" spans="1:14">
      <c r="A49" s="166" t="s">
        <v>774</v>
      </c>
      <c r="B49" s="43" t="str">
        <f>VLOOKUP(A49,MATERIALES!A6:D372,3,FALSE)</f>
        <v>Agua</v>
      </c>
      <c r="C49" s="425"/>
      <c r="D49" s="425"/>
      <c r="E49" s="425"/>
      <c r="F49" s="425"/>
      <c r="G49" s="425"/>
      <c r="H49" s="425"/>
      <c r="I49" s="425"/>
      <c r="J49" s="311" t="s">
        <v>422</v>
      </c>
      <c r="K49" s="397">
        <v>30</v>
      </c>
      <c r="L49" s="421"/>
      <c r="M49" s="402">
        <f>VLOOKUP(A49,MATERIALES!A6:D390,4,FALSE)</f>
        <v>63.884353314950786</v>
      </c>
      <c r="N49" s="272">
        <f>K49*M49</f>
        <v>1916.5305994485236</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3" t="s">
        <v>953</v>
      </c>
      <c r="C53" s="834"/>
      <c r="D53" s="834"/>
      <c r="E53" s="834"/>
      <c r="F53" s="834"/>
      <c r="G53" s="834"/>
      <c r="H53" s="834"/>
      <c r="I53" s="834"/>
      <c r="J53" s="834"/>
      <c r="K53" s="834"/>
      <c r="L53" s="834"/>
      <c r="M53" s="835"/>
      <c r="N53" s="104">
        <f>SUM(N48:N52)</f>
        <v>31565.258972917185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31">
        <f>VLOOKUP(A58,TRANSPORTE!A1:D117,4,FALSE)</f>
        <v>1034.151278986966</v>
      </c>
      <c r="M58" s="832"/>
      <c r="N58" s="287">
        <f>K58*L58</f>
        <v>1344.3966626830559</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1344.3966626830559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2242.3270301200664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57995.318610833529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11599.063722166706</v>
      </c>
      <c r="M82" s="862"/>
      <c r="N82" s="51"/>
    </row>
    <row r="83" spans="1:14">
      <c r="B83" s="89" t="s">
        <v>973</v>
      </c>
      <c r="C83" s="90"/>
      <c r="D83" s="90"/>
      <c r="E83" s="90"/>
      <c r="F83" s="90"/>
      <c r="G83" s="90"/>
      <c r="H83" s="90"/>
      <c r="I83" s="87"/>
      <c r="J83" s="88"/>
      <c r="K83" s="304">
        <v>0.05</v>
      </c>
      <c r="L83" s="861">
        <f>N77*K83</f>
        <v>2899.7659305416764</v>
      </c>
      <c r="M83" s="862"/>
      <c r="N83" s="51"/>
    </row>
    <row r="84" spans="1:14" ht="15.75" thickBot="1">
      <c r="B84" s="91" t="s">
        <v>974</v>
      </c>
      <c r="C84" s="92"/>
      <c r="D84" s="92"/>
      <c r="E84" s="92"/>
      <c r="F84" s="92"/>
      <c r="G84" s="92"/>
      <c r="H84" s="92"/>
      <c r="I84" s="93"/>
      <c r="J84" s="94"/>
      <c r="K84" s="305">
        <v>0.05</v>
      </c>
      <c r="L84" s="863">
        <f>N77*K84</f>
        <v>2899.7659305416764</v>
      </c>
      <c r="M84" s="864"/>
      <c r="N84" s="51"/>
    </row>
    <row r="85" spans="1:14" ht="15.75" thickBot="1">
      <c r="B85" s="827" t="s">
        <v>953</v>
      </c>
      <c r="C85" s="828"/>
      <c r="D85" s="828"/>
      <c r="E85" s="828"/>
      <c r="F85" s="828"/>
      <c r="G85" s="828"/>
      <c r="H85" s="828"/>
      <c r="I85" s="828"/>
      <c r="J85" s="828"/>
      <c r="K85" s="828"/>
      <c r="L85" s="828"/>
      <c r="M85" s="829"/>
      <c r="N85" s="52">
        <f>L82+L83+L84</f>
        <v>17398.595583250059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75393.914194083583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106.68624361440799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1709</v>
      </c>
      <c r="B48" s="43" t="str">
        <f>VLOOKUP(A48,MATERIALES!A5:D372,3,FALSE)</f>
        <v>Impermeabilizante para concreto</v>
      </c>
      <c r="C48" s="281"/>
      <c r="D48" s="281"/>
      <c r="E48" s="281"/>
      <c r="F48" s="281"/>
      <c r="G48" s="281"/>
      <c r="H48" s="281"/>
      <c r="I48" s="268"/>
      <c r="J48" s="311" t="str">
        <f>VLOOKUP(A48,MATERIALES!A4:D633,2,FALSE)</f>
        <v>kg</v>
      </c>
      <c r="K48" s="442">
        <v>0.7</v>
      </c>
      <c r="L48" s="267"/>
      <c r="M48" s="402">
        <f>VLOOKUP(A48,MATERIALES!A5:D389,4,FALSE)</f>
        <v>15419.553411785289</v>
      </c>
      <c r="N48" s="272">
        <f>K48*M48</f>
        <v>10793.687388249702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10793.687388249702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2133.7248722881595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13034.098504152269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2606.8197008304542</v>
      </c>
      <c r="M84" s="862"/>
      <c r="N84" s="51"/>
    </row>
    <row r="85" spans="1:14">
      <c r="B85" s="89" t="s">
        <v>973</v>
      </c>
      <c r="C85" s="90"/>
      <c r="D85" s="90"/>
      <c r="E85" s="90"/>
      <c r="F85" s="90"/>
      <c r="G85" s="90"/>
      <c r="H85" s="90"/>
      <c r="I85" s="87"/>
      <c r="J85" s="88"/>
      <c r="K85" s="304">
        <v>0.05</v>
      </c>
      <c r="L85" s="861">
        <f>N79*K85</f>
        <v>651.70492520761354</v>
      </c>
      <c r="M85" s="862"/>
      <c r="N85" s="51"/>
    </row>
    <row r="86" spans="1:14" ht="15.75" thickBot="1">
      <c r="B86" s="91" t="s">
        <v>974</v>
      </c>
      <c r="C86" s="92"/>
      <c r="D86" s="92"/>
      <c r="E86" s="92"/>
      <c r="F86" s="92"/>
      <c r="G86" s="92"/>
      <c r="H86" s="92"/>
      <c r="I86" s="93"/>
      <c r="J86" s="94"/>
      <c r="K86" s="305">
        <v>0.05</v>
      </c>
      <c r="L86" s="863">
        <f>N79*K86</f>
        <v>651.70492520761354</v>
      </c>
      <c r="M86" s="864"/>
      <c r="N86" s="51"/>
    </row>
    <row r="87" spans="1:14" ht="15.75" thickBot="1">
      <c r="B87" s="827" t="s">
        <v>953</v>
      </c>
      <c r="C87" s="828"/>
      <c r="D87" s="828"/>
      <c r="E87" s="828"/>
      <c r="F87" s="828"/>
      <c r="G87" s="828"/>
      <c r="H87" s="828"/>
      <c r="I87" s="828"/>
      <c r="J87" s="828"/>
      <c r="K87" s="828"/>
      <c r="L87" s="828"/>
      <c r="M87" s="829"/>
      <c r="N87" s="52">
        <f>L84+L85+L86</f>
        <v>3910.2295512456813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52">
        <f>N79+N87</f>
        <v>16944.328055397949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537.37060903602003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479</v>
      </c>
      <c r="B48" s="43" t="str">
        <f>VLOOKUP(A48,MATERIALES!A5:D372,3,FALSE)</f>
        <v>Imprimante y puente de adherencia</v>
      </c>
      <c r="C48" s="281"/>
      <c r="D48" s="281"/>
      <c r="E48" s="281"/>
      <c r="F48" s="281"/>
      <c r="G48" s="281"/>
      <c r="H48" s="281"/>
      <c r="I48" s="281"/>
      <c r="J48" s="311" t="str">
        <f>VLOOKUP(A48,MATERIALES!A4:D633,2,FALSE)</f>
        <v>kg</v>
      </c>
      <c r="K48" s="443">
        <v>0.2</v>
      </c>
      <c r="L48" s="267"/>
      <c r="M48" s="402">
        <f>VLOOKUP(A48,MATERIALES!A5:D389,4,FALSE)</f>
        <v>12296.67327390611</v>
      </c>
      <c r="N48" s="272">
        <f>K48*M48</f>
        <v>2459.3346547812221</v>
      </c>
    </row>
    <row r="49" spans="1:14">
      <c r="A49" s="166" t="s">
        <v>481</v>
      </c>
      <c r="B49" s="43" t="str">
        <f>VLOOKUP(A49,MATERIALES!A6:D372,3,FALSE)</f>
        <v>Láminas impermeabilizantes</v>
      </c>
      <c r="C49" s="425"/>
      <c r="D49" s="425"/>
      <c r="E49" s="425"/>
      <c r="F49" s="425"/>
      <c r="G49" s="425"/>
      <c r="H49" s="425"/>
      <c r="I49" s="425"/>
      <c r="J49" s="50" t="str">
        <f>VLOOKUP(A49,MATERIALES!A5:D634,2,FALSE)</f>
        <v>m2</v>
      </c>
      <c r="K49" s="397">
        <v>1.05</v>
      </c>
      <c r="L49" s="421"/>
      <c r="M49" s="402">
        <f>VLOOKUP(A49,MATERIALES!A6:D390,4,FALSE)</f>
        <v>2850.3068970687214</v>
      </c>
      <c r="N49" s="272">
        <f>K49*M49</f>
        <v>2992.8222419221574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5452.15689670338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10747.412180720399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16736.939686459798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3347.38793729196</v>
      </c>
      <c r="M84" s="862"/>
      <c r="N84" s="51"/>
    </row>
    <row r="85" spans="1:14">
      <c r="B85" s="89" t="s">
        <v>973</v>
      </c>
      <c r="C85" s="90"/>
      <c r="D85" s="90"/>
      <c r="E85" s="90"/>
      <c r="F85" s="90"/>
      <c r="G85" s="90"/>
      <c r="H85" s="90"/>
      <c r="I85" s="87"/>
      <c r="J85" s="88"/>
      <c r="K85" s="304">
        <v>0.05</v>
      </c>
      <c r="L85" s="861">
        <f>N79*K85</f>
        <v>836.84698432299001</v>
      </c>
      <c r="M85" s="862"/>
      <c r="N85" s="51"/>
    </row>
    <row r="86" spans="1:14" ht="15.75" thickBot="1">
      <c r="B86" s="91" t="s">
        <v>974</v>
      </c>
      <c r="C86" s="92"/>
      <c r="D86" s="92"/>
      <c r="E86" s="92"/>
      <c r="F86" s="92"/>
      <c r="G86" s="92"/>
      <c r="H86" s="92"/>
      <c r="I86" s="93"/>
      <c r="J86" s="94"/>
      <c r="K86" s="305">
        <v>0.05</v>
      </c>
      <c r="L86" s="863">
        <f>N79*K86</f>
        <v>836.84698432299001</v>
      </c>
      <c r="M86" s="864"/>
      <c r="N86" s="51"/>
    </row>
    <row r="87" spans="1:14" ht="15.75" thickBot="1">
      <c r="B87" s="827" t="s">
        <v>953</v>
      </c>
      <c r="C87" s="828"/>
      <c r="D87" s="828"/>
      <c r="E87" s="828"/>
      <c r="F87" s="828"/>
      <c r="G87" s="828"/>
      <c r="H87" s="828"/>
      <c r="I87" s="828"/>
      <c r="J87" s="828"/>
      <c r="K87" s="828"/>
      <c r="L87" s="828"/>
      <c r="M87" s="829"/>
      <c r="N87" s="52">
        <f>L84+L85+L86</f>
        <v>5021.081905937941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21758.021592397738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1500</v>
      </c>
      <c r="N36" s="272">
        <f>K36/M36</f>
        <v>36.118433286031681</v>
      </c>
    </row>
    <row r="37" spans="1:14">
      <c r="A37" s="113" t="s">
        <v>361</v>
      </c>
      <c r="B37" s="840" t="str">
        <f>VLOOKUP(A37,EQUIPOS!A7:D154,3,FALSE)</f>
        <v>Vehículo delineador</v>
      </c>
      <c r="C37" s="841"/>
      <c r="D37" s="841"/>
      <c r="E37" s="841"/>
      <c r="F37" s="841"/>
      <c r="G37" s="841"/>
      <c r="H37" s="842"/>
      <c r="I37" s="421"/>
      <c r="J37" s="422"/>
      <c r="K37" s="269">
        <f>VLOOKUP(A37,EQUIPOS!A7:D164,4,FALSE)</f>
        <v>128789.24945141561</v>
      </c>
      <c r="L37" s="335"/>
      <c r="M37" s="336">
        <v>1500</v>
      </c>
      <c r="N37" s="272">
        <f>K37/M37</f>
        <v>85.859499634277071</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0.22423270301200668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122.20216562332075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81"/>
      <c r="J48" s="311" t="str">
        <f>VLOOKUP(A48,MATERIALES!A4:D633,2,FALSE)</f>
        <v>kg</v>
      </c>
      <c r="K48" s="282">
        <v>4.5999999999999999E-2</v>
      </c>
      <c r="L48" s="267"/>
      <c r="M48" s="402">
        <f>VLOOKUP(A48,MATERIALES!A5:D389,4,FALSE)</f>
        <v>5148.0141379631177</v>
      </c>
      <c r="N48" s="272">
        <f>K48*M48</f>
        <v>236.80865034630341</v>
      </c>
    </row>
    <row r="49" spans="1:14">
      <c r="A49" s="166" t="s">
        <v>605</v>
      </c>
      <c r="B49" s="43" t="str">
        <f>VLOOKUP(A49,MATERIALES!A6:D372,3,FALSE)</f>
        <v>Pintura acrílica pura para tráfico</v>
      </c>
      <c r="C49" s="425"/>
      <c r="D49" s="425"/>
      <c r="E49" s="425"/>
      <c r="F49" s="425"/>
      <c r="G49" s="425"/>
      <c r="H49" s="425"/>
      <c r="I49" s="425"/>
      <c r="J49" s="312" t="str">
        <f>VLOOKUP(A49,MATERIALES!A5:D634,2,FALSE)</f>
        <v>gal</v>
      </c>
      <c r="K49" s="397">
        <v>1.4E-2</v>
      </c>
      <c r="L49" s="421"/>
      <c r="M49" s="402">
        <f>VLOOKUP(A49,MATERIALES!A6:D390,4,FALSE)</f>
        <v>69118.96624296307</v>
      </c>
      <c r="N49" s="272">
        <f>K49*M49</f>
        <v>967.66552740148302</v>
      </c>
    </row>
    <row r="50" spans="1:14">
      <c r="A50" s="166" t="s">
        <v>841</v>
      </c>
      <c r="B50" s="43" t="str">
        <f>VLOOKUP(A50,MATERIALES!A6:D372,3,FALSE)</f>
        <v>Disolvente para pintura Trafico (acrílico)</v>
      </c>
      <c r="C50" s="425"/>
      <c r="D50" s="425"/>
      <c r="E50" s="425"/>
      <c r="F50" s="425"/>
      <c r="G50" s="425"/>
      <c r="H50" s="425"/>
      <c r="I50" s="425"/>
      <c r="J50" s="312" t="str">
        <f>VLOOKUP(A50,MATERIALES!A6:D635,2,FALSE)</f>
        <v>gal</v>
      </c>
      <c r="K50" s="444">
        <v>4.2999999999999999E-4</v>
      </c>
      <c r="L50" s="421"/>
      <c r="M50" s="402">
        <f>VLOOKUP(A50,MATERIALES!A6:D391,4,FALSE)</f>
        <v>34463.47913497212</v>
      </c>
      <c r="N50" s="272">
        <f>K50*M50</f>
        <v>14.819296028038011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1219.2934737758244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22.423270301200667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1363.9189097003459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272.78378194006922</v>
      </c>
      <c r="M84" s="862"/>
      <c r="N84" s="51"/>
    </row>
    <row r="85" spans="1:14">
      <c r="B85" s="89" t="s">
        <v>973</v>
      </c>
      <c r="C85" s="90"/>
      <c r="D85" s="90"/>
      <c r="E85" s="90"/>
      <c r="F85" s="90"/>
      <c r="G85" s="90"/>
      <c r="H85" s="90"/>
      <c r="I85" s="87"/>
      <c r="J85" s="88"/>
      <c r="K85" s="304">
        <v>0.05</v>
      </c>
      <c r="L85" s="861">
        <f>N79*K85</f>
        <v>68.195945485017305</v>
      </c>
      <c r="M85" s="862"/>
      <c r="N85" s="51"/>
    </row>
    <row r="86" spans="1:14" ht="15.75" thickBot="1">
      <c r="B86" s="91" t="s">
        <v>974</v>
      </c>
      <c r="C86" s="92"/>
      <c r="D86" s="92"/>
      <c r="E86" s="92"/>
      <c r="F86" s="92"/>
      <c r="G86" s="92"/>
      <c r="H86" s="92"/>
      <c r="I86" s="93"/>
      <c r="J86" s="94"/>
      <c r="K86" s="305">
        <v>0.05</v>
      </c>
      <c r="L86" s="863">
        <f>N79*K86</f>
        <v>68.195945485017305</v>
      </c>
      <c r="M86" s="864"/>
      <c r="N86" s="51"/>
    </row>
    <row r="87" spans="1:14" ht="15.75" thickBot="1">
      <c r="B87" s="827" t="s">
        <v>953</v>
      </c>
      <c r="C87" s="828"/>
      <c r="D87" s="828"/>
      <c r="E87" s="828"/>
      <c r="F87" s="828"/>
      <c r="G87" s="828"/>
      <c r="H87" s="828"/>
      <c r="I87" s="828"/>
      <c r="J87" s="828"/>
      <c r="K87" s="828"/>
      <c r="L87" s="828"/>
      <c r="M87" s="829"/>
      <c r="N87" s="52">
        <f>L84+L85+L86</f>
        <v>409.17567291010386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1773.0945826104498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1200</v>
      </c>
      <c r="N36" s="272">
        <f>K36/M36</f>
        <v>45.148041607539604</v>
      </c>
    </row>
    <row r="37" spans="1:14">
      <c r="A37" s="113" t="s">
        <v>201</v>
      </c>
      <c r="B37" s="840" t="str">
        <f>VLOOKUP(A37,EQUIPOS!A7:D154,3,FALSE)</f>
        <v>Equipo autopropulsado para pintura termoplástica</v>
      </c>
      <c r="C37" s="841"/>
      <c r="D37" s="841"/>
      <c r="E37" s="841"/>
      <c r="F37" s="841"/>
      <c r="G37" s="841"/>
      <c r="H37" s="842"/>
      <c r="I37" s="421"/>
      <c r="J37" s="422"/>
      <c r="K37" s="269">
        <f>VLOOKUP(A37,EQUIPOS!A7:D164,4,FALSE)</f>
        <v>204452.59351138343</v>
      </c>
      <c r="L37" s="335"/>
      <c r="M37" s="336">
        <v>1200</v>
      </c>
      <c r="N37" s="272">
        <f>K37/M37</f>
        <v>170.3771612594862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0.39306379543167497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215.91826666245748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81"/>
      <c r="J48" s="311" t="str">
        <f>VLOOKUP(A48,MATERIALES!A4:D633,2,FALSE)</f>
        <v>kg</v>
      </c>
      <c r="K48" s="282">
        <v>0.108</v>
      </c>
      <c r="L48" s="267"/>
      <c r="M48" s="402">
        <f>VLOOKUP(A48,MATERIALES!A5:D389,4,FALSE)</f>
        <v>5148.0141379631177</v>
      </c>
      <c r="N48" s="272">
        <f>K48*M48</f>
        <v>555.98552690001668</v>
      </c>
    </row>
    <row r="49" spans="1:14">
      <c r="A49" s="166" t="s">
        <v>626</v>
      </c>
      <c r="B49" s="43" t="str">
        <f>VLOOKUP(A49,MATERIALES!A6:D372,3,FALSE)</f>
        <v xml:space="preserve">Resina termoplástica </v>
      </c>
      <c r="C49" s="425"/>
      <c r="D49" s="425"/>
      <c r="E49" s="425"/>
      <c r="F49" s="425"/>
      <c r="G49" s="425"/>
      <c r="H49" s="425"/>
      <c r="I49" s="425"/>
      <c r="J49" s="312" t="str">
        <f>VLOOKUP(A49,MATERIALES!A5:D634,2,FALSE)</f>
        <v>kg</v>
      </c>
      <c r="K49" s="397">
        <v>7.8E-2</v>
      </c>
      <c r="L49" s="421"/>
      <c r="M49" s="402">
        <f>VLOOKUP(A49,MATERIALES!A6:D390,4,FALSE)</f>
        <v>8784.0985808057339</v>
      </c>
      <c r="N49" s="272">
        <f>K49*M49</f>
        <v>685.15968930284726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1241.145216202864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39.306379543167495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1496.3698624084889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299.2739724816978</v>
      </c>
      <c r="M84" s="862"/>
      <c r="N84" s="51"/>
    </row>
    <row r="85" spans="1:14">
      <c r="B85" s="89" t="s">
        <v>973</v>
      </c>
      <c r="C85" s="90"/>
      <c r="D85" s="90"/>
      <c r="E85" s="90"/>
      <c r="F85" s="90"/>
      <c r="G85" s="90"/>
      <c r="H85" s="90"/>
      <c r="I85" s="87"/>
      <c r="J85" s="88"/>
      <c r="K85" s="304">
        <v>0.05</v>
      </c>
      <c r="L85" s="861">
        <f>N79*K85</f>
        <v>74.818493120424449</v>
      </c>
      <c r="M85" s="862"/>
      <c r="N85" s="51"/>
    </row>
    <row r="86" spans="1:14" ht="15.75" thickBot="1">
      <c r="B86" s="91" t="s">
        <v>974</v>
      </c>
      <c r="C86" s="92"/>
      <c r="D86" s="92"/>
      <c r="E86" s="92"/>
      <c r="F86" s="92"/>
      <c r="G86" s="92"/>
      <c r="H86" s="92"/>
      <c r="I86" s="93"/>
      <c r="J86" s="94"/>
      <c r="K86" s="305">
        <v>0.05</v>
      </c>
      <c r="L86" s="863">
        <f>N79*K86</f>
        <v>74.818493120424449</v>
      </c>
      <c r="M86" s="864"/>
      <c r="N86" s="51"/>
    </row>
    <row r="87" spans="1:14" ht="15.75" thickBot="1">
      <c r="B87" s="827" t="s">
        <v>953</v>
      </c>
      <c r="C87" s="828"/>
      <c r="D87" s="828"/>
      <c r="E87" s="828"/>
      <c r="F87" s="828"/>
      <c r="G87" s="828"/>
      <c r="H87" s="828"/>
      <c r="I87" s="828"/>
      <c r="J87" s="828"/>
      <c r="K87" s="828"/>
      <c r="L87" s="828"/>
      <c r="M87" s="829"/>
      <c r="N87" s="52">
        <f>L84+L85+L86</f>
        <v>448.91095872254675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1945.2808211310357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199</v>
      </c>
      <c r="B36" s="840" t="str">
        <f>VLOOKUP(A36,EQUIPOS!A6:D154,3,FALSE)</f>
        <v xml:space="preserve">Equipo de pintura (Compresor), Presión máxima de trabajo 3300 psi.
</v>
      </c>
      <c r="C36" s="841"/>
      <c r="D36" s="841"/>
      <c r="E36" s="841"/>
      <c r="F36" s="841"/>
      <c r="G36" s="841"/>
      <c r="H36" s="842"/>
      <c r="I36" s="267"/>
      <c r="J36" s="268"/>
      <c r="K36" s="269">
        <f>VLOOKUP(A36,EQUIPOS!A6:D163,4,FALSE)</f>
        <v>17576.686582474638</v>
      </c>
      <c r="L36" s="270"/>
      <c r="M36" s="336">
        <v>6.1</v>
      </c>
      <c r="N36" s="272">
        <f>K36/M36</f>
        <v>2881.4240299138751</v>
      </c>
    </row>
    <row r="37" spans="1:14">
      <c r="A37" s="113" t="s">
        <v>138</v>
      </c>
      <c r="B37" s="840" t="str">
        <f>VLOOKUP(A37,EQUIPOS!A7:D154,3,FALSE)</f>
        <v>Camioneta D-300</v>
      </c>
      <c r="C37" s="841"/>
      <c r="D37" s="841"/>
      <c r="E37" s="841"/>
      <c r="F37" s="841"/>
      <c r="G37" s="841"/>
      <c r="H37" s="842"/>
      <c r="I37" s="421"/>
      <c r="J37" s="422"/>
      <c r="K37" s="269">
        <f>VLOOKUP(A37,EQUIPOS!A7:D164,4,FALSE)</f>
        <v>54177.649929047526</v>
      </c>
      <c r="L37" s="335"/>
      <c r="M37" s="336">
        <v>6.1</v>
      </c>
      <c r="N37" s="272">
        <f>K37/M37</f>
        <v>8881.5819555815615</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77.324025330821314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11840.330010826257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81"/>
      <c r="J48" s="311" t="str">
        <f>VLOOKUP(A48,MATERIALES!A4:D633,2,FALSE)</f>
        <v>kg</v>
      </c>
      <c r="K48" s="282">
        <v>0.38200000000000001</v>
      </c>
      <c r="L48" s="267"/>
      <c r="M48" s="402">
        <f>VLOOKUP(A48,MATERIALES!A5:D389,4,FALSE)</f>
        <v>5148.0141379631177</v>
      </c>
      <c r="N48" s="272">
        <f>K48*M48</f>
        <v>1966.541400701911</v>
      </c>
    </row>
    <row r="49" spans="1:14">
      <c r="A49" s="166" t="s">
        <v>841</v>
      </c>
      <c r="B49" s="43" t="str">
        <f>VLOOKUP(A49,MATERIALES!A6:D372,3,FALSE)</f>
        <v>Disolvente para pintura Trafico (acrílico)</v>
      </c>
      <c r="C49" s="425"/>
      <c r="D49" s="425"/>
      <c r="E49" s="425"/>
      <c r="F49" s="425"/>
      <c r="G49" s="425"/>
      <c r="H49" s="425"/>
      <c r="I49" s="425"/>
      <c r="J49" s="312" t="str">
        <f>VLOOKUP(A49,MATERIALES!A5:D634,2,FALSE)</f>
        <v>gal</v>
      </c>
      <c r="K49" s="397">
        <v>0.05</v>
      </c>
      <c r="L49" s="421"/>
      <c r="M49" s="402">
        <f>VLOOKUP(A49,MATERIALES!A6:D390,4,FALSE)</f>
        <v>34463.47913497212</v>
      </c>
      <c r="N49" s="272">
        <f>K49*M49</f>
        <v>1723.1739567486061</v>
      </c>
    </row>
    <row r="50" spans="1:14">
      <c r="A50" s="166" t="s">
        <v>605</v>
      </c>
      <c r="B50" s="43" t="str">
        <f>VLOOKUP(A50,MATERIALES!A6:D372,3,FALSE)</f>
        <v>Pintura acrílica pura para tráfico</v>
      </c>
      <c r="C50" s="425"/>
      <c r="D50" s="425"/>
      <c r="E50" s="425"/>
      <c r="F50" s="425"/>
      <c r="G50" s="425"/>
      <c r="H50" s="425"/>
      <c r="I50" s="425"/>
      <c r="J50" s="312" t="str">
        <f>VLOOKUP(A50,MATERIALES!A6:D635,2,FALSE)</f>
        <v>gal</v>
      </c>
      <c r="K50" s="397">
        <v>0.12</v>
      </c>
      <c r="L50" s="421"/>
      <c r="M50" s="402">
        <f>VLOOKUP(A50,MATERIALES!A6:D391,4,FALSE)</f>
        <v>69118.96624296307</v>
      </c>
      <c r="N50" s="272">
        <f>K50*M50</f>
        <v>8294.275949155568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11983.991306606085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7732.4025330821314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31556.723850514474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6311.3447701028954</v>
      </c>
      <c r="M84" s="862"/>
      <c r="N84" s="51"/>
    </row>
    <row r="85" spans="1:14">
      <c r="B85" s="89" t="s">
        <v>973</v>
      </c>
      <c r="C85" s="90"/>
      <c r="D85" s="90"/>
      <c r="E85" s="90"/>
      <c r="F85" s="90"/>
      <c r="G85" s="90"/>
      <c r="H85" s="90"/>
      <c r="I85" s="87"/>
      <c r="J85" s="88"/>
      <c r="K85" s="304">
        <v>0.05</v>
      </c>
      <c r="L85" s="861">
        <f>N79*K85</f>
        <v>1577.8361925257238</v>
      </c>
      <c r="M85" s="862"/>
      <c r="N85" s="51"/>
    </row>
    <row r="86" spans="1:14" ht="15.75" thickBot="1">
      <c r="B86" s="91" t="s">
        <v>974</v>
      </c>
      <c r="C86" s="92"/>
      <c r="D86" s="92"/>
      <c r="E86" s="92"/>
      <c r="F86" s="92"/>
      <c r="G86" s="92"/>
      <c r="H86" s="92"/>
      <c r="I86" s="93"/>
      <c r="J86" s="94"/>
      <c r="K86" s="305">
        <v>0.05</v>
      </c>
      <c r="L86" s="863">
        <f>N79*K86</f>
        <v>1577.8361925257238</v>
      </c>
      <c r="M86" s="864"/>
      <c r="N86" s="51"/>
    </row>
    <row r="87" spans="1:14" ht="15.75" thickBot="1">
      <c r="B87" s="827" t="s">
        <v>953</v>
      </c>
      <c r="C87" s="828"/>
      <c r="D87" s="828"/>
      <c r="E87" s="828"/>
      <c r="F87" s="828"/>
      <c r="G87" s="828"/>
      <c r="H87" s="828"/>
      <c r="I87" s="828"/>
      <c r="J87" s="828"/>
      <c r="K87" s="828"/>
      <c r="L87" s="828"/>
      <c r="M87" s="829"/>
      <c r="N87" s="52">
        <f>L84+L85+L86</f>
        <v>9467.0171551543426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41023.741005668817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6</v>
      </c>
      <c r="N36" s="272">
        <f>K36/M36</f>
        <v>9029.6083215079216</v>
      </c>
    </row>
    <row r="37" spans="1:14">
      <c r="A37" s="113" t="s">
        <v>1711</v>
      </c>
      <c r="B37" s="840" t="str">
        <f>VLOOKUP(A37,EQUIPOS!A7:D154,3,FALSE)</f>
        <v>Caldera para pintura termoplástica</v>
      </c>
      <c r="C37" s="841"/>
      <c r="D37" s="841"/>
      <c r="E37" s="841"/>
      <c r="F37" s="841"/>
      <c r="G37" s="841"/>
      <c r="H37" s="842"/>
      <c r="I37" s="421"/>
      <c r="J37" s="422"/>
      <c r="K37" s="269">
        <f>VLOOKUP(A37,EQUIPOS!A7:D164,4,FALSE)</f>
        <v>98858.627878906613</v>
      </c>
      <c r="L37" s="335"/>
      <c r="M37" s="336">
        <v>6</v>
      </c>
      <c r="N37" s="272">
        <f>K37/M37</f>
        <v>16476.437979817769</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89.890050753001674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25595.93635207869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68"/>
      <c r="J48" s="224" t="str">
        <f>VLOOKUP(A48,MATERIALES!A4:D633,2,FALSE)</f>
        <v>kg</v>
      </c>
      <c r="K48" s="282">
        <v>0.9</v>
      </c>
      <c r="L48" s="267"/>
      <c r="M48" s="402">
        <f>VLOOKUP(A48,MATERIALES!A5:D389,4,FALSE)</f>
        <v>5148.0141379631177</v>
      </c>
      <c r="N48" s="272">
        <f>K48*M48</f>
        <v>4633.2127241668059</v>
      </c>
    </row>
    <row r="49" spans="1:14">
      <c r="A49" s="166" t="s">
        <v>626</v>
      </c>
      <c r="B49" s="43" t="str">
        <f>VLOOKUP(A49,MATERIALES!A6:D372,3,FALSE)</f>
        <v xml:space="preserve">Resina termoplástica </v>
      </c>
      <c r="C49" s="425"/>
      <c r="D49" s="425"/>
      <c r="E49" s="425"/>
      <c r="F49" s="425"/>
      <c r="G49" s="425"/>
      <c r="H49" s="425"/>
      <c r="I49" s="425"/>
      <c r="J49" s="311" t="str">
        <f>VLOOKUP(A49,MATERIALES!A5:D634,2,FALSE)</f>
        <v>kg</v>
      </c>
      <c r="K49" s="397">
        <v>0.65</v>
      </c>
      <c r="L49" s="421"/>
      <c r="M49" s="402">
        <f>VLOOKUP(A49,MATERIALES!A6:D390,4,FALSE)</f>
        <v>8784.0985808057339</v>
      </c>
      <c r="N49" s="272">
        <f>K49*M49</f>
        <v>5709.6640775237274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10342.876801690534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8989.0050753001669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44927.818229069395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8985.5636458138797</v>
      </c>
      <c r="M84" s="862"/>
      <c r="N84" s="51"/>
    </row>
    <row r="85" spans="1:14">
      <c r="B85" s="89" t="s">
        <v>973</v>
      </c>
      <c r="C85" s="90"/>
      <c r="D85" s="90"/>
      <c r="E85" s="90"/>
      <c r="F85" s="90"/>
      <c r="G85" s="90"/>
      <c r="H85" s="90"/>
      <c r="I85" s="87"/>
      <c r="J85" s="88"/>
      <c r="K85" s="304">
        <v>0.05</v>
      </c>
      <c r="L85" s="861">
        <f>N79*K85</f>
        <v>2246.3909114534699</v>
      </c>
      <c r="M85" s="862"/>
      <c r="N85" s="51"/>
    </row>
    <row r="86" spans="1:14" ht="15.75" thickBot="1">
      <c r="B86" s="91" t="s">
        <v>974</v>
      </c>
      <c r="C86" s="92"/>
      <c r="D86" s="92"/>
      <c r="E86" s="92"/>
      <c r="F86" s="92"/>
      <c r="G86" s="92"/>
      <c r="H86" s="92"/>
      <c r="I86" s="93"/>
      <c r="J86" s="94"/>
      <c r="K86" s="305">
        <v>0.05</v>
      </c>
      <c r="L86" s="863">
        <f>N79*K86</f>
        <v>2246.3909114534699</v>
      </c>
      <c r="M86" s="864"/>
      <c r="N86" s="51"/>
    </row>
    <row r="87" spans="1:14" ht="15.75" thickBot="1">
      <c r="B87" s="827" t="s">
        <v>953</v>
      </c>
      <c r="C87" s="828"/>
      <c r="D87" s="828"/>
      <c r="E87" s="828"/>
      <c r="F87" s="828"/>
      <c r="G87" s="828"/>
      <c r="H87" s="828"/>
      <c r="I87" s="828"/>
      <c r="J87" s="828"/>
      <c r="K87" s="828"/>
      <c r="L87" s="828"/>
      <c r="M87" s="829"/>
      <c r="N87" s="52">
        <f>L84+L85+L86</f>
        <v>13478.345468720818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58406.163697790209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250</v>
      </c>
      <c r="N36" s="272">
        <f>K36/M36</f>
        <v>216.7105997161901</v>
      </c>
    </row>
    <row r="37" spans="1:14">
      <c r="A37" s="113" t="s">
        <v>251</v>
      </c>
      <c r="B37" s="840" t="str">
        <f>VLOOKUP(A37,EQUIPOS!A7:D154,3,FALSE)</f>
        <v>Maquina térmica pegatachas</v>
      </c>
      <c r="C37" s="841"/>
      <c r="D37" s="841"/>
      <c r="E37" s="841"/>
      <c r="F37" s="841"/>
      <c r="G37" s="841"/>
      <c r="H37" s="842"/>
      <c r="I37" s="421"/>
      <c r="J37" s="422"/>
      <c r="K37" s="269">
        <f>VLOOKUP(A37,EQUIPOS!A7:D164,4,FALSE)</f>
        <v>53668.805796738154</v>
      </c>
      <c r="L37" s="335"/>
      <c r="M37" s="336">
        <v>250</v>
      </c>
      <c r="N37" s="272">
        <f>K37/M37</f>
        <v>214.67522318695262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1.0747412180720399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432.46056412121482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626</v>
      </c>
      <c r="B48" s="43" t="str">
        <f>VLOOKUP(A48,MATERIALES!A5:D372,3,FALSE)</f>
        <v xml:space="preserve">Resina termoplástica </v>
      </c>
      <c r="C48" s="281"/>
      <c r="D48" s="281"/>
      <c r="E48" s="281"/>
      <c r="F48" s="281"/>
      <c r="G48" s="281"/>
      <c r="H48" s="281"/>
      <c r="I48" s="268"/>
      <c r="J48" s="224" t="str">
        <f>VLOOKUP(A48,MATERIALES!A4:D633,2,FALSE)</f>
        <v>kg</v>
      </c>
      <c r="K48" s="282">
        <v>0.08</v>
      </c>
      <c r="L48" s="267"/>
      <c r="M48" s="402">
        <f>VLOOKUP(A48,MATERIALES!A5:D389,4,FALSE)</f>
        <v>8784.0985808057339</v>
      </c>
      <c r="N48" s="272">
        <f>K48*M48</f>
        <v>702.72788646445872</v>
      </c>
    </row>
    <row r="49" spans="1:14">
      <c r="A49" s="166" t="s">
        <v>681</v>
      </c>
      <c r="B49" s="43" t="str">
        <f>VLOOKUP(A49,MATERIALES!A6:D372,3,FALSE)</f>
        <v>Tacha reflectiva</v>
      </c>
      <c r="C49" s="425"/>
      <c r="D49" s="425"/>
      <c r="E49" s="425"/>
      <c r="F49" s="425"/>
      <c r="G49" s="425"/>
      <c r="H49" s="425"/>
      <c r="I49" s="422"/>
      <c r="J49" s="224" t="str">
        <f>VLOOKUP(A49,MATERIALES!A5:D634,2,FALSE)</f>
        <v>u</v>
      </c>
      <c r="K49" s="397">
        <v>1</v>
      </c>
      <c r="L49" s="421"/>
      <c r="M49" s="402">
        <f>VLOOKUP(A49,MATERIALES!A6:D390,4,FALSE)</f>
        <v>7080.5158257403791</v>
      </c>
      <c r="N49" s="272">
        <f>K49*M49</f>
        <v>7080.5158257403791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7783.2437122048377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107.474121807204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8323.1783981332555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1664.6356796266512</v>
      </c>
      <c r="M84" s="862"/>
      <c r="N84" s="51"/>
    </row>
    <row r="85" spans="1:14">
      <c r="B85" s="89" t="s">
        <v>973</v>
      </c>
      <c r="C85" s="90"/>
      <c r="D85" s="90"/>
      <c r="E85" s="90"/>
      <c r="F85" s="90"/>
      <c r="G85" s="90"/>
      <c r="H85" s="90"/>
      <c r="I85" s="87"/>
      <c r="J85" s="88"/>
      <c r="K85" s="304">
        <v>0.05</v>
      </c>
      <c r="L85" s="861">
        <f>N79*K85</f>
        <v>416.15891990666279</v>
      </c>
      <c r="M85" s="862"/>
      <c r="N85" s="51"/>
    </row>
    <row r="86" spans="1:14" ht="15.75" thickBot="1">
      <c r="B86" s="91" t="s">
        <v>974</v>
      </c>
      <c r="C86" s="92"/>
      <c r="D86" s="92"/>
      <c r="E86" s="92"/>
      <c r="F86" s="92"/>
      <c r="G86" s="92"/>
      <c r="H86" s="92"/>
      <c r="I86" s="93"/>
      <c r="J86" s="94"/>
      <c r="K86" s="305">
        <v>0.05</v>
      </c>
      <c r="L86" s="863">
        <f>N79*K86</f>
        <v>416.15891990666279</v>
      </c>
      <c r="M86" s="864"/>
      <c r="N86" s="51"/>
    </row>
    <row r="87" spans="1:14" ht="15.75" thickBot="1">
      <c r="B87" s="827" t="s">
        <v>953</v>
      </c>
      <c r="C87" s="828"/>
      <c r="D87" s="828"/>
      <c r="E87" s="828"/>
      <c r="F87" s="828"/>
      <c r="G87" s="828"/>
      <c r="H87" s="828"/>
      <c r="I87" s="828"/>
      <c r="J87" s="828"/>
      <c r="K87" s="828"/>
      <c r="L87" s="828"/>
      <c r="M87" s="829"/>
      <c r="N87" s="52">
        <f>L84+L85+L86</f>
        <v>2496.9535194399768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10820.131917573231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3.75</v>
      </c>
      <c r="N36" s="272">
        <f>K36/M36</f>
        <v>14447.373314412673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89.693081204802652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14537.066395617476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VLOOKUP(A48,MATERIALES!A4:D633,2,FALSE)</f>
        <v>u</v>
      </c>
      <c r="K48" s="282">
        <v>1</v>
      </c>
      <c r="L48" s="267"/>
      <c r="M48" s="402">
        <f>VLOOKUP(A48,MATERIALES!A5:D389,4,FALSE)</f>
        <v>128301.07624085949</v>
      </c>
      <c r="N48" s="272">
        <f>K48*M48</f>
        <v>128301.07624085949</v>
      </c>
    </row>
    <row r="49" spans="1:14">
      <c r="A49" s="166" t="s">
        <v>653</v>
      </c>
      <c r="B49" s="43" t="str">
        <f>VLOOKUP(A49,MATERIALES!A6:D372,3,FALSE)</f>
        <v>Señal (grupo 1). Tablero en lámina galvanizada de 75cm*75cm, calibre 16, reflectivo tipo 1/ incluye poste )</v>
      </c>
      <c r="C49" s="425"/>
      <c r="D49" s="425"/>
      <c r="E49" s="425"/>
      <c r="F49" s="425"/>
      <c r="G49" s="425"/>
      <c r="H49" s="425"/>
      <c r="I49" s="425"/>
      <c r="J49" s="312" t="str">
        <f>VLOOKUP(A49,MATERIALES!A5:D634,2,FALSE)</f>
        <v>u</v>
      </c>
      <c r="K49" s="397">
        <v>1</v>
      </c>
      <c r="L49" s="421"/>
      <c r="M49" s="402">
        <f>VLOOKUP(A49,MATERIALES!A6:D390,4,FALSE)</f>
        <v>224127.60621328568</v>
      </c>
      <c r="N49" s="272">
        <f>K49*M49</f>
        <v>224127.60621328568</v>
      </c>
    </row>
    <row r="50" spans="1:14">
      <c r="A50" s="166" t="s">
        <v>833</v>
      </c>
      <c r="B50" s="43" t="str">
        <f>VLOOKUP(A50,MATERIALES!A6:D372,3,FALSE)</f>
        <v>Concreto Resistencia  14 (Mpa)</v>
      </c>
      <c r="C50" s="425"/>
      <c r="D50" s="425"/>
      <c r="E50" s="425"/>
      <c r="F50" s="425"/>
      <c r="G50" s="425"/>
      <c r="H50" s="425"/>
      <c r="I50" s="425"/>
      <c r="J50" s="312" t="str">
        <f>VLOOKUP(A50,MATERIALES!A6:D635,2,FALSE)</f>
        <v>m3</v>
      </c>
      <c r="K50" s="397">
        <v>0.03</v>
      </c>
      <c r="L50" s="421"/>
      <c r="M50" s="402">
        <f>VLOOKUP(A50,MATERIALES!A6:D391,4,FALSE)</f>
        <v>271508.50158854085</v>
      </c>
      <c r="N50" s="272">
        <f>K50*M50</f>
        <v>8145.2550476562255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360573.93750180141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384080.31201789918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76816.062403579839</v>
      </c>
      <c r="M84" s="862"/>
      <c r="N84" s="51"/>
    </row>
    <row r="85" spans="1:14">
      <c r="B85" s="89" t="s">
        <v>973</v>
      </c>
      <c r="C85" s="90"/>
      <c r="D85" s="90"/>
      <c r="E85" s="90"/>
      <c r="F85" s="90"/>
      <c r="G85" s="90"/>
      <c r="H85" s="90"/>
      <c r="I85" s="87"/>
      <c r="J85" s="88"/>
      <c r="K85" s="304">
        <v>0.05</v>
      </c>
      <c r="L85" s="861">
        <f>N79*K85</f>
        <v>19204.01560089496</v>
      </c>
      <c r="M85" s="862"/>
      <c r="N85" s="51"/>
    </row>
    <row r="86" spans="1:14" ht="15.75" thickBot="1">
      <c r="B86" s="91" t="s">
        <v>974</v>
      </c>
      <c r="C86" s="92"/>
      <c r="D86" s="92"/>
      <c r="E86" s="92"/>
      <c r="F86" s="92"/>
      <c r="G86" s="92"/>
      <c r="H86" s="92"/>
      <c r="I86" s="93"/>
      <c r="J86" s="94"/>
      <c r="K86" s="305">
        <v>0.05</v>
      </c>
      <c r="L86" s="863">
        <f>N79*K86</f>
        <v>19204.01560089496</v>
      </c>
      <c r="M86" s="864"/>
      <c r="N86" s="51"/>
    </row>
    <row r="87" spans="1:14" ht="15.75" thickBot="1">
      <c r="B87" s="827" t="s">
        <v>953</v>
      </c>
      <c r="C87" s="828"/>
      <c r="D87" s="828"/>
      <c r="E87" s="828"/>
      <c r="F87" s="828"/>
      <c r="G87" s="828"/>
      <c r="H87" s="828"/>
      <c r="I87" s="828"/>
      <c r="J87" s="828"/>
      <c r="K87" s="828"/>
      <c r="L87" s="828"/>
      <c r="M87" s="829"/>
      <c r="N87" s="52">
        <f>L84+L85+L86</f>
        <v>115224.09360536975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499304.40562326892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8.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3.75</v>
      </c>
      <c r="N36" s="272">
        <f>K36/M36</f>
        <v>14447.373314412673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89.693081204802652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14537.066395617476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VLOOKUP(A48,MATERIALES!A4:D633,2,FALSE)</f>
        <v>u</v>
      </c>
      <c r="K48" s="282">
        <v>1</v>
      </c>
      <c r="L48" s="267"/>
      <c r="M48" s="402">
        <f>VLOOKUP(A48,MATERIALES!A5:D389,4,FALSE)</f>
        <v>128301.07624085949</v>
      </c>
      <c r="N48" s="272">
        <f>K48*M48</f>
        <v>128301.07624085949</v>
      </c>
    </row>
    <row r="49" spans="1:14">
      <c r="A49" s="166" t="s">
        <v>654</v>
      </c>
      <c r="B49" s="43" t="str">
        <f>VLOOKUP(A49,MATERIALES!A6:D372,3,FALSE)</f>
        <v xml:space="preserve">Señal (grupo 2). Tablero en lámina galvanizado de 1,2m*0,4m, calibre 16, reflectivo tipo 1. </v>
      </c>
      <c r="C49" s="425"/>
      <c r="D49" s="425"/>
      <c r="E49" s="425"/>
      <c r="F49" s="425"/>
      <c r="G49" s="425"/>
      <c r="H49" s="425"/>
      <c r="I49" s="425"/>
      <c r="J49" s="312" t="str">
        <f>VLOOKUP(A49,MATERIALES!A5:D634,2,FALSE)</f>
        <v>u</v>
      </c>
      <c r="K49" s="397">
        <v>1</v>
      </c>
      <c r="L49" s="421"/>
      <c r="M49" s="402">
        <f>VLOOKUP(A49,MATERIALES!A6:D390,4,FALSE)</f>
        <v>234774.99843244415</v>
      </c>
      <c r="N49" s="272">
        <f>K49*M49</f>
        <v>234774.99843244415</v>
      </c>
    </row>
    <row r="50" spans="1:14">
      <c r="A50" s="166" t="s">
        <v>833</v>
      </c>
      <c r="B50" s="43" t="str">
        <f>VLOOKUP(A50,MATERIALES!A6:D372,3,FALSE)</f>
        <v>Concreto Resistencia  14 (Mpa)</v>
      </c>
      <c r="C50" s="425"/>
      <c r="D50" s="425"/>
      <c r="E50" s="425"/>
      <c r="F50" s="425"/>
      <c r="G50" s="425"/>
      <c r="H50" s="425"/>
      <c r="I50" s="425"/>
      <c r="J50" s="312" t="str">
        <f>VLOOKUP(A50,MATERIALES!A6:D635,2,FALSE)</f>
        <v>m3</v>
      </c>
      <c r="K50" s="397">
        <v>0.03</v>
      </c>
      <c r="L50" s="421"/>
      <c r="M50" s="402">
        <f>VLOOKUP(A50,MATERIALES!A6:D391,4,FALSE)</f>
        <v>271508.50158854085</v>
      </c>
      <c r="N50" s="272">
        <f>K50*M50</f>
        <v>8145.2550476562255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371221.32972095988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394727.70423705765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78945.540847411539</v>
      </c>
      <c r="M84" s="862"/>
      <c r="N84" s="51"/>
    </row>
    <row r="85" spans="1:14">
      <c r="B85" s="89" t="s">
        <v>973</v>
      </c>
      <c r="C85" s="90"/>
      <c r="D85" s="90"/>
      <c r="E85" s="90"/>
      <c r="F85" s="90"/>
      <c r="G85" s="90"/>
      <c r="H85" s="90"/>
      <c r="I85" s="87"/>
      <c r="J85" s="88"/>
      <c r="K85" s="304">
        <v>0.05</v>
      </c>
      <c r="L85" s="861">
        <f>N79*K85</f>
        <v>19736.385211852885</v>
      </c>
      <c r="M85" s="862"/>
      <c r="N85" s="51"/>
    </row>
    <row r="86" spans="1:14" ht="15.75" thickBot="1">
      <c r="B86" s="91" t="s">
        <v>974</v>
      </c>
      <c r="C86" s="92"/>
      <c r="D86" s="92"/>
      <c r="E86" s="92"/>
      <c r="F86" s="92"/>
      <c r="G86" s="92"/>
      <c r="H86" s="92"/>
      <c r="I86" s="93"/>
      <c r="J86" s="94"/>
      <c r="K86" s="305">
        <v>0.05</v>
      </c>
      <c r="L86" s="863">
        <f>N79*K86</f>
        <v>19736.385211852885</v>
      </c>
      <c r="M86" s="864"/>
      <c r="N86" s="51"/>
    </row>
    <row r="87" spans="1:14" ht="15.75" thickBot="1">
      <c r="B87" s="827" t="s">
        <v>953</v>
      </c>
      <c r="C87" s="828"/>
      <c r="D87" s="828"/>
      <c r="E87" s="828"/>
      <c r="F87" s="828"/>
      <c r="G87" s="828"/>
      <c r="H87" s="828"/>
      <c r="I87" s="828"/>
      <c r="J87" s="828"/>
      <c r="K87" s="828"/>
      <c r="L87" s="828"/>
      <c r="M87" s="829"/>
      <c r="N87" s="52">
        <f>L84+L85+L86</f>
        <v>118418.31127111732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513146.01550817495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3</v>
      </c>
      <c r="N36" s="272">
        <f>K36/M36</f>
        <v>18059.216643015843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45.109166666666674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18104.325809682508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616</v>
      </c>
      <c r="B48" s="43" t="str">
        <f>VLOOKUP(A48,MATERIALES!A5:D372,3,FALSE)</f>
        <v>Poste kilometraje</v>
      </c>
      <c r="C48" s="281"/>
      <c r="D48" s="281"/>
      <c r="E48" s="281"/>
      <c r="F48" s="281"/>
      <c r="G48" s="281"/>
      <c r="H48" s="281"/>
      <c r="I48" s="281"/>
      <c r="J48" s="311" t="str">
        <f>VLOOKUP(A48,MATERIALES!A4:D633,2,FALSE)</f>
        <v>u</v>
      </c>
      <c r="K48" s="282">
        <v>1</v>
      </c>
      <c r="L48" s="267"/>
      <c r="M48" s="402">
        <f>VLOOKUP(A48,MATERIALES!A5:D389,4,FALSE)</f>
        <v>232069.49606955599</v>
      </c>
      <c r="N48" s="272">
        <f>K48*M48</f>
        <v>232069.49606955599</v>
      </c>
    </row>
    <row r="49" spans="1:14">
      <c r="A49" s="166" t="s">
        <v>833</v>
      </c>
      <c r="B49" s="43" t="str">
        <f>VLOOKUP(A49,MATERIALES!A6:D372,3,FALSE)</f>
        <v>Concreto Resistencia  14 (Mpa)</v>
      </c>
      <c r="C49" s="425"/>
      <c r="D49" s="425"/>
      <c r="E49" s="425"/>
      <c r="F49" s="425"/>
      <c r="G49" s="425"/>
      <c r="H49" s="425"/>
      <c r="I49" s="425"/>
      <c r="J49" s="312" t="str">
        <f>VLOOKUP(A49,MATERIALES!A5:D634,2,FALSE)</f>
        <v>m3</v>
      </c>
      <c r="K49" s="397">
        <v>0.06</v>
      </c>
      <c r="L49" s="421"/>
      <c r="M49" s="402">
        <f>VLOOKUP(A49,MATERIALES!A6:D390,4,FALSE)</f>
        <v>271508.50158854085</v>
      </c>
      <c r="N49" s="272">
        <f>K49*M49</f>
        <v>16290.510095312451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248360.00616486845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270975.24864121765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54195.049728243532</v>
      </c>
      <c r="M84" s="862"/>
      <c r="N84" s="51"/>
    </row>
    <row r="85" spans="1:14">
      <c r="B85" s="89" t="s">
        <v>973</v>
      </c>
      <c r="C85" s="90"/>
      <c r="D85" s="90"/>
      <c r="E85" s="90"/>
      <c r="F85" s="90"/>
      <c r="G85" s="90"/>
      <c r="H85" s="90"/>
      <c r="I85" s="87"/>
      <c r="J85" s="88"/>
      <c r="K85" s="304">
        <v>0.05</v>
      </c>
      <c r="L85" s="861">
        <f>N79*K85</f>
        <v>13548.762432060883</v>
      </c>
      <c r="M85" s="862"/>
      <c r="N85" s="51"/>
    </row>
    <row r="86" spans="1:14" ht="15.75" thickBot="1">
      <c r="B86" s="91" t="s">
        <v>974</v>
      </c>
      <c r="C86" s="92"/>
      <c r="D86" s="92"/>
      <c r="E86" s="92"/>
      <c r="F86" s="92"/>
      <c r="G86" s="92"/>
      <c r="H86" s="92"/>
      <c r="I86" s="93"/>
      <c r="J86" s="94"/>
      <c r="K86" s="305">
        <v>0.05</v>
      </c>
      <c r="L86" s="863">
        <f>N79*K86</f>
        <v>13548.762432060883</v>
      </c>
      <c r="M86" s="864"/>
      <c r="N86" s="51"/>
    </row>
    <row r="87" spans="1:14" ht="15.75" thickBot="1">
      <c r="B87" s="827" t="s">
        <v>953</v>
      </c>
      <c r="C87" s="828"/>
      <c r="D87" s="828"/>
      <c r="E87" s="828"/>
      <c r="F87" s="828"/>
      <c r="G87" s="828"/>
      <c r="H87" s="828"/>
      <c r="I87" s="828"/>
      <c r="J87" s="828"/>
      <c r="K87" s="828"/>
      <c r="L87" s="828"/>
      <c r="M87" s="829"/>
      <c r="N87" s="52">
        <f>L84+L85+L86</f>
        <v>81292.574592365301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352267.82323358295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135</v>
      </c>
      <c r="B36" s="840" t="str">
        <f>VLOOKUP(A36,EQUIPOS!A6:D154,3,FALSE)</f>
        <v>Camión 350</v>
      </c>
      <c r="C36" s="841"/>
      <c r="D36" s="841"/>
      <c r="E36" s="841"/>
      <c r="F36" s="841"/>
      <c r="G36" s="841"/>
      <c r="H36" s="842"/>
      <c r="I36" s="267"/>
      <c r="J36" s="268"/>
      <c r="K36" s="269">
        <f>VLOOKUP(A36,EQUIPOS!A6:D163,4,FALSE)</f>
        <v>60576.560006241103</v>
      </c>
      <c r="L36" s="270"/>
      <c r="M36" s="336">
        <v>6.25</v>
      </c>
      <c r="N36" s="272">
        <f>K36/M36</f>
        <v>9692.2496009985771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323.210243614408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10015.459844612986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619</v>
      </c>
      <c r="B48" s="43" t="str">
        <f>VLOOKUP(A48,MATERIALES!A5:D372,3,FALSE)</f>
        <v>Postes para defensa metálica (1,80m)</v>
      </c>
      <c r="C48" s="281"/>
      <c r="D48" s="281"/>
      <c r="E48" s="281"/>
      <c r="F48" s="281"/>
      <c r="G48" s="281"/>
      <c r="H48" s="281"/>
      <c r="I48" s="281"/>
      <c r="J48" s="311" t="str">
        <f>VLOOKUP(A48,MATERIALES!A4:D633,2,FALSE)</f>
        <v>u</v>
      </c>
      <c r="K48" s="282">
        <v>0.25</v>
      </c>
      <c r="L48" s="267"/>
      <c r="M48" s="402">
        <f>VLOOKUP(A48,MATERIALES!A5:D389,4,FALSE)</f>
        <v>137793.75877385022</v>
      </c>
      <c r="N48" s="272">
        <f>K48*M48</f>
        <v>34448.439693462555</v>
      </c>
    </row>
    <row r="49" spans="1:14">
      <c r="A49" s="166" t="s">
        <v>438</v>
      </c>
      <c r="B49" s="43" t="str">
        <f>VLOOKUP(A49,MATERIALES!A6:D372,3,FALSE)</f>
        <v>Defensa Metálica De 4,13 M Galvanizada</v>
      </c>
      <c r="C49" s="425"/>
      <c r="D49" s="425"/>
      <c r="E49" s="425"/>
      <c r="F49" s="425"/>
      <c r="G49" s="425"/>
      <c r="H49" s="425"/>
      <c r="I49" s="425"/>
      <c r="J49" s="312" t="str">
        <f>VLOOKUP(A49,MATERIALES!A5:D634,2,FALSE)</f>
        <v>u</v>
      </c>
      <c r="K49" s="397">
        <v>0.24213075060532688</v>
      </c>
      <c r="L49" s="421"/>
      <c r="M49" s="402">
        <f>VLOOKUP(A49,MATERIALES!A6:D390,4,FALSE)</f>
        <v>216120.76726447852</v>
      </c>
      <c r="N49" s="272">
        <f>K49*M49</f>
        <v>52329.483599147345</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86777.923292609892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6464.2048722881591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103257.58800951103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20651.517601902207</v>
      </c>
      <c r="M84" s="862"/>
      <c r="N84" s="51"/>
    </row>
    <row r="85" spans="1:14">
      <c r="B85" s="89" t="s">
        <v>973</v>
      </c>
      <c r="C85" s="90"/>
      <c r="D85" s="90"/>
      <c r="E85" s="90"/>
      <c r="F85" s="90"/>
      <c r="G85" s="90"/>
      <c r="H85" s="90"/>
      <c r="I85" s="87"/>
      <c r="J85" s="88"/>
      <c r="K85" s="304">
        <v>0.05</v>
      </c>
      <c r="L85" s="861">
        <f>N79*K85</f>
        <v>5162.8794004755518</v>
      </c>
      <c r="M85" s="862"/>
      <c r="N85" s="51"/>
    </row>
    <row r="86" spans="1:14" ht="15.75" thickBot="1">
      <c r="B86" s="91" t="s">
        <v>974</v>
      </c>
      <c r="C86" s="92"/>
      <c r="D86" s="92"/>
      <c r="E86" s="92"/>
      <c r="F86" s="92"/>
      <c r="G86" s="92"/>
      <c r="H86" s="92"/>
      <c r="I86" s="93"/>
      <c r="J86" s="94"/>
      <c r="K86" s="305">
        <v>0.05</v>
      </c>
      <c r="L86" s="863">
        <f>N79*K86</f>
        <v>5162.8794004755518</v>
      </c>
      <c r="M86" s="864"/>
      <c r="N86" s="51"/>
    </row>
    <row r="87" spans="1:14" ht="15.75" thickBot="1">
      <c r="B87" s="827" t="s">
        <v>953</v>
      </c>
      <c r="C87" s="828"/>
      <c r="D87" s="828"/>
      <c r="E87" s="828"/>
      <c r="F87" s="828"/>
      <c r="G87" s="828"/>
      <c r="H87" s="828"/>
      <c r="I87" s="828"/>
      <c r="J87" s="828"/>
      <c r="K87" s="828"/>
      <c r="L87" s="828"/>
      <c r="M87" s="829"/>
      <c r="N87" s="52">
        <f>L84+L85+L86</f>
        <v>30977.276402853309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134234.86441236435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36.087333333333333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629</v>
      </c>
      <c r="B48" s="43" t="str">
        <f>VLOOKUP(A48,MATERIALES!A5:D372,3,FALSE)</f>
        <v>Sección final de defensa metálica</v>
      </c>
      <c r="C48" s="281"/>
      <c r="D48" s="281"/>
      <c r="E48" s="281"/>
      <c r="F48" s="281"/>
      <c r="G48" s="281"/>
      <c r="H48" s="281"/>
      <c r="I48" s="268"/>
      <c r="J48" s="224" t="str">
        <f>VLOOKUP(A48,MATERIALES!A4:D633,2,FALSE)</f>
        <v>u</v>
      </c>
      <c r="K48" s="282">
        <v>1</v>
      </c>
      <c r="L48" s="267"/>
      <c r="M48" s="402">
        <f>VLOOKUP(A48,MATERIALES!A5:D389,4,FALSE)</f>
        <v>67078.570980698336</v>
      </c>
      <c r="N48" s="272">
        <f>K48*M48</f>
        <v>67078.570980698336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67078.570980698336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3608.7333333333331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70723.391647365002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14144.678329473001</v>
      </c>
      <c r="M84" s="862"/>
      <c r="N84" s="51"/>
    </row>
    <row r="85" spans="1:14">
      <c r="B85" s="89" t="s">
        <v>973</v>
      </c>
      <c r="C85" s="90"/>
      <c r="D85" s="90"/>
      <c r="E85" s="90"/>
      <c r="F85" s="90"/>
      <c r="G85" s="90"/>
      <c r="H85" s="90"/>
      <c r="I85" s="87"/>
      <c r="J85" s="88"/>
      <c r="K85" s="304">
        <v>0.05</v>
      </c>
      <c r="L85" s="861">
        <f>N79*K85</f>
        <v>3536.1695823682503</v>
      </c>
      <c r="M85" s="862"/>
      <c r="N85" s="51"/>
    </row>
    <row r="86" spans="1:14" ht="15.75" thickBot="1">
      <c r="B86" s="91" t="s">
        <v>974</v>
      </c>
      <c r="C86" s="92"/>
      <c r="D86" s="92"/>
      <c r="E86" s="92"/>
      <c r="F86" s="92"/>
      <c r="G86" s="92"/>
      <c r="H86" s="92"/>
      <c r="I86" s="93"/>
      <c r="J86" s="94"/>
      <c r="K86" s="305">
        <v>0.05</v>
      </c>
      <c r="L86" s="863">
        <f>N79*K86</f>
        <v>3536.1695823682503</v>
      </c>
      <c r="M86" s="864"/>
      <c r="N86" s="51"/>
    </row>
    <row r="87" spans="1:14" ht="15.75" thickBot="1">
      <c r="B87" s="827" t="s">
        <v>953</v>
      </c>
      <c r="C87" s="828"/>
      <c r="D87" s="828"/>
      <c r="E87" s="828"/>
      <c r="F87" s="828"/>
      <c r="G87" s="828"/>
      <c r="H87" s="828"/>
      <c r="I87" s="828"/>
      <c r="J87" s="828"/>
      <c r="K87" s="828"/>
      <c r="L87" s="828"/>
      <c r="M87" s="829"/>
      <c r="N87" s="52">
        <f>L84+L85+L86</f>
        <v>21217.0174942095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91940.409141574506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37.331724137931033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2" t="s">
        <v>631</v>
      </c>
      <c r="B48" s="43" t="str">
        <f>VLOOKUP(A48,MATERIALES!A5:D372,3,FALSE)</f>
        <v>Sección tope</v>
      </c>
      <c r="C48" s="281"/>
      <c r="D48" s="281"/>
      <c r="E48" s="281"/>
      <c r="F48" s="281"/>
      <c r="G48" s="281"/>
      <c r="H48" s="281"/>
      <c r="I48" s="268"/>
      <c r="J48" s="224" t="str">
        <f>VLOOKUP(A48,MATERIALES!A4:D633,2,FALSE)</f>
        <v>u</v>
      </c>
      <c r="K48" s="282">
        <v>1</v>
      </c>
      <c r="L48" s="267"/>
      <c r="M48" s="402">
        <f>VLOOKUP(A48,MATERIALES!A5:D389,4,FALSE)</f>
        <v>69420.997268913197</v>
      </c>
      <c r="N48" s="272">
        <f>K48*M48</f>
        <v>69420.997268913197</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69420.997268913197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73191.501406844225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14638.300281368845</v>
      </c>
      <c r="M84" s="862"/>
      <c r="N84" s="51"/>
    </row>
    <row r="85" spans="1:14">
      <c r="B85" s="89" t="s">
        <v>973</v>
      </c>
      <c r="C85" s="90"/>
      <c r="D85" s="90"/>
      <c r="E85" s="90"/>
      <c r="F85" s="90"/>
      <c r="G85" s="90"/>
      <c r="H85" s="90"/>
      <c r="I85" s="87"/>
      <c r="J85" s="88"/>
      <c r="K85" s="304">
        <v>0.05</v>
      </c>
      <c r="L85" s="861">
        <f>N79*K85</f>
        <v>3659.5750703422113</v>
      </c>
      <c r="M85" s="862"/>
      <c r="N85" s="51"/>
    </row>
    <row r="86" spans="1:14" ht="15.75" thickBot="1">
      <c r="B86" s="91" t="s">
        <v>974</v>
      </c>
      <c r="C86" s="92"/>
      <c r="D86" s="92"/>
      <c r="E86" s="92"/>
      <c r="F86" s="92"/>
      <c r="G86" s="92"/>
      <c r="H86" s="92"/>
      <c r="I86" s="93"/>
      <c r="J86" s="94"/>
      <c r="K86" s="305">
        <v>0.05</v>
      </c>
      <c r="L86" s="863">
        <f>N79*K86</f>
        <v>3659.5750703422113</v>
      </c>
      <c r="M86" s="864"/>
      <c r="N86" s="51"/>
    </row>
    <row r="87" spans="1:14" ht="15.75" thickBot="1">
      <c r="B87" s="827" t="s">
        <v>953</v>
      </c>
      <c r="C87" s="828"/>
      <c r="D87" s="828"/>
      <c r="E87" s="828"/>
      <c r="F87" s="828"/>
      <c r="G87" s="828"/>
      <c r="H87" s="828"/>
      <c r="I87" s="828"/>
      <c r="J87" s="828"/>
      <c r="K87" s="828"/>
      <c r="L87" s="828"/>
      <c r="M87" s="829"/>
      <c r="N87" s="52">
        <f>L84+L85+L86</f>
        <v>21957.450422053269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95148.951828897494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37.331724137931033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896</v>
      </c>
      <c r="B48" s="43" t="str">
        <f>VLOOKUP(A48,MATERIALES!A5:D372,3,FALSE)</f>
        <v>Amortiguadores (Para Defensas Metálicas), Incluye Tornillos</v>
      </c>
      <c r="C48" s="281"/>
      <c r="D48" s="281"/>
      <c r="E48" s="281"/>
      <c r="F48" s="281"/>
      <c r="G48" s="281"/>
      <c r="H48" s="281"/>
      <c r="I48" s="268"/>
      <c r="J48" s="224" t="str">
        <f>VLOOKUP(A48,MATERIALES!A4:D633,2,FALSE)</f>
        <v>u</v>
      </c>
      <c r="K48" s="282">
        <v>1</v>
      </c>
      <c r="L48" s="267"/>
      <c r="M48" s="402">
        <f>VLOOKUP(A48,MATERIALES!A5:D389,4,FALSE)</f>
        <v>27683.219769812007</v>
      </c>
      <c r="N48" s="272">
        <f>K48*M48</f>
        <v>27683.219769812007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27683.219769812007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31453.723907743042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6290.7447815486084</v>
      </c>
      <c r="M84" s="862"/>
      <c r="N84" s="51"/>
    </row>
    <row r="85" spans="1:14">
      <c r="B85" s="89" t="s">
        <v>973</v>
      </c>
      <c r="C85" s="90"/>
      <c r="D85" s="90"/>
      <c r="E85" s="90"/>
      <c r="F85" s="90"/>
      <c r="G85" s="90"/>
      <c r="H85" s="90"/>
      <c r="I85" s="87"/>
      <c r="J85" s="88"/>
      <c r="K85" s="304">
        <v>0.05</v>
      </c>
      <c r="L85" s="861">
        <f>N79*K85</f>
        <v>1572.6861953871521</v>
      </c>
      <c r="M85" s="862"/>
      <c r="N85" s="51"/>
    </row>
    <row r="86" spans="1:14" ht="15.75" thickBot="1">
      <c r="B86" s="91" t="s">
        <v>974</v>
      </c>
      <c r="C86" s="92"/>
      <c r="D86" s="92"/>
      <c r="E86" s="92"/>
      <c r="F86" s="92"/>
      <c r="G86" s="92"/>
      <c r="H86" s="92"/>
      <c r="I86" s="93"/>
      <c r="J86" s="94"/>
      <c r="K86" s="305">
        <v>0.05</v>
      </c>
      <c r="L86" s="863">
        <f>N79*K86</f>
        <v>1572.6861953871521</v>
      </c>
      <c r="M86" s="864"/>
      <c r="N86" s="51"/>
    </row>
    <row r="87" spans="1:14" ht="15.75" thickBot="1">
      <c r="B87" s="827" t="s">
        <v>953</v>
      </c>
      <c r="C87" s="828"/>
      <c r="D87" s="828"/>
      <c r="E87" s="828"/>
      <c r="F87" s="828"/>
      <c r="G87" s="828"/>
      <c r="H87" s="828"/>
      <c r="I87" s="828"/>
      <c r="J87" s="828"/>
      <c r="K87" s="828"/>
      <c r="L87" s="828"/>
      <c r="M87" s="829"/>
      <c r="N87" s="52">
        <f>L84+L85+L86</f>
        <v>9436.1171723229127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40889.841080065955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4847.6273493512836</v>
      </c>
      <c r="L36" s="270"/>
      <c r="M36" s="336">
        <v>1.25</v>
      </c>
      <c r="N36" s="272">
        <f>K36/M36</f>
        <v>3878.101879481027</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N77*M41</f>
        <v>538.15848722881594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4416.2603667098429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745</v>
      </c>
      <c r="B48" s="43" t="str">
        <f>VLOOKUP(A48,MATERIALES!A5:D372,3,FALSE)</f>
        <v>Acero PDR-60</v>
      </c>
      <c r="C48" s="281"/>
      <c r="D48" s="281"/>
      <c r="E48" s="281"/>
      <c r="F48" s="281"/>
      <c r="G48" s="281"/>
      <c r="H48" s="281"/>
      <c r="I48" s="281"/>
      <c r="J48" s="311" t="str">
        <f>VLOOKUP(A48,MATERIALES!A4:D633,2,FALSE)</f>
        <v>kg</v>
      </c>
      <c r="K48" s="282">
        <v>9.6</v>
      </c>
      <c r="L48" s="267"/>
      <c r="M48" s="402">
        <f>VLOOKUP(A48,MATERIALES!A5:D389,4,FALSE)</f>
        <v>3496.6036047716398</v>
      </c>
      <c r="N48" s="272">
        <f>K48*M48</f>
        <v>33567.394605807742</v>
      </c>
    </row>
    <row r="49" spans="1:14">
      <c r="A49" s="166" t="s">
        <v>832</v>
      </c>
      <c r="B49" s="43" t="str">
        <f>VLOOKUP(A49,MATERIALES!A6:D372,3,FALSE)</f>
        <v>Concreto Resistencia  21 (Mpa)</v>
      </c>
      <c r="C49" s="425"/>
      <c r="D49" s="425"/>
      <c r="E49" s="425"/>
      <c r="F49" s="425"/>
      <c r="G49" s="425"/>
      <c r="H49" s="425"/>
      <c r="I49" s="425"/>
      <c r="J49" s="312" t="str">
        <f>VLOOKUP(A49,MATERIALES!A5:D634,2,FALSE)</f>
        <v>m3</v>
      </c>
      <c r="K49" s="397">
        <v>0.12</v>
      </c>
      <c r="L49" s="421"/>
      <c r="M49" s="402">
        <f>VLOOKUP(A49,MATERIALES!A6:D390,4,FALSE)</f>
        <v>287479.58991727856</v>
      </c>
      <c r="N49" s="272">
        <f>K49*M49</f>
        <v>34497.550790073423</v>
      </c>
    </row>
    <row r="50" spans="1:14">
      <c r="A50" s="166" t="s">
        <v>869</v>
      </c>
      <c r="B50" s="43" t="str">
        <f>VLOOKUP(A50,MATERIALES!A6:D372,3,FALSE)</f>
        <v>Formaleta para baranda de concreto</v>
      </c>
      <c r="C50" s="425"/>
      <c r="D50" s="425"/>
      <c r="E50" s="425"/>
      <c r="F50" s="425"/>
      <c r="G50" s="425"/>
      <c r="H50" s="425"/>
      <c r="I50" s="425"/>
      <c r="J50" s="312" t="str">
        <f>VLOOKUP(A50,MATERIALES!A6:D635,2,FALSE)</f>
        <v>m</v>
      </c>
      <c r="K50" s="397">
        <v>0.5</v>
      </c>
      <c r="L50" s="421"/>
      <c r="M50" s="402">
        <f>VLOOKUP(A50,MATERIALES!A6:D391,4,FALSE)</f>
        <v>28087.820674140032</v>
      </c>
      <c r="N50" s="272">
        <f>K50*M50</f>
        <v>14043.910337070016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82108.855732951182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113433.04046110183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22686.608092220369</v>
      </c>
      <c r="M84" s="862"/>
      <c r="N84" s="51"/>
    </row>
    <row r="85" spans="1:14">
      <c r="B85" s="89" t="s">
        <v>973</v>
      </c>
      <c r="C85" s="90"/>
      <c r="D85" s="90"/>
      <c r="E85" s="90"/>
      <c r="F85" s="90"/>
      <c r="G85" s="90"/>
      <c r="H85" s="90"/>
      <c r="I85" s="87"/>
      <c r="J85" s="88"/>
      <c r="K85" s="304">
        <v>0.05</v>
      </c>
      <c r="L85" s="861">
        <f>N79*K85</f>
        <v>5671.6520230550923</v>
      </c>
      <c r="M85" s="862"/>
      <c r="N85" s="51"/>
    </row>
    <row r="86" spans="1:14" ht="15.75" thickBot="1">
      <c r="B86" s="91" t="s">
        <v>974</v>
      </c>
      <c r="C86" s="92"/>
      <c r="D86" s="92"/>
      <c r="E86" s="92"/>
      <c r="F86" s="92"/>
      <c r="G86" s="92"/>
      <c r="H86" s="92"/>
      <c r="I86" s="93"/>
      <c r="J86" s="94"/>
      <c r="K86" s="305">
        <v>0.05</v>
      </c>
      <c r="L86" s="863">
        <f>N79*K86</f>
        <v>5671.6520230550923</v>
      </c>
      <c r="M86" s="864"/>
      <c r="N86" s="51"/>
    </row>
    <row r="87" spans="1:14" ht="15.75" thickBot="1">
      <c r="B87" s="827" t="s">
        <v>953</v>
      </c>
      <c r="C87" s="828"/>
      <c r="D87" s="828"/>
      <c r="E87" s="828"/>
      <c r="F87" s="828"/>
      <c r="G87" s="828"/>
      <c r="H87" s="828"/>
      <c r="I87" s="828"/>
      <c r="J87" s="828"/>
      <c r="K87" s="828"/>
      <c r="L87" s="828"/>
      <c r="M87" s="829"/>
      <c r="N87" s="52">
        <f>L84+L85+L86</f>
        <v>34029.912138330554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147462.95259943238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7.7329999999999997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408</v>
      </c>
      <c r="B48" s="43" t="str">
        <f>VLOOKUP(A48,MATERIALES!A5:D372,3,FALSE)</f>
        <v>Captafaro, Incluye Tornillos</v>
      </c>
      <c r="C48" s="281"/>
      <c r="D48" s="281"/>
      <c r="E48" s="281"/>
      <c r="F48" s="281"/>
      <c r="G48" s="281"/>
      <c r="H48" s="281"/>
      <c r="I48" s="268"/>
      <c r="J48" s="224" t="str">
        <f>VLOOKUP(A48,MATERIALES!A4:D633,2,FALSE)</f>
        <v>u</v>
      </c>
      <c r="K48" s="282">
        <v>1</v>
      </c>
      <c r="L48" s="267"/>
      <c r="M48" s="402">
        <f>VLOOKUP(A48,MATERIALES!A5:D389,4,FALSE)</f>
        <v>8997.0464251889025</v>
      </c>
      <c r="N48" s="272">
        <f>K48*M48</f>
        <v>8997.0464251889025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8997.0464251889025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773.3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9778.079425188902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1955.6158850377806</v>
      </c>
      <c r="M84" s="862"/>
      <c r="N84" s="51"/>
    </row>
    <row r="85" spans="1:14">
      <c r="B85" s="89" t="s">
        <v>973</v>
      </c>
      <c r="C85" s="90"/>
      <c r="D85" s="90"/>
      <c r="E85" s="90"/>
      <c r="F85" s="90"/>
      <c r="G85" s="90"/>
      <c r="H85" s="90"/>
      <c r="I85" s="87"/>
      <c r="J85" s="88"/>
      <c r="K85" s="304">
        <v>0.05</v>
      </c>
      <c r="L85" s="861">
        <f>N79*K85</f>
        <v>488.90397125944514</v>
      </c>
      <c r="M85" s="862"/>
      <c r="N85" s="51"/>
    </row>
    <row r="86" spans="1:14" ht="15.75" thickBot="1">
      <c r="B86" s="91" t="s">
        <v>974</v>
      </c>
      <c r="C86" s="92"/>
      <c r="D86" s="92"/>
      <c r="E86" s="92"/>
      <c r="F86" s="92"/>
      <c r="G86" s="92"/>
      <c r="H86" s="92"/>
      <c r="I86" s="93"/>
      <c r="J86" s="94"/>
      <c r="K86" s="305">
        <v>0.05</v>
      </c>
      <c r="L86" s="863">
        <f>N79*K86</f>
        <v>488.90397125944514</v>
      </c>
      <c r="M86" s="864"/>
      <c r="N86" s="51"/>
    </row>
    <row r="87" spans="1:14" ht="15.75" thickBot="1">
      <c r="B87" s="827" t="s">
        <v>953</v>
      </c>
      <c r="C87" s="828"/>
      <c r="D87" s="828"/>
      <c r="E87" s="828"/>
      <c r="F87" s="828"/>
      <c r="G87" s="828"/>
      <c r="H87" s="828"/>
      <c r="I87" s="828"/>
      <c r="J87" s="828"/>
      <c r="K87" s="828"/>
      <c r="L87" s="828"/>
      <c r="M87" s="829"/>
      <c r="N87" s="52">
        <f>L84+L85+L86</f>
        <v>2933.4238275566704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12711.503252745573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160</v>
      </c>
      <c r="N36" s="272">
        <f>K36/M36</f>
        <v>338.61031205654706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20.102155451800996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358.71246750834803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439</v>
      </c>
      <c r="B48" s="43" t="str">
        <f>VLOOKUP(A48,MATERIALES!A5:D372,3,FALSE)</f>
        <v>Delineador de corona en forma de A de lámina galvanizada calibre 16 de (1.55*25) cm</v>
      </c>
      <c r="C48" s="281"/>
      <c r="D48" s="281"/>
      <c r="E48" s="281"/>
      <c r="F48" s="281"/>
      <c r="G48" s="281"/>
      <c r="H48" s="281"/>
      <c r="I48" s="281"/>
      <c r="J48" s="311" t="str">
        <f>VLOOKUP(A48,MATERIALES!A4:D633,2,FALSE)</f>
        <v>u</v>
      </c>
      <c r="K48" s="282">
        <v>1</v>
      </c>
      <c r="L48" s="267"/>
      <c r="M48" s="402">
        <f>VLOOKUP(A48,MATERIALES!A5:D389,4,FALSE)</f>
        <v>104983.28728090247</v>
      </c>
      <c r="N48" s="272">
        <f>K48*M48</f>
        <v>104983.28728090247</v>
      </c>
    </row>
    <row r="49" spans="1:14">
      <c r="A49" s="166" t="s">
        <v>833</v>
      </c>
      <c r="B49" s="43" t="str">
        <f>VLOOKUP(A49,MATERIALES!A6:D372,3,FALSE)</f>
        <v>Concreto Resistencia  14 (Mpa)</v>
      </c>
      <c r="C49" s="425"/>
      <c r="D49" s="425"/>
      <c r="E49" s="425"/>
      <c r="F49" s="425"/>
      <c r="G49" s="425"/>
      <c r="H49" s="425"/>
      <c r="I49" s="425"/>
      <c r="J49" s="312" t="str">
        <f>VLOOKUP(A49,MATERIALES!A5:D634,2,FALSE)</f>
        <v>m3</v>
      </c>
      <c r="K49" s="397">
        <v>0.03</v>
      </c>
      <c r="L49" s="421"/>
      <c r="M49" s="402">
        <f>VLOOKUP(A49,MATERIALES!A6:D390,4,FALSE)</f>
        <v>271508.50158854085</v>
      </c>
      <c r="N49" s="272">
        <f>K49*M49</f>
        <v>8145.2550476562255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113128.5423285587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2010.2155451800998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115497.47034124714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23099.494068249431</v>
      </c>
      <c r="M84" s="862"/>
      <c r="N84" s="51"/>
    </row>
    <row r="85" spans="1:14">
      <c r="B85" s="89" t="s">
        <v>973</v>
      </c>
      <c r="C85" s="90"/>
      <c r="D85" s="90"/>
      <c r="E85" s="90"/>
      <c r="F85" s="90"/>
      <c r="G85" s="90"/>
      <c r="H85" s="90"/>
      <c r="I85" s="87"/>
      <c r="J85" s="88"/>
      <c r="K85" s="304">
        <v>0.05</v>
      </c>
      <c r="L85" s="861">
        <f>N79*K85</f>
        <v>5774.8735170623577</v>
      </c>
      <c r="M85" s="862"/>
      <c r="N85" s="51"/>
    </row>
    <row r="86" spans="1:14" ht="15.75" thickBot="1">
      <c r="B86" s="91" t="s">
        <v>974</v>
      </c>
      <c r="C86" s="92"/>
      <c r="D86" s="92"/>
      <c r="E86" s="92"/>
      <c r="F86" s="92"/>
      <c r="G86" s="92"/>
      <c r="H86" s="92"/>
      <c r="I86" s="93"/>
      <c r="J86" s="94"/>
      <c r="K86" s="305">
        <v>0.05</v>
      </c>
      <c r="L86" s="863">
        <f>N79*K86</f>
        <v>5774.8735170623577</v>
      </c>
      <c r="M86" s="864"/>
      <c r="N86" s="51"/>
    </row>
    <row r="87" spans="1:14" ht="15.75" thickBot="1">
      <c r="B87" s="827" t="s">
        <v>953</v>
      </c>
      <c r="C87" s="828"/>
      <c r="D87" s="828"/>
      <c r="E87" s="828"/>
      <c r="F87" s="828"/>
      <c r="G87" s="828"/>
      <c r="H87" s="828"/>
      <c r="I87" s="828"/>
      <c r="J87" s="828"/>
      <c r="K87" s="828"/>
      <c r="L87" s="828"/>
      <c r="M87" s="829"/>
      <c r="N87" s="52">
        <f>L84+L85+L86</f>
        <v>34649.241102374144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150146.71144362129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72.174666666666667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VLOOKUP(A48,MATERIALES!A5:D372,3,FALSE)</f>
        <v>Grapas</v>
      </c>
      <c r="C48" s="281"/>
      <c r="D48" s="281"/>
      <c r="E48" s="281"/>
      <c r="F48" s="281"/>
      <c r="G48" s="281"/>
      <c r="H48" s="281"/>
      <c r="I48" s="281"/>
      <c r="J48" s="311" t="str">
        <f>VLOOKUP(A48,MATERIALES!A4:D633,2,FALSE)</f>
        <v>kg</v>
      </c>
      <c r="K48" s="282">
        <v>0.04</v>
      </c>
      <c r="L48" s="267"/>
      <c r="M48" s="402">
        <f>VLOOKUP(A48,MATERIALES!A5:D389,4,FALSE)</f>
        <v>7346.7006312193407</v>
      </c>
      <c r="N48" s="272">
        <f>K48*M48</f>
        <v>293.86802524877362</v>
      </c>
    </row>
    <row r="49" spans="1:14">
      <c r="A49" s="166" t="s">
        <v>613</v>
      </c>
      <c r="B49" s="43" t="str">
        <f>VLOOKUP(A49,MATERIALES!A6:D372,3,FALSE)</f>
        <v xml:space="preserve">Poste de madera para cercas </v>
      </c>
      <c r="C49" s="425"/>
      <c r="D49" s="425"/>
      <c r="E49" s="425"/>
      <c r="F49" s="425"/>
      <c r="G49" s="425"/>
      <c r="H49" s="425"/>
      <c r="I49" s="425"/>
      <c r="J49" s="312" t="str">
        <f>VLOOKUP(A49,MATERIALES!A5:D634,2,FALSE)</f>
        <v>u</v>
      </c>
      <c r="K49" s="397">
        <v>0.4</v>
      </c>
      <c r="L49" s="421"/>
      <c r="M49" s="402">
        <f>VLOOKUP(A49,MATERIALES!A6:D390,4,FALSE)</f>
        <v>8840.5297595672728</v>
      </c>
      <c r="N49" s="272">
        <f>K49*M49</f>
        <v>3536.2119038269093</v>
      </c>
    </row>
    <row r="50" spans="1:14">
      <c r="A50" s="166" t="s">
        <v>779</v>
      </c>
      <c r="B50" s="43" t="str">
        <f>VLOOKUP(A50,MATERIALES!A6:D372,3,FALSE)</f>
        <v>Alambre de púa calibre 12 (350 m)</v>
      </c>
      <c r="C50" s="425"/>
      <c r="D50" s="425"/>
      <c r="E50" s="425"/>
      <c r="F50" s="425"/>
      <c r="G50" s="425"/>
      <c r="H50" s="425"/>
      <c r="I50" s="425"/>
      <c r="J50" s="312" t="str">
        <f>VLOOKUP(A50,MATERIALES!A6:D635,2,FALSE)</f>
        <v>m</v>
      </c>
      <c r="K50" s="397">
        <v>3</v>
      </c>
      <c r="L50" s="421"/>
      <c r="M50" s="402">
        <f>VLOOKUP(A50,MATERIALES!A6:D391,4,FALSE)</f>
        <v>618.61348793310685</v>
      </c>
      <c r="N50" s="272">
        <f>K50*M50</f>
        <v>1855.8404637993206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5685.9203928750039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6479.8417262083376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1295.9683452416675</v>
      </c>
      <c r="M84" s="862"/>
      <c r="N84" s="51"/>
    </row>
    <row r="85" spans="1:14">
      <c r="B85" s="89" t="s">
        <v>973</v>
      </c>
      <c r="C85" s="90"/>
      <c r="D85" s="90"/>
      <c r="E85" s="90"/>
      <c r="F85" s="90"/>
      <c r="G85" s="90"/>
      <c r="H85" s="90"/>
      <c r="I85" s="87"/>
      <c r="J85" s="88"/>
      <c r="K85" s="304">
        <v>0.05</v>
      </c>
      <c r="L85" s="861">
        <f>N79*K85</f>
        <v>323.99208631041688</v>
      </c>
      <c r="M85" s="862"/>
      <c r="N85" s="51"/>
    </row>
    <row r="86" spans="1:14" ht="15.75" thickBot="1">
      <c r="B86" s="91" t="s">
        <v>974</v>
      </c>
      <c r="C86" s="92"/>
      <c r="D86" s="92"/>
      <c r="E86" s="92"/>
      <c r="F86" s="92"/>
      <c r="G86" s="92"/>
      <c r="H86" s="92"/>
      <c r="I86" s="93"/>
      <c r="J86" s="94"/>
      <c r="K86" s="305">
        <v>0.05</v>
      </c>
      <c r="L86" s="863">
        <f>N79*K86</f>
        <v>323.99208631041688</v>
      </c>
      <c r="M86" s="864"/>
      <c r="N86" s="51"/>
    </row>
    <row r="87" spans="1:14" ht="15.75" thickBot="1">
      <c r="B87" s="827" t="s">
        <v>953</v>
      </c>
      <c r="C87" s="828"/>
      <c r="D87" s="828"/>
      <c r="E87" s="828"/>
      <c r="F87" s="828"/>
      <c r="G87" s="828"/>
      <c r="H87" s="828"/>
      <c r="I87" s="828"/>
      <c r="J87" s="828"/>
      <c r="K87" s="828"/>
      <c r="L87" s="828"/>
      <c r="M87" s="829"/>
      <c r="N87" s="52">
        <f>L84+L85+L86</f>
        <v>1943.9525178625013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8423.7942440708393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72.174666666666667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VLOOKUP(A48,MATERIALES!A4:D633,2,FALSE)</f>
        <v>u</v>
      </c>
      <c r="K48" s="282">
        <v>0.4</v>
      </c>
      <c r="L48" s="267"/>
      <c r="M48" s="402">
        <f>VLOOKUP(A48,MATERIALES!A5:D389,4,FALSE)</f>
        <v>22101.856768529142</v>
      </c>
      <c r="N48" s="272">
        <f>K48*M48</f>
        <v>8840.7427074116567</v>
      </c>
    </row>
    <row r="49" spans="1:14">
      <c r="A49" s="166" t="s">
        <v>779</v>
      </c>
      <c r="B49" s="43" t="str">
        <f>VLOOKUP(A49,MATERIALES!A6:D372,3,FALSE)</f>
        <v>Alambre de púa calibre 12 (350 m)</v>
      </c>
      <c r="C49" s="425"/>
      <c r="D49" s="425"/>
      <c r="E49" s="425"/>
      <c r="F49" s="425"/>
      <c r="G49" s="425"/>
      <c r="H49" s="425"/>
      <c r="I49" s="425"/>
      <c r="J49" s="312" t="str">
        <f>VLOOKUP(A49,MATERIALES!A5:D634,2,FALSE)</f>
        <v>m</v>
      </c>
      <c r="K49" s="397">
        <v>3</v>
      </c>
      <c r="L49" s="421"/>
      <c r="M49" s="402">
        <f>VLOOKUP(A49,MATERIALES!A6:D390,4,FALSE)</f>
        <v>618.61348793310685</v>
      </c>
      <c r="N49" s="272">
        <f>K49*M49</f>
        <v>1855.8404637993206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10696.583171210978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11490.504504544309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2298.1009009088621</v>
      </c>
      <c r="M84" s="862"/>
      <c r="N84" s="51"/>
    </row>
    <row r="85" spans="1:14">
      <c r="B85" s="89" t="s">
        <v>973</v>
      </c>
      <c r="C85" s="90"/>
      <c r="D85" s="90"/>
      <c r="E85" s="90"/>
      <c r="F85" s="90"/>
      <c r="G85" s="90"/>
      <c r="H85" s="90"/>
      <c r="I85" s="87"/>
      <c r="J85" s="88"/>
      <c r="K85" s="304">
        <v>0.05</v>
      </c>
      <c r="L85" s="861">
        <f>N79*K85</f>
        <v>574.52522522721551</v>
      </c>
      <c r="M85" s="862"/>
      <c r="N85" s="51"/>
    </row>
    <row r="86" spans="1:14" ht="15.75" thickBot="1">
      <c r="B86" s="91" t="s">
        <v>974</v>
      </c>
      <c r="C86" s="92"/>
      <c r="D86" s="92"/>
      <c r="E86" s="92"/>
      <c r="F86" s="92"/>
      <c r="G86" s="92"/>
      <c r="H86" s="92"/>
      <c r="I86" s="93"/>
      <c r="J86" s="94"/>
      <c r="K86" s="305">
        <v>0.05</v>
      </c>
      <c r="L86" s="863">
        <f>N79*K86</f>
        <v>574.52522522721551</v>
      </c>
      <c r="M86" s="864"/>
      <c r="N86" s="51"/>
    </row>
    <row r="87" spans="1:14" ht="15.75" thickBot="1">
      <c r="B87" s="827" t="s">
        <v>953</v>
      </c>
      <c r="C87" s="828"/>
      <c r="D87" s="828"/>
      <c r="E87" s="828"/>
      <c r="F87" s="828"/>
      <c r="G87" s="828"/>
      <c r="H87" s="828"/>
      <c r="I87" s="828"/>
      <c r="J87" s="828"/>
      <c r="K87" s="828"/>
      <c r="L87" s="828"/>
      <c r="M87" s="829"/>
      <c r="N87" s="52">
        <f>L84+L85+L86</f>
        <v>3447.1513513632935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14937.655855907604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286.59765815254394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VLOOKUP(A48,MATERIALES!A5:D372,3,FALSE)</f>
        <v>Grapas</v>
      </c>
      <c r="C48" s="281"/>
      <c r="D48" s="281"/>
      <c r="E48" s="281"/>
      <c r="F48" s="281"/>
      <c r="G48" s="281"/>
      <c r="H48" s="281"/>
      <c r="I48" s="281"/>
      <c r="J48" s="311" t="str">
        <f>VLOOKUP(A48,MATERIALES!A4:D633,2,FALSE)</f>
        <v>kg</v>
      </c>
      <c r="K48" s="282">
        <v>0.08</v>
      </c>
      <c r="L48" s="267"/>
      <c r="M48" s="402">
        <f>VLOOKUP(A48,MATERIALES!A5:D389,4,FALSE)</f>
        <v>7346.7006312193407</v>
      </c>
      <c r="N48" s="272">
        <f>K48*M48</f>
        <v>587.73605049754724</v>
      </c>
    </row>
    <row r="49" spans="1:14">
      <c r="A49" s="166" t="s">
        <v>613</v>
      </c>
      <c r="B49" s="43" t="str">
        <f>VLOOKUP(A49,MATERIALES!A6:D372,3,FALSE)</f>
        <v xml:space="preserve">Poste de madera para cercas </v>
      </c>
      <c r="C49" s="425"/>
      <c r="D49" s="425"/>
      <c r="E49" s="425"/>
      <c r="F49" s="425"/>
      <c r="G49" s="425"/>
      <c r="H49" s="425"/>
      <c r="I49" s="425"/>
      <c r="J49" s="312" t="str">
        <f>VLOOKUP(A49,MATERIALES!A5:D634,2,FALSE)</f>
        <v>u</v>
      </c>
      <c r="K49" s="397">
        <v>0.4</v>
      </c>
      <c r="L49" s="421"/>
      <c r="M49" s="402">
        <f>VLOOKUP(A49,MATERIALES!A6:D390,4,FALSE)</f>
        <v>8840.5297595672728</v>
      </c>
      <c r="N49" s="272">
        <f>K49*M49</f>
        <v>3536.2119038269093</v>
      </c>
    </row>
    <row r="50" spans="1:14">
      <c r="A50" s="166" t="s">
        <v>779</v>
      </c>
      <c r="B50" s="43" t="str">
        <f>VLOOKUP(A50,MATERIALES!A6:D372,3,FALSE)</f>
        <v>Alambre de púa calibre 12 (350 m)</v>
      </c>
      <c r="C50" s="425"/>
      <c r="D50" s="425"/>
      <c r="E50" s="425"/>
      <c r="F50" s="425"/>
      <c r="G50" s="425"/>
      <c r="H50" s="425"/>
      <c r="I50" s="425"/>
      <c r="J50" s="312" t="str">
        <f>VLOOKUP(A50,MATERIALES!A6:D635,2,FALSE)</f>
        <v>m</v>
      </c>
      <c r="K50" s="397">
        <v>3</v>
      </c>
      <c r="L50" s="421"/>
      <c r="M50" s="402">
        <f>VLOOKUP(A50,MATERIALES!A6:D391,4,FALSE)</f>
        <v>618.61348793310685</v>
      </c>
      <c r="N50" s="272">
        <f>K50*M50</f>
        <v>1855.8404637993206</v>
      </c>
    </row>
    <row r="51" spans="1:14">
      <c r="A51" s="166" t="s">
        <v>920</v>
      </c>
      <c r="B51" s="43" t="str">
        <f>VLOOKUP(A51,MATERIALES!A6:D372,3,FALSE)</f>
        <v>Malla eslabonada, calibre 10, 6 ojos</v>
      </c>
      <c r="C51" s="425"/>
      <c r="D51" s="425"/>
      <c r="E51" s="425"/>
      <c r="F51" s="425"/>
      <c r="G51" s="425"/>
      <c r="H51" s="425"/>
      <c r="I51" s="425"/>
      <c r="J51" s="312" t="str">
        <f>VLOOKUP(A51,MATERIALES!A6:D636,2,FALSE)</f>
        <v>m2</v>
      </c>
      <c r="K51" s="397">
        <v>1.5</v>
      </c>
      <c r="L51" s="421"/>
      <c r="M51" s="402">
        <f>VLOOKUP(A51,MATERIALES!A6:D392,4,FALSE)</f>
        <v>17681.059519134546</v>
      </c>
      <c r="N51" s="272">
        <f>K51*M51</f>
        <v>26521.589278701817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32501.377696825592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35653.951936503581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7130.7903873007162</v>
      </c>
      <c r="M84" s="862"/>
      <c r="N84" s="51"/>
    </row>
    <row r="85" spans="1:14">
      <c r="B85" s="89" t="s">
        <v>973</v>
      </c>
      <c r="C85" s="90"/>
      <c r="D85" s="90"/>
      <c r="E85" s="90"/>
      <c r="F85" s="90"/>
      <c r="G85" s="90"/>
      <c r="H85" s="90"/>
      <c r="I85" s="87"/>
      <c r="J85" s="88"/>
      <c r="K85" s="304">
        <v>0.05</v>
      </c>
      <c r="L85" s="861">
        <f>N79*K85</f>
        <v>1782.6975968251791</v>
      </c>
      <c r="M85" s="862"/>
      <c r="N85" s="51"/>
    </row>
    <row r="86" spans="1:14" ht="15.75" thickBot="1">
      <c r="B86" s="91" t="s">
        <v>974</v>
      </c>
      <c r="C86" s="92"/>
      <c r="D86" s="92"/>
      <c r="E86" s="92"/>
      <c r="F86" s="92"/>
      <c r="G86" s="92"/>
      <c r="H86" s="92"/>
      <c r="I86" s="93"/>
      <c r="J86" s="94"/>
      <c r="K86" s="305">
        <v>0.05</v>
      </c>
      <c r="L86" s="863">
        <f>N79*K86</f>
        <v>1782.6975968251791</v>
      </c>
      <c r="M86" s="864"/>
      <c r="N86" s="51"/>
    </row>
    <row r="87" spans="1:14" ht="15.75" thickBot="1">
      <c r="B87" s="827" t="s">
        <v>953</v>
      </c>
      <c r="C87" s="828"/>
      <c r="D87" s="828"/>
      <c r="E87" s="828"/>
      <c r="F87" s="828"/>
      <c r="G87" s="828"/>
      <c r="H87" s="828"/>
      <c r="I87" s="828"/>
      <c r="J87" s="828"/>
      <c r="K87" s="828"/>
      <c r="L87" s="828"/>
      <c r="M87" s="829"/>
      <c r="N87" s="52">
        <f>L84+L85+L86</f>
        <v>10696.185580951074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46350.137517454656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286.59765815254394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VLOOKUP(A48,MATERIALES!A4:D633,2,FALSE)</f>
        <v>u</v>
      </c>
      <c r="K48" s="282">
        <v>0.4</v>
      </c>
      <c r="L48" s="267"/>
      <c r="M48" s="402">
        <f>VLOOKUP(A48,MATERIALES!A5:D389,4,FALSE)</f>
        <v>22101.856768529142</v>
      </c>
      <c r="N48" s="272">
        <f>K48*M48</f>
        <v>8840.7427074116567</v>
      </c>
    </row>
    <row r="49" spans="1:14">
      <c r="A49" s="166" t="s">
        <v>779</v>
      </c>
      <c r="B49" s="43" t="str">
        <f>VLOOKUP(A49,MATERIALES!A6:D372,3,FALSE)</f>
        <v>Alambre de púa calibre 12 (350 m)</v>
      </c>
      <c r="C49" s="425"/>
      <c r="D49" s="425"/>
      <c r="E49" s="425"/>
      <c r="F49" s="425"/>
      <c r="G49" s="425"/>
      <c r="H49" s="425"/>
      <c r="I49" s="425"/>
      <c r="J49" s="312" t="str">
        <f>VLOOKUP(A49,MATERIALES!A5:D634,2,FALSE)</f>
        <v>m</v>
      </c>
      <c r="K49" s="397">
        <v>3</v>
      </c>
      <c r="L49" s="421"/>
      <c r="M49" s="402">
        <f>VLOOKUP(A49,MATERIALES!A6:D390,4,FALSE)</f>
        <v>618.61348793310685</v>
      </c>
      <c r="N49" s="272">
        <f>K49*M49</f>
        <v>1855.8404637993206</v>
      </c>
    </row>
    <row r="50" spans="1:14">
      <c r="A50" s="166" t="s">
        <v>920</v>
      </c>
      <c r="B50" s="43" t="str">
        <f>VLOOKUP(A50,MATERIALES!A6:D372,3,FALSE)</f>
        <v>Malla eslabonada, calibre 10, 6 ojos</v>
      </c>
      <c r="C50" s="425"/>
      <c r="D50" s="425"/>
      <c r="E50" s="425"/>
      <c r="F50" s="425"/>
      <c r="G50" s="425"/>
      <c r="H50" s="425"/>
      <c r="I50" s="425"/>
      <c r="J50" s="312" t="str">
        <f>VLOOKUP(A50,MATERIALES!A6:D635,2,FALSE)</f>
        <v>m2</v>
      </c>
      <c r="K50" s="397">
        <v>1.5</v>
      </c>
      <c r="L50" s="421"/>
      <c r="M50" s="402">
        <f>VLOOKUP(A50,MATERIALES!A6:D391,4,FALSE)</f>
        <v>17681.059519134546</v>
      </c>
      <c r="N50" s="272">
        <f>K50*M50</f>
        <v>26521.589278701817</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37218.172449912796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40370.746689590786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8074.1493379181575</v>
      </c>
      <c r="M84" s="862"/>
      <c r="N84" s="51"/>
    </row>
    <row r="85" spans="1:14">
      <c r="B85" s="89" t="s">
        <v>973</v>
      </c>
      <c r="C85" s="90"/>
      <c r="D85" s="90"/>
      <c r="E85" s="90"/>
      <c r="F85" s="90"/>
      <c r="G85" s="90"/>
      <c r="H85" s="90"/>
      <c r="I85" s="87"/>
      <c r="J85" s="88"/>
      <c r="K85" s="304">
        <v>0.05</v>
      </c>
      <c r="L85" s="861">
        <f>N79*K85</f>
        <v>2018.5373344795394</v>
      </c>
      <c r="M85" s="862"/>
      <c r="N85" s="51"/>
    </row>
    <row r="86" spans="1:14" ht="15.75" thickBot="1">
      <c r="B86" s="91" t="s">
        <v>974</v>
      </c>
      <c r="C86" s="92"/>
      <c r="D86" s="92"/>
      <c r="E86" s="92"/>
      <c r="F86" s="92"/>
      <c r="G86" s="92"/>
      <c r="H86" s="92"/>
      <c r="I86" s="93"/>
      <c r="J86" s="94"/>
      <c r="K86" s="305">
        <v>0.05</v>
      </c>
      <c r="L86" s="863">
        <f>N79*K86</f>
        <v>2018.5373344795394</v>
      </c>
      <c r="M86" s="864"/>
      <c r="N86" s="51"/>
    </row>
    <row r="87" spans="1:14" ht="15.75" thickBot="1">
      <c r="B87" s="827" t="s">
        <v>953</v>
      </c>
      <c r="C87" s="828"/>
      <c r="D87" s="828"/>
      <c r="E87" s="828"/>
      <c r="F87" s="828"/>
      <c r="G87" s="828"/>
      <c r="H87" s="828"/>
      <c r="I87" s="828"/>
      <c r="J87" s="828"/>
      <c r="K87" s="828"/>
      <c r="L87" s="828"/>
      <c r="M87" s="829"/>
      <c r="N87" s="52">
        <f>L84+L85+L86</f>
        <v>12111.224006877235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52481.970696468023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241</v>
      </c>
      <c r="B36" s="840" t="str">
        <f>VLOOKUP(A36,EQUIPOS!A6:D154,3,FALSE)</f>
        <v>Grúa (capacidad 15 ton)</v>
      </c>
      <c r="C36" s="841"/>
      <c r="D36" s="841"/>
      <c r="E36" s="841"/>
      <c r="F36" s="841"/>
      <c r="G36" s="841"/>
      <c r="H36" s="842"/>
      <c r="I36" s="267"/>
      <c r="J36" s="268"/>
      <c r="K36" s="269">
        <f>VLOOKUP(A36,EQUIPOS!A6:D163,4,FALSE)</f>
        <v>189638.9324189116</v>
      </c>
      <c r="L36" s="270"/>
      <c r="M36" s="336">
        <v>0.75</v>
      </c>
      <c r="N36" s="272">
        <f>K36/M36</f>
        <v>252851.90989188213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8969.3081204802675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261821.2180123624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VLOOKUP(A48,MATERIALES!A4:D633,2,FALSE)</f>
        <v>kg</v>
      </c>
      <c r="K48" s="282">
        <v>1</v>
      </c>
      <c r="L48" s="267"/>
      <c r="M48" s="402">
        <f>VLOOKUP(A48,MATERIALES!A5:D389,4,FALSE)</f>
        <v>15853.967014326954</v>
      </c>
      <c r="N48" s="272">
        <f>K48*M48</f>
        <v>15853.967014326954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15853.967014326954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44846.540602401335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322521.72562909068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64504.345125818138</v>
      </c>
      <c r="M84" s="862"/>
      <c r="N84" s="51"/>
    </row>
    <row r="85" spans="1:14">
      <c r="B85" s="89" t="s">
        <v>973</v>
      </c>
      <c r="C85" s="90"/>
      <c r="D85" s="90"/>
      <c r="E85" s="90"/>
      <c r="F85" s="90"/>
      <c r="G85" s="90"/>
      <c r="H85" s="90"/>
      <c r="I85" s="87"/>
      <c r="J85" s="88"/>
      <c r="K85" s="304">
        <v>0.05</v>
      </c>
      <c r="L85" s="861">
        <f>N79*K85</f>
        <v>16126.086281454534</v>
      </c>
      <c r="M85" s="862"/>
      <c r="N85" s="51"/>
    </row>
    <row r="86" spans="1:14" ht="15.75" thickBot="1">
      <c r="B86" s="91" t="s">
        <v>974</v>
      </c>
      <c r="C86" s="92"/>
      <c r="D86" s="92"/>
      <c r="E86" s="92"/>
      <c r="F86" s="92"/>
      <c r="G86" s="92"/>
      <c r="H86" s="92"/>
      <c r="I86" s="93"/>
      <c r="J86" s="94"/>
      <c r="K86" s="305">
        <v>0.05</v>
      </c>
      <c r="L86" s="863">
        <f>N79*K86</f>
        <v>16126.086281454534</v>
      </c>
      <c r="M86" s="864"/>
      <c r="N86" s="51"/>
    </row>
    <row r="87" spans="1:14" ht="15.75" thickBot="1">
      <c r="B87" s="827" t="s">
        <v>953</v>
      </c>
      <c r="C87" s="828"/>
      <c r="D87" s="828"/>
      <c r="E87" s="828"/>
      <c r="F87" s="828"/>
      <c r="G87" s="828"/>
      <c r="H87" s="828"/>
      <c r="I87" s="828"/>
      <c r="J87" s="828"/>
      <c r="K87" s="828"/>
      <c r="L87" s="828"/>
      <c r="M87" s="829"/>
      <c r="N87" s="52">
        <f>L84+L85+L86</f>
        <v>96756.51768872721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419278.24331781792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6726.9810903601992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VLOOKUP(A48,MATERIALES!A4:D633,2,FALSE)</f>
        <v>kg</v>
      </c>
      <c r="K48" s="282">
        <v>1</v>
      </c>
      <c r="L48" s="267"/>
      <c r="M48" s="402">
        <f>VLOOKUP(A48,MATERIALES!A5:D389,4,FALSE)</f>
        <v>15853.967014326954</v>
      </c>
      <c r="N48" s="272">
        <f>K48*M48</f>
        <v>15853.967014326954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15853.967014326954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56215.853556488146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11243.170711297629</v>
      </c>
      <c r="M84" s="862"/>
      <c r="N84" s="51"/>
    </row>
    <row r="85" spans="1:14">
      <c r="B85" s="89" t="s">
        <v>973</v>
      </c>
      <c r="C85" s="90"/>
      <c r="D85" s="90"/>
      <c r="E85" s="90"/>
      <c r="F85" s="90"/>
      <c r="G85" s="90"/>
      <c r="H85" s="90"/>
      <c r="I85" s="87"/>
      <c r="J85" s="88"/>
      <c r="K85" s="304">
        <v>0.05</v>
      </c>
      <c r="L85" s="861">
        <f>N79*K85</f>
        <v>2810.7926778244073</v>
      </c>
      <c r="M85" s="862"/>
      <c r="N85" s="51"/>
    </row>
    <row r="86" spans="1:14" ht="15.75" thickBot="1">
      <c r="B86" s="91" t="s">
        <v>974</v>
      </c>
      <c r="C86" s="92"/>
      <c r="D86" s="92"/>
      <c r="E86" s="92"/>
      <c r="F86" s="92"/>
      <c r="G86" s="92"/>
      <c r="H86" s="92"/>
      <c r="I86" s="93"/>
      <c r="J86" s="94"/>
      <c r="K86" s="305">
        <v>0.05</v>
      </c>
      <c r="L86" s="863">
        <f>N79*K86</f>
        <v>2810.7926778244073</v>
      </c>
      <c r="M86" s="864"/>
      <c r="N86" s="51"/>
    </row>
    <row r="87" spans="1:14" ht="15.75" thickBot="1">
      <c r="B87" s="827" t="s">
        <v>953</v>
      </c>
      <c r="C87" s="828"/>
      <c r="D87" s="828"/>
      <c r="E87" s="828"/>
      <c r="F87" s="828"/>
      <c r="G87" s="828"/>
      <c r="H87" s="828"/>
      <c r="I87" s="828"/>
      <c r="J87" s="828"/>
      <c r="K87" s="828"/>
      <c r="L87" s="828"/>
      <c r="M87" s="829"/>
      <c r="N87" s="52">
        <f>L84+L85+L86</f>
        <v>16864.756066946444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73080.60962343459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2686.8530451800998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VLOOKUP(A48,MATERIALES!A4:D633,2,FALSE)</f>
        <v>kg</v>
      </c>
      <c r="K48" s="282">
        <v>1</v>
      </c>
      <c r="L48" s="267"/>
      <c r="M48" s="402">
        <f>VLOOKUP(A48,MATERIALES!A5:D389,4,FALSE)</f>
        <v>15853.967014326954</v>
      </c>
      <c r="N48" s="272">
        <f>K48*M48</f>
        <v>15853.967014326954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15853.967014326954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17912.353634534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36453.173694041048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7290.6347388082104</v>
      </c>
      <c r="M84" s="862"/>
      <c r="N84" s="51"/>
    </row>
    <row r="85" spans="1:14">
      <c r="B85" s="89" t="s">
        <v>973</v>
      </c>
      <c r="C85" s="90"/>
      <c r="D85" s="90"/>
      <c r="E85" s="90"/>
      <c r="F85" s="90"/>
      <c r="G85" s="90"/>
      <c r="H85" s="90"/>
      <c r="I85" s="87"/>
      <c r="J85" s="88"/>
      <c r="K85" s="304">
        <v>0.05</v>
      </c>
      <c r="L85" s="861">
        <f>N79*K85</f>
        <v>1822.6586847020526</v>
      </c>
      <c r="M85" s="862"/>
      <c r="N85" s="51"/>
    </row>
    <row r="86" spans="1:14" ht="15.75" thickBot="1">
      <c r="B86" s="91" t="s">
        <v>974</v>
      </c>
      <c r="C86" s="92"/>
      <c r="D86" s="92"/>
      <c r="E86" s="92"/>
      <c r="F86" s="92"/>
      <c r="G86" s="92"/>
      <c r="H86" s="92"/>
      <c r="I86" s="93"/>
      <c r="J86" s="94"/>
      <c r="K86" s="305">
        <v>0.05</v>
      </c>
      <c r="L86" s="863">
        <f>N79*K86</f>
        <v>1822.6586847020526</v>
      </c>
      <c r="M86" s="864"/>
      <c r="N86" s="51"/>
    </row>
    <row r="87" spans="1:14" ht="15.75" thickBot="1">
      <c r="B87" s="827" t="s">
        <v>953</v>
      </c>
      <c r="C87" s="828"/>
      <c r="D87" s="828"/>
      <c r="E87" s="828"/>
      <c r="F87" s="828"/>
      <c r="G87" s="828"/>
      <c r="H87" s="828"/>
      <c r="I87" s="828"/>
      <c r="J87" s="828"/>
      <c r="K87" s="828"/>
      <c r="L87" s="828"/>
      <c r="M87" s="829"/>
      <c r="N87" s="52">
        <f>L84+L85+L86</f>
        <v>10935.952108212314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47389.125802253358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2015.1397838850748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412</v>
      </c>
      <c r="B48" s="43" t="str">
        <f>VLOOKUP(A48,MATERIALES!A5:D372,3,FALSE)</f>
        <v>Cicatrizante (para remoción de especies vegetales)</v>
      </c>
      <c r="C48" s="281"/>
      <c r="D48" s="281"/>
      <c r="E48" s="281"/>
      <c r="F48" s="281"/>
      <c r="G48" s="281"/>
      <c r="H48" s="281"/>
      <c r="I48" s="281"/>
      <c r="J48" s="311" t="str">
        <f>VLOOKUP(A48,MATERIALES!A4:D633,2,FALSE)</f>
        <v>kg</v>
      </c>
      <c r="K48" s="282">
        <v>1</v>
      </c>
      <c r="L48" s="267"/>
      <c r="M48" s="402">
        <f>VLOOKUP(A48,MATERIALES!A5:D389,4,FALSE)</f>
        <v>15853.967014326954</v>
      </c>
      <c r="N48" s="272">
        <f>K48*M48</f>
        <v>15853.967014326954</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15853.967014326954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13434.265225900499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31303.372024112527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6260.6744048225055</v>
      </c>
      <c r="M84" s="862"/>
      <c r="N84" s="51"/>
    </row>
    <row r="85" spans="1:14">
      <c r="B85" s="89" t="s">
        <v>973</v>
      </c>
      <c r="C85" s="90"/>
      <c r="D85" s="90"/>
      <c r="E85" s="90"/>
      <c r="F85" s="90"/>
      <c r="G85" s="90"/>
      <c r="H85" s="90"/>
      <c r="I85" s="87"/>
      <c r="J85" s="88"/>
      <c r="K85" s="304">
        <v>0.05</v>
      </c>
      <c r="L85" s="861">
        <f>N79*K85</f>
        <v>1565.1686012056264</v>
      </c>
      <c r="M85" s="862"/>
      <c r="N85" s="51"/>
    </row>
    <row r="86" spans="1:14" ht="15.75" thickBot="1">
      <c r="B86" s="91" t="s">
        <v>974</v>
      </c>
      <c r="C86" s="92"/>
      <c r="D86" s="92"/>
      <c r="E86" s="92"/>
      <c r="F86" s="92"/>
      <c r="G86" s="92"/>
      <c r="H86" s="92"/>
      <c r="I86" s="93"/>
      <c r="J86" s="94"/>
      <c r="K86" s="305">
        <v>0.05</v>
      </c>
      <c r="L86" s="863">
        <f>N79*K86</f>
        <v>1565.1686012056264</v>
      </c>
      <c r="M86" s="864"/>
      <c r="N86" s="51"/>
    </row>
    <row r="87" spans="1:14" ht="15.75" thickBot="1">
      <c r="B87" s="827" t="s">
        <v>953</v>
      </c>
      <c r="C87" s="828"/>
      <c r="D87" s="828"/>
      <c r="E87" s="828"/>
      <c r="F87" s="828"/>
      <c r="G87" s="828"/>
      <c r="H87" s="828"/>
      <c r="I87" s="828"/>
      <c r="J87" s="828"/>
      <c r="K87" s="828"/>
      <c r="L87" s="828"/>
      <c r="M87" s="829"/>
      <c r="N87" s="52">
        <f>L84+L85+L86</f>
        <v>9391.0116072337587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40694.383631346282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11305.850572033949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2.1</v>
      </c>
      <c r="L48" s="267"/>
      <c r="M48" s="402">
        <f>VLOOKUP(A48,MATERIALES!A5:D389,4,FALSE)</f>
        <v>53236.961095792329</v>
      </c>
      <c r="N48" s="272">
        <f>K48*M48</f>
        <v>111797.61830116389</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15853.967014326954</v>
      </c>
      <c r="N49" s="272">
        <f>K49*M49</f>
        <v>15853.967014326954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127651.58531549084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214329.7730344178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42865.954606883563</v>
      </c>
      <c r="M84" s="862"/>
      <c r="N84" s="51"/>
    </row>
    <row r="85" spans="1:14">
      <c r="B85" s="89" t="s">
        <v>973</v>
      </c>
      <c r="C85" s="90"/>
      <c r="D85" s="90"/>
      <c r="E85" s="90"/>
      <c r="F85" s="90"/>
      <c r="G85" s="90"/>
      <c r="H85" s="90"/>
      <c r="I85" s="87"/>
      <c r="J85" s="88"/>
      <c r="K85" s="304">
        <v>0.05</v>
      </c>
      <c r="L85" s="861">
        <f>N79*K85</f>
        <v>10716.488651720891</v>
      </c>
      <c r="M85" s="862"/>
      <c r="N85" s="51"/>
    </row>
    <row r="86" spans="1:14" ht="15.75" thickBot="1">
      <c r="B86" s="91" t="s">
        <v>974</v>
      </c>
      <c r="C86" s="92"/>
      <c r="D86" s="92"/>
      <c r="E86" s="92"/>
      <c r="F86" s="92"/>
      <c r="G86" s="92"/>
      <c r="H86" s="92"/>
      <c r="I86" s="93"/>
      <c r="J86" s="94"/>
      <c r="K86" s="305">
        <v>0.05</v>
      </c>
      <c r="L86" s="863">
        <f>N79*K86</f>
        <v>10716.488651720891</v>
      </c>
      <c r="M86" s="864"/>
      <c r="N86" s="51"/>
    </row>
    <row r="87" spans="1:14" ht="15.75" thickBot="1">
      <c r="B87" s="827" t="s">
        <v>953</v>
      </c>
      <c r="C87" s="828"/>
      <c r="D87" s="828"/>
      <c r="E87" s="828"/>
      <c r="F87" s="828"/>
      <c r="G87" s="828"/>
      <c r="H87" s="828"/>
      <c r="I87" s="828"/>
      <c r="J87" s="828"/>
      <c r="K87" s="828"/>
      <c r="L87" s="828"/>
      <c r="M87" s="829"/>
      <c r="N87" s="52">
        <f>L84+L85+L86</f>
        <v>64298.931910325351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278628.70494474313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11305.850572033949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2</v>
      </c>
      <c r="L48" s="267"/>
      <c r="M48" s="402">
        <f>VLOOKUP(A48,MATERIALES!A5:D389,4,FALSE)</f>
        <v>53236.961095792329</v>
      </c>
      <c r="N48" s="272">
        <f>K48*M48</f>
        <v>106473.92219158466</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15853.967014326954</v>
      </c>
      <c r="N49" s="272">
        <f>K49*M49</f>
        <v>15853.967014326954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122327.8892059116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209006.07692483856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41801.215384967712</v>
      </c>
      <c r="M84" s="862"/>
      <c r="N84" s="51"/>
    </row>
    <row r="85" spans="1:14">
      <c r="B85" s="89" t="s">
        <v>973</v>
      </c>
      <c r="C85" s="90"/>
      <c r="D85" s="90"/>
      <c r="E85" s="90"/>
      <c r="F85" s="90"/>
      <c r="G85" s="90"/>
      <c r="H85" s="90"/>
      <c r="I85" s="87"/>
      <c r="J85" s="88"/>
      <c r="K85" s="304">
        <v>0.05</v>
      </c>
      <c r="L85" s="861">
        <f>N79*K85</f>
        <v>10450.303846241928</v>
      </c>
      <c r="M85" s="862"/>
      <c r="N85" s="51"/>
    </row>
    <row r="86" spans="1:14" ht="15.75" thickBot="1">
      <c r="B86" s="91" t="s">
        <v>974</v>
      </c>
      <c r="C86" s="92"/>
      <c r="D86" s="92"/>
      <c r="E86" s="92"/>
      <c r="F86" s="92"/>
      <c r="G86" s="92"/>
      <c r="H86" s="92"/>
      <c r="I86" s="93"/>
      <c r="J86" s="94"/>
      <c r="K86" s="305">
        <v>0.05</v>
      </c>
      <c r="L86" s="863">
        <f>N79*K86</f>
        <v>10450.303846241928</v>
      </c>
      <c r="M86" s="864"/>
      <c r="N86" s="51"/>
    </row>
    <row r="87" spans="1:14" ht="15.75" thickBot="1">
      <c r="B87" s="827" t="s">
        <v>953</v>
      </c>
      <c r="C87" s="828"/>
      <c r="D87" s="828"/>
      <c r="E87" s="828"/>
      <c r="F87" s="828"/>
      <c r="G87" s="828"/>
      <c r="H87" s="828"/>
      <c r="I87" s="828"/>
      <c r="J87" s="828"/>
      <c r="K87" s="828"/>
      <c r="L87" s="828"/>
      <c r="M87" s="829"/>
      <c r="N87" s="52">
        <f>L84+L85+L86</f>
        <v>62701.823077451569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271707.90000229015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4720.6884844632978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1.31</v>
      </c>
      <c r="L48" s="267"/>
      <c r="M48" s="402">
        <f>VLOOKUP(A48,MATERIALES!A5:D389,4,FALSE)</f>
        <v>53236.961095792329</v>
      </c>
      <c r="N48" s="272">
        <f>K48*M48</f>
        <v>69740.419035487954</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15853.967014326954</v>
      </c>
      <c r="N49" s="272">
        <f>K49*M49</f>
        <v>15853.967014326954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85594.386049814901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47206.884844632979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137521.95937891118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27504.391875782239</v>
      </c>
      <c r="M84" s="862"/>
      <c r="N84" s="51"/>
    </row>
    <row r="85" spans="1:14">
      <c r="B85" s="89" t="s">
        <v>973</v>
      </c>
      <c r="C85" s="90"/>
      <c r="D85" s="90"/>
      <c r="E85" s="90"/>
      <c r="F85" s="90"/>
      <c r="G85" s="90"/>
      <c r="H85" s="90"/>
      <c r="I85" s="87"/>
      <c r="J85" s="88"/>
      <c r="K85" s="304">
        <v>0.05</v>
      </c>
      <c r="L85" s="861">
        <f>N79*K85</f>
        <v>6876.0979689455598</v>
      </c>
      <c r="M85" s="862"/>
      <c r="N85" s="51"/>
    </row>
    <row r="86" spans="1:14" ht="15.75" thickBot="1">
      <c r="B86" s="91" t="s">
        <v>974</v>
      </c>
      <c r="C86" s="92"/>
      <c r="D86" s="92"/>
      <c r="E86" s="92"/>
      <c r="F86" s="92"/>
      <c r="G86" s="92"/>
      <c r="H86" s="92"/>
      <c r="I86" s="93"/>
      <c r="J86" s="94"/>
      <c r="K86" s="305">
        <v>0.05</v>
      </c>
      <c r="L86" s="863">
        <f>N79*K86</f>
        <v>6876.0979689455598</v>
      </c>
      <c r="M86" s="864"/>
      <c r="N86" s="51"/>
    </row>
    <row r="87" spans="1:14" ht="15.75" thickBot="1">
      <c r="B87" s="827" t="s">
        <v>953</v>
      </c>
      <c r="C87" s="828"/>
      <c r="D87" s="828"/>
      <c r="E87" s="828"/>
      <c r="F87" s="828"/>
      <c r="G87" s="828"/>
      <c r="H87" s="828"/>
      <c r="I87" s="828"/>
      <c r="J87" s="828"/>
      <c r="K87" s="828"/>
      <c r="L87" s="828"/>
      <c r="M87" s="829"/>
      <c r="N87" s="52">
        <f>L84+L85+L86</f>
        <v>41256.587813673352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178778.54719258455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3957.0477002118823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1.1000000000000001</v>
      </c>
      <c r="L48" s="267"/>
      <c r="M48" s="402">
        <f>VLOOKUP(A48,MATERIALES!A5:D389,4,FALSE)</f>
        <v>53236.961095792329</v>
      </c>
      <c r="N48" s="272">
        <f>K48*M48</f>
        <v>58560.657205371564</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15853.967014326954</v>
      </c>
      <c r="N49" s="272">
        <f>K49*M49</f>
        <v>15853.967014326954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74414.624219698511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39570.477002118823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117942.14892202921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23588.429784405846</v>
      </c>
      <c r="M84" s="862"/>
      <c r="N84" s="51"/>
    </row>
    <row r="85" spans="1:14">
      <c r="B85" s="89" t="s">
        <v>973</v>
      </c>
      <c r="C85" s="90"/>
      <c r="D85" s="90"/>
      <c r="E85" s="90"/>
      <c r="F85" s="90"/>
      <c r="G85" s="90"/>
      <c r="H85" s="90"/>
      <c r="I85" s="87"/>
      <c r="J85" s="88"/>
      <c r="K85" s="304">
        <v>0.05</v>
      </c>
      <c r="L85" s="861">
        <f>N79*K85</f>
        <v>5897.1074461014614</v>
      </c>
      <c r="M85" s="862"/>
      <c r="N85" s="51"/>
    </row>
    <row r="86" spans="1:14" ht="15.75" thickBot="1">
      <c r="B86" s="91" t="s">
        <v>974</v>
      </c>
      <c r="C86" s="92"/>
      <c r="D86" s="92"/>
      <c r="E86" s="92"/>
      <c r="F86" s="92"/>
      <c r="G86" s="92"/>
      <c r="H86" s="92"/>
      <c r="I86" s="93"/>
      <c r="J86" s="94"/>
      <c r="K86" s="305">
        <v>0.05</v>
      </c>
      <c r="L86" s="863">
        <f>N79*K86</f>
        <v>5897.1074461014614</v>
      </c>
      <c r="M86" s="864"/>
      <c r="N86" s="51"/>
    </row>
    <row r="87" spans="1:14" ht="15.75" thickBot="1">
      <c r="B87" s="827" t="s">
        <v>953</v>
      </c>
      <c r="C87" s="828"/>
      <c r="D87" s="828"/>
      <c r="E87" s="828"/>
      <c r="F87" s="828"/>
      <c r="G87" s="828"/>
      <c r="H87" s="828"/>
      <c r="I87" s="828"/>
      <c r="J87" s="828"/>
      <c r="K87" s="828"/>
      <c r="L87" s="828"/>
      <c r="M87" s="829"/>
      <c r="N87" s="52">
        <f>L84+L85+L86</f>
        <v>35382.644676608768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153324.79359863797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269.07924361440803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0.05</v>
      </c>
      <c r="L48" s="267"/>
      <c r="M48" s="402">
        <f>VLOOKUP(A48,MATERIALES!A5:D389,4,FALSE)</f>
        <v>53236.961095792329</v>
      </c>
      <c r="N48" s="272">
        <f>K48*M48</f>
        <v>2661.8480547896165</v>
      </c>
    </row>
    <row r="49" spans="1:14">
      <c r="A49" s="170" t="s">
        <v>774</v>
      </c>
      <c r="B49" s="43" t="str">
        <f>VLOOKUP(A49,MATERIALES!A6:D372,3,FALSE)</f>
        <v>Agua</v>
      </c>
      <c r="C49" s="425"/>
      <c r="D49" s="425"/>
      <c r="E49" s="425"/>
      <c r="F49" s="425"/>
      <c r="G49" s="425"/>
      <c r="H49" s="425"/>
      <c r="I49" s="425"/>
      <c r="J49" s="312" t="str">
        <f>VLOOKUP(A49,MATERIALES!A5:D634,2,FALSE)</f>
        <v>lt</v>
      </c>
      <c r="K49" s="397">
        <v>5</v>
      </c>
      <c r="L49" s="421"/>
      <c r="M49" s="402">
        <f>VLOOKUP(A49,MATERIALES!A6:D390,4,FALSE)</f>
        <v>63.884353314950786</v>
      </c>
      <c r="N49" s="272">
        <f>K49*M49</f>
        <v>319.42176657475392</v>
      </c>
    </row>
    <row r="50" spans="1:14">
      <c r="A50" s="170" t="s">
        <v>915</v>
      </c>
      <c r="B50" s="43" t="str">
        <f>VLOOKUP(A50,MATERIALES!A6:D372,3,FALSE)</f>
        <v>Cespedones</v>
      </c>
      <c r="C50" s="425"/>
      <c r="D50" s="425"/>
      <c r="E50" s="425"/>
      <c r="F50" s="425"/>
      <c r="G50" s="425"/>
      <c r="H50" s="425"/>
      <c r="I50" s="425"/>
      <c r="J50" s="312" t="str">
        <f>VLOOKUP(A50,MATERIALES!A6:D635,2,FALSE)</f>
        <v>m2</v>
      </c>
      <c r="K50" s="397">
        <v>1</v>
      </c>
      <c r="L50" s="421"/>
      <c r="M50" s="402">
        <f>VLOOKUP(A50,MATERIALES!A6:D391,4,FALSE)</f>
        <v>15971.088328737698</v>
      </c>
      <c r="N50" s="272">
        <f>K50*M50</f>
        <v>15971.088328737698</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18952.358150102067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21912.229829860553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4382.4459659721106</v>
      </c>
      <c r="M84" s="862"/>
      <c r="N84" s="51"/>
    </row>
    <row r="85" spans="1:14">
      <c r="B85" s="89" t="s">
        <v>973</v>
      </c>
      <c r="C85" s="90"/>
      <c r="D85" s="90"/>
      <c r="E85" s="90"/>
      <c r="F85" s="90"/>
      <c r="G85" s="90"/>
      <c r="H85" s="90"/>
      <c r="I85" s="87"/>
      <c r="J85" s="88"/>
      <c r="K85" s="304">
        <v>0.05</v>
      </c>
      <c r="L85" s="861">
        <f>N79*K85</f>
        <v>1095.6114914930276</v>
      </c>
      <c r="M85" s="862"/>
      <c r="N85" s="51"/>
    </row>
    <row r="86" spans="1:14" ht="15.75" thickBot="1">
      <c r="B86" s="91" t="s">
        <v>974</v>
      </c>
      <c r="C86" s="92"/>
      <c r="D86" s="92"/>
      <c r="E86" s="92"/>
      <c r="F86" s="92"/>
      <c r="G86" s="92"/>
      <c r="H86" s="92"/>
      <c r="I86" s="93"/>
      <c r="J86" s="94"/>
      <c r="K86" s="305">
        <v>0.05</v>
      </c>
      <c r="L86" s="863">
        <f>N79*K86</f>
        <v>1095.6114914930276</v>
      </c>
      <c r="M86" s="864"/>
      <c r="N86" s="51"/>
    </row>
    <row r="87" spans="1:14" ht="15.75" thickBot="1">
      <c r="B87" s="827" t="s">
        <v>953</v>
      </c>
      <c r="C87" s="828"/>
      <c r="D87" s="828"/>
      <c r="E87" s="828"/>
      <c r="F87" s="828"/>
      <c r="G87" s="828"/>
      <c r="H87" s="828"/>
      <c r="I87" s="828"/>
      <c r="J87" s="828"/>
      <c r="K87" s="828"/>
      <c r="L87" s="828"/>
      <c r="M87" s="829"/>
      <c r="N87" s="52">
        <f>L84+L85+L86</f>
        <v>6573.6689489581659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28485.898778818719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108.262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VLOOKUP(A48,MATERIALES!A5:D372,3,FALSE)</f>
        <v>Costal de fibra o fique</v>
      </c>
      <c r="C48" s="281"/>
      <c r="D48" s="281"/>
      <c r="E48" s="281"/>
      <c r="F48" s="281"/>
      <c r="G48" s="281"/>
      <c r="H48" s="281"/>
      <c r="I48" s="281"/>
      <c r="J48" s="311" t="str">
        <f>VLOOKUP(A48,MATERIALES!A4:D633,2,FALSE)</f>
        <v>m2</v>
      </c>
      <c r="K48" s="282">
        <v>1</v>
      </c>
      <c r="L48" s="267"/>
      <c r="M48" s="402">
        <f>VLOOKUP(A48,MATERIALES!A5:D389,4,FALSE)</f>
        <v>0</v>
      </c>
      <c r="N48" s="272">
        <f>K48*M48</f>
        <v>0</v>
      </c>
    </row>
    <row r="49" spans="1:14">
      <c r="A49" s="170" t="s">
        <v>650</v>
      </c>
      <c r="B49" s="43" t="str">
        <f>VLOOKUP(A49,MATERIALES!A6:D372,3,FALSE)</f>
        <v>Semillas para empradizar</v>
      </c>
      <c r="C49" s="425"/>
      <c r="D49" s="425"/>
      <c r="E49" s="425"/>
      <c r="F49" s="425"/>
      <c r="G49" s="425"/>
      <c r="H49" s="425"/>
      <c r="I49" s="425"/>
      <c r="J49" s="312" t="str">
        <f>VLOOKUP(A49,MATERIALES!A5:D634,2,FALSE)</f>
        <v>kg</v>
      </c>
      <c r="K49" s="397">
        <v>0.05</v>
      </c>
      <c r="L49" s="421"/>
      <c r="M49" s="402">
        <f>VLOOKUP(A49,MATERIALES!A6:D390,4,FALSE)</f>
        <v>34071.655101307086</v>
      </c>
      <c r="N49" s="272">
        <f>K49*M49</f>
        <v>1703.5827550653544</v>
      </c>
    </row>
    <row r="50" spans="1:14">
      <c r="A50" s="170" t="s">
        <v>686</v>
      </c>
      <c r="B50" s="43" t="str">
        <f>VLOOKUP(A50,MATERIALES!A6:D372,3,FALSE)</f>
        <v xml:space="preserve">Tierra abonada </v>
      </c>
      <c r="C50" s="425"/>
      <c r="D50" s="425"/>
      <c r="E50" s="425"/>
      <c r="F50" s="425"/>
      <c r="G50" s="425"/>
      <c r="H50" s="425"/>
      <c r="I50" s="425"/>
      <c r="J50" s="312" t="str">
        <f>VLOOKUP(A50,MATERIALES!A6:D635,2,FALSE)</f>
        <v>m3</v>
      </c>
      <c r="K50" s="397">
        <v>7.4999999999999997E-2</v>
      </c>
      <c r="L50" s="421"/>
      <c r="M50" s="402">
        <f>VLOOKUP(A50,MATERIALES!A6:D391,4,FALSE)</f>
        <v>53236.961095792329</v>
      </c>
      <c r="N50" s="272">
        <f>K50*M50</f>
        <v>3992.7720821844246</v>
      </c>
    </row>
    <row r="51" spans="1:14">
      <c r="A51" s="170" t="s">
        <v>774</v>
      </c>
      <c r="B51" s="43" t="str">
        <f>VLOOKUP(A51,MATERIALES!A6:D372,3,FALSE)</f>
        <v>Agua</v>
      </c>
      <c r="C51" s="425"/>
      <c r="D51" s="425"/>
      <c r="E51" s="425"/>
      <c r="F51" s="425"/>
      <c r="G51" s="425"/>
      <c r="H51" s="425"/>
      <c r="I51" s="425"/>
      <c r="J51" s="312" t="str">
        <f>VLOOKUP(A51,MATERIALES!A6:D636,2,FALSE)</f>
        <v>lt</v>
      </c>
      <c r="K51" s="397">
        <v>5</v>
      </c>
      <c r="L51" s="421"/>
      <c r="M51" s="402">
        <f>VLOOKUP(A51,MATERIALES!A6:D392,4,FALSE)</f>
        <v>63.884353314950786</v>
      </c>
      <c r="N51" s="272">
        <f>K51*M51</f>
        <v>319.42176657475392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6015.7766038245327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1082.6199999999999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7206.6586038245323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1441.3317207649065</v>
      </c>
      <c r="M84" s="862"/>
      <c r="N84" s="51"/>
    </row>
    <row r="85" spans="1:14">
      <c r="B85" s="89" t="s">
        <v>973</v>
      </c>
      <c r="C85" s="90"/>
      <c r="D85" s="90"/>
      <c r="E85" s="90"/>
      <c r="F85" s="90"/>
      <c r="G85" s="90"/>
      <c r="H85" s="90"/>
      <c r="I85" s="87"/>
      <c r="J85" s="88"/>
      <c r="K85" s="304">
        <v>0.05</v>
      </c>
      <c r="L85" s="861">
        <f>N79*K85</f>
        <v>360.33293019122664</v>
      </c>
      <c r="M85" s="862"/>
      <c r="N85" s="51"/>
    </row>
    <row r="86" spans="1:14" ht="15.75" thickBot="1">
      <c r="B86" s="91" t="s">
        <v>974</v>
      </c>
      <c r="C86" s="92"/>
      <c r="D86" s="92"/>
      <c r="E86" s="92"/>
      <c r="F86" s="92"/>
      <c r="G86" s="92"/>
      <c r="H86" s="92"/>
      <c r="I86" s="93"/>
      <c r="J86" s="94"/>
      <c r="K86" s="305">
        <v>0.05</v>
      </c>
      <c r="L86" s="863">
        <f>N79*K86</f>
        <v>360.33293019122664</v>
      </c>
      <c r="M86" s="864"/>
      <c r="N86" s="51"/>
    </row>
    <row r="87" spans="1:14" ht="15.75" thickBot="1">
      <c r="B87" s="827" t="s">
        <v>953</v>
      </c>
      <c r="C87" s="828"/>
      <c r="D87" s="828"/>
      <c r="E87" s="828"/>
      <c r="F87" s="828"/>
      <c r="G87" s="828"/>
      <c r="H87" s="828"/>
      <c r="I87" s="828"/>
      <c r="J87" s="828"/>
      <c r="K87" s="828"/>
      <c r="L87" s="828"/>
      <c r="M87" s="829"/>
      <c r="N87" s="52">
        <f>L84+L85+L86</f>
        <v>2161.9975811473601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9368.6561849718928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253</v>
      </c>
      <c r="B36" s="840" t="str">
        <f>VLOOKUP(A36,EQUIPOS!A6:D154,3,FALSE)</f>
        <v>Máquina hidrosembradora</v>
      </c>
      <c r="C36" s="841"/>
      <c r="D36" s="841"/>
      <c r="E36" s="841"/>
      <c r="F36" s="841"/>
      <c r="G36" s="841"/>
      <c r="H36" s="842"/>
      <c r="I36" s="267"/>
      <c r="J36" s="268"/>
      <c r="K36" s="269">
        <f>VLOOKUP(A36,EQUIPOS!A6:D163,4,FALSE)</f>
        <v>20350.032758931116</v>
      </c>
      <c r="L36" s="270"/>
      <c r="M36" s="336">
        <v>350</v>
      </c>
      <c r="N36" s="272">
        <f>K36/M36</f>
        <v>58.14295073980319</v>
      </c>
    </row>
    <row r="37" spans="1:14">
      <c r="A37" s="113" t="s">
        <v>138</v>
      </c>
      <c r="B37" s="840" t="str">
        <f>VLOOKUP(A37,EQUIPOS!A7:D154,3,FALSE)</f>
        <v>Camioneta D-300</v>
      </c>
      <c r="C37" s="841"/>
      <c r="D37" s="841"/>
      <c r="E37" s="841"/>
      <c r="F37" s="841"/>
      <c r="G37" s="841"/>
      <c r="H37" s="842"/>
      <c r="I37" s="421"/>
      <c r="J37" s="422"/>
      <c r="K37" s="269">
        <f>VLOOKUP(A37,EQUIPOS!A7:D164,4,FALSE)</f>
        <v>54177.649929047526</v>
      </c>
      <c r="L37" s="335"/>
      <c r="M37" s="336">
        <v>350</v>
      </c>
      <c r="N37" s="272">
        <f>K37/M37</f>
        <v>154.79328551156436</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4.8049864931144288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217.74122274448197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VLOOKUP(A48,MATERIALES!A5:D372,3,FALSE)</f>
        <v>Costal de fibra o fique</v>
      </c>
      <c r="C48" s="281"/>
      <c r="D48" s="281"/>
      <c r="E48" s="281"/>
      <c r="F48" s="281"/>
      <c r="G48" s="281"/>
      <c r="H48" s="281"/>
      <c r="I48" s="281"/>
      <c r="J48" s="311" t="str">
        <f>VLOOKUP(A48,MATERIALES!A4:D633,2,FALSE)</f>
        <v>m2</v>
      </c>
      <c r="K48" s="282">
        <v>1</v>
      </c>
      <c r="L48" s="267"/>
      <c r="M48" s="402">
        <f>VLOOKUP(A48,MATERIALES!A5:D389,4,FALSE)</f>
        <v>0</v>
      </c>
      <c r="N48" s="272">
        <f>K48*M48</f>
        <v>0</v>
      </c>
    </row>
    <row r="49" spans="1:14">
      <c r="A49" s="170" t="s">
        <v>499</v>
      </c>
      <c r="B49" s="43" t="str">
        <f>VLOOKUP(A49,MATERIALES!A6:D372,3,FALSE)</f>
        <v>Mulch Orgánico</v>
      </c>
      <c r="C49" s="425"/>
      <c r="D49" s="425"/>
      <c r="E49" s="425"/>
      <c r="F49" s="425"/>
      <c r="G49" s="425"/>
      <c r="H49" s="425"/>
      <c r="I49" s="425"/>
      <c r="J49" s="312" t="str">
        <f>VLOOKUP(A49,MATERIALES!A5:D634,2,FALSE)</f>
        <v>kg</v>
      </c>
      <c r="K49" s="397">
        <v>0.4</v>
      </c>
      <c r="L49" s="421"/>
      <c r="M49" s="402">
        <f>VLOOKUP(A49,MATERIALES!A6:D390,4,FALSE)</f>
        <v>2556.4388718199475</v>
      </c>
      <c r="N49" s="272">
        <f>K49*M49</f>
        <v>1022.575548727979</v>
      </c>
    </row>
    <row r="50" spans="1:14">
      <c r="A50" s="170" t="s">
        <v>774</v>
      </c>
      <c r="B50" s="43" t="str">
        <f>VLOOKUP(A50,MATERIALES!A6:D372,3,FALSE)</f>
        <v>Agua</v>
      </c>
      <c r="C50" s="425"/>
      <c r="D50" s="425"/>
      <c r="E50" s="425"/>
      <c r="F50" s="425"/>
      <c r="G50" s="425"/>
      <c r="H50" s="425"/>
      <c r="I50" s="425"/>
      <c r="J50" s="312" t="str">
        <f>VLOOKUP(A50,MATERIALES!A6:D635,2,FALSE)</f>
        <v>lt</v>
      </c>
      <c r="K50" s="397">
        <v>5</v>
      </c>
      <c r="L50" s="421"/>
      <c r="M50" s="402">
        <f>VLOOKUP(A50,MATERIALES!A6:D391,4,FALSE)</f>
        <v>63.884353314950786</v>
      </c>
      <c r="N50" s="272">
        <f>K50*M50</f>
        <v>319.42176657475392</v>
      </c>
    </row>
    <row r="51" spans="1:14">
      <c r="A51" s="170" t="s">
        <v>650</v>
      </c>
      <c r="B51" s="43" t="str">
        <f>VLOOKUP(A51,MATERIALES!A6:D372,3,FALSE)</f>
        <v>Semillas para empradizar</v>
      </c>
      <c r="C51" s="425"/>
      <c r="D51" s="425"/>
      <c r="E51" s="425"/>
      <c r="F51" s="425"/>
      <c r="G51" s="425"/>
      <c r="H51" s="425"/>
      <c r="I51" s="425"/>
      <c r="J51" s="312" t="str">
        <f>VLOOKUP(A51,MATERIALES!A6:D636,2,FALSE)</f>
        <v>kg</v>
      </c>
      <c r="K51" s="397">
        <v>0.05</v>
      </c>
      <c r="L51" s="421"/>
      <c r="M51" s="402">
        <f>VLOOKUP(A51,MATERIALES!A6:D392,4,FALSE)</f>
        <v>34071.655101307086</v>
      </c>
      <c r="N51" s="272">
        <f>K51*M51</f>
        <v>1703.5827550653544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3045.580070368087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96.099729862288569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3359.4210229748578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671.88420459497161</v>
      </c>
      <c r="M84" s="862"/>
      <c r="N84" s="51"/>
    </row>
    <row r="85" spans="1:14">
      <c r="B85" s="89" t="s">
        <v>973</v>
      </c>
      <c r="C85" s="90"/>
      <c r="D85" s="90"/>
      <c r="E85" s="90"/>
      <c r="F85" s="90"/>
      <c r="G85" s="90"/>
      <c r="H85" s="90"/>
      <c r="I85" s="87"/>
      <c r="J85" s="88"/>
      <c r="K85" s="304">
        <v>0.05</v>
      </c>
      <c r="L85" s="861">
        <f>N79*K85</f>
        <v>167.9710511487429</v>
      </c>
      <c r="M85" s="862"/>
      <c r="N85" s="51"/>
    </row>
    <row r="86" spans="1:14" ht="15.75" thickBot="1">
      <c r="B86" s="91" t="s">
        <v>974</v>
      </c>
      <c r="C86" s="92"/>
      <c r="D86" s="92"/>
      <c r="E86" s="92"/>
      <c r="F86" s="92"/>
      <c r="G86" s="92"/>
      <c r="H86" s="92"/>
      <c r="I86" s="93"/>
      <c r="J86" s="94"/>
      <c r="K86" s="305">
        <v>0.05</v>
      </c>
      <c r="L86" s="863">
        <f>N79*K86</f>
        <v>167.9710511487429</v>
      </c>
      <c r="M86" s="864"/>
      <c r="N86" s="51"/>
    </row>
    <row r="87" spans="1:14" ht="15.75" thickBot="1">
      <c r="B87" s="827" t="s">
        <v>953</v>
      </c>
      <c r="C87" s="828"/>
      <c r="D87" s="828"/>
      <c r="E87" s="828"/>
      <c r="F87" s="828"/>
      <c r="G87" s="828"/>
      <c r="H87" s="828"/>
      <c r="I87" s="828"/>
      <c r="J87" s="828"/>
      <c r="K87" s="828"/>
      <c r="L87" s="828"/>
      <c r="M87" s="829"/>
      <c r="N87" s="52">
        <f>L84+L85+L86</f>
        <v>1007.8263068924573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4367.2473298673149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1726</v>
      </c>
      <c r="C31" s="967" t="s">
        <v>2049</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8000</v>
      </c>
      <c r="N36" s="272">
        <f>K36/M36</f>
        <v>6.7722062411309407</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26.907924361440802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33.680130602571744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511</v>
      </c>
      <c r="B48" s="43" t="str">
        <f>VLOOKUP(A48,MATERIALES!A5:D372,3,FALSE)</f>
        <v>Manto Temporal (Protección de Taludes)</v>
      </c>
      <c r="C48" s="281"/>
      <c r="D48" s="281"/>
      <c r="E48" s="281"/>
      <c r="F48" s="281"/>
      <c r="G48" s="281"/>
      <c r="H48" s="281"/>
      <c r="I48" s="281"/>
      <c r="J48" s="311" t="str">
        <f>VLOOKUP(A48,MATERIALES!A4:D633,2,FALSE)</f>
        <v>m2</v>
      </c>
      <c r="K48" s="486">
        <v>1.05</v>
      </c>
      <c r="L48" s="267"/>
      <c r="M48" s="402">
        <f>VLOOKUP(A48,MATERIALES!A5:D389,4,FALSE)</f>
        <v>4217.4320580086678</v>
      </c>
      <c r="N48" s="272">
        <f>K48*M48</f>
        <v>4428.3036609091014</v>
      </c>
    </row>
    <row r="49" spans="1:14">
      <c r="A49" s="170" t="s">
        <v>584</v>
      </c>
      <c r="B49" s="43" t="str">
        <f>VLOOKUP(A49,MATERIALES!A6:D372,3,FALSE)</f>
        <v>Mezcla Fértil</v>
      </c>
      <c r="C49" s="425"/>
      <c r="D49" s="425"/>
      <c r="E49" s="425"/>
      <c r="F49" s="425"/>
      <c r="G49" s="425"/>
      <c r="H49" s="425"/>
      <c r="I49" s="425"/>
      <c r="J49" s="312" t="str">
        <f>VLOOKUP(A49,MATERIALES!A5:D634,2,FALSE)</f>
        <v>m2</v>
      </c>
      <c r="K49" s="486">
        <v>1</v>
      </c>
      <c r="L49" s="421"/>
      <c r="M49" s="402">
        <f>VLOOKUP(A49,MATERIALES!A6:D390,4,FALSE)</f>
        <v>17999.416546487384</v>
      </c>
      <c r="N49" s="272">
        <f>K49*M49</f>
        <v>17999.416546487384</v>
      </c>
    </row>
    <row r="50" spans="1:14">
      <c r="A50" s="170" t="s">
        <v>827</v>
      </c>
      <c r="B50" s="43" t="str">
        <f>VLOOKUP(A50,MATERIALES!A6:D372,3,FALSE)</f>
        <v>Anclaje para fijación del manto</v>
      </c>
      <c r="C50" s="425"/>
      <c r="D50" s="425"/>
      <c r="E50" s="425"/>
      <c r="F50" s="425"/>
      <c r="G50" s="425"/>
      <c r="H50" s="425"/>
      <c r="I50" s="425"/>
      <c r="J50" s="312" t="str">
        <f>VLOOKUP(A50,MATERIALES!A6:D635,2,FALSE)</f>
        <v>u</v>
      </c>
      <c r="K50" s="486">
        <v>2</v>
      </c>
      <c r="L50" s="421"/>
      <c r="M50" s="402">
        <f>VLOOKUP(A50,MATERIALES!A6:D391,4,FALSE)</f>
        <v>1015.7612177077176</v>
      </c>
      <c r="N50" s="272">
        <f>K50*M50</f>
        <v>2031.5224354154352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24459.242642811922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27183.71520955857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5436.7430419117145</v>
      </c>
      <c r="M84" s="862"/>
      <c r="N84" s="51"/>
    </row>
    <row r="85" spans="1:14">
      <c r="B85" s="89" t="s">
        <v>973</v>
      </c>
      <c r="C85" s="90"/>
      <c r="D85" s="90"/>
      <c r="E85" s="90"/>
      <c r="F85" s="90"/>
      <c r="G85" s="90"/>
      <c r="H85" s="90"/>
      <c r="I85" s="87"/>
      <c r="J85" s="88"/>
      <c r="K85" s="304">
        <v>0.05</v>
      </c>
      <c r="L85" s="861">
        <f>N79*K85</f>
        <v>1359.1857604779286</v>
      </c>
      <c r="M85" s="862"/>
      <c r="N85" s="51"/>
    </row>
    <row r="86" spans="1:14" ht="15.75" thickBot="1">
      <c r="B86" s="91" t="s">
        <v>974</v>
      </c>
      <c r="C86" s="92"/>
      <c r="D86" s="92"/>
      <c r="E86" s="92"/>
      <c r="F86" s="92"/>
      <c r="G86" s="92"/>
      <c r="H86" s="92"/>
      <c r="I86" s="93"/>
      <c r="J86" s="94"/>
      <c r="K86" s="305">
        <v>0.05</v>
      </c>
      <c r="L86" s="863">
        <f>N79*K86</f>
        <v>1359.1857604779286</v>
      </c>
      <c r="M86" s="864"/>
      <c r="N86" s="51"/>
    </row>
    <row r="87" spans="1:14" ht="15.75" thickBot="1">
      <c r="B87" s="827" t="s">
        <v>953</v>
      </c>
      <c r="C87" s="828"/>
      <c r="D87" s="828"/>
      <c r="E87" s="828"/>
      <c r="F87" s="828"/>
      <c r="G87" s="828"/>
      <c r="H87" s="828"/>
      <c r="I87" s="828"/>
      <c r="J87" s="828"/>
      <c r="K87" s="828"/>
      <c r="L87" s="828"/>
      <c r="M87" s="829"/>
      <c r="N87" s="52">
        <f>L84+L85+L86</f>
        <v>8155.1145628675722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35338.829772426143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1727</v>
      </c>
      <c r="C31" s="967" t="s">
        <v>2052</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54177.649929047526</v>
      </c>
      <c r="L36" s="270"/>
      <c r="M36" s="336">
        <v>8000</v>
      </c>
      <c r="N36" s="272">
        <f>K36/M36</f>
        <v>6.7722062411309407</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26.907924361440802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33.680130602571744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512</v>
      </c>
      <c r="B48" s="43" t="str">
        <f>VLOOKUP(A48,MATERIALES!A5:D372,3,FALSE)</f>
        <v>Manto Permanente (Protección de Taludes)</v>
      </c>
      <c r="C48" s="281"/>
      <c r="D48" s="281"/>
      <c r="E48" s="281"/>
      <c r="F48" s="281"/>
      <c r="G48" s="281"/>
      <c r="H48" s="281"/>
      <c r="I48" s="281"/>
      <c r="J48" s="311" t="str">
        <f>VLOOKUP(A48,MATERIALES!A4:D633,2,FALSE)</f>
        <v>m2</v>
      </c>
      <c r="K48" s="486">
        <v>1.05</v>
      </c>
      <c r="L48" s="267"/>
      <c r="M48" s="402">
        <f>VLOOKUP(A48,MATERIALES!A5:D389,4,FALSE)</f>
        <v>8607.3518699677024</v>
      </c>
      <c r="N48" s="272">
        <f>K48*M48</f>
        <v>9037.7194634660882</v>
      </c>
    </row>
    <row r="49" spans="1:14">
      <c r="A49" s="170" t="s">
        <v>584</v>
      </c>
      <c r="B49" s="43" t="str">
        <f>VLOOKUP(A49,MATERIALES!A6:D372,3,FALSE)</f>
        <v>Mezcla Fértil</v>
      </c>
      <c r="C49" s="425"/>
      <c r="D49" s="425"/>
      <c r="E49" s="425"/>
      <c r="F49" s="425"/>
      <c r="G49" s="425"/>
      <c r="H49" s="425"/>
      <c r="I49" s="425"/>
      <c r="J49" s="312" t="str">
        <f>VLOOKUP(A49,MATERIALES!A5:D634,2,FALSE)</f>
        <v>m2</v>
      </c>
      <c r="K49" s="486">
        <v>1</v>
      </c>
      <c r="L49" s="421"/>
      <c r="M49" s="402">
        <f>VLOOKUP(A49,MATERIALES!A6:D390,4,FALSE)</f>
        <v>17999.416546487384</v>
      </c>
      <c r="N49" s="272">
        <f>K49*M49</f>
        <v>17999.416546487384</v>
      </c>
    </row>
    <row r="50" spans="1:14">
      <c r="A50" s="170" t="s">
        <v>827</v>
      </c>
      <c r="B50" s="43" t="str">
        <f>VLOOKUP(A50,MATERIALES!A6:D372,3,FALSE)</f>
        <v>Anclaje para fijación del manto</v>
      </c>
      <c r="C50" s="425"/>
      <c r="D50" s="425"/>
      <c r="E50" s="425"/>
      <c r="F50" s="425"/>
      <c r="G50" s="425"/>
      <c r="H50" s="425"/>
      <c r="I50" s="425"/>
      <c r="J50" s="312" t="str">
        <f>VLOOKUP(A50,MATERIALES!A6:D635,2,FALSE)</f>
        <v>u</v>
      </c>
      <c r="K50" s="486">
        <v>2</v>
      </c>
      <c r="L50" s="421"/>
      <c r="M50" s="402">
        <f>VLOOKUP(A50,MATERIALES!A6:D391,4,FALSE)</f>
        <v>1015.7612177077176</v>
      </c>
      <c r="N50" s="272">
        <f>K50*M50</f>
        <v>2031.5224354154352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29068.658445368907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31793.131012115555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6358.626202423111</v>
      </c>
      <c r="M84" s="862"/>
      <c r="N84" s="51"/>
    </row>
    <row r="85" spans="1:14">
      <c r="B85" s="89" t="s">
        <v>973</v>
      </c>
      <c r="C85" s="90"/>
      <c r="D85" s="90"/>
      <c r="E85" s="90"/>
      <c r="F85" s="90"/>
      <c r="G85" s="90"/>
      <c r="H85" s="90"/>
      <c r="I85" s="87"/>
      <c r="J85" s="88"/>
      <c r="K85" s="304">
        <v>0.05</v>
      </c>
      <c r="L85" s="861">
        <f>N79*K85</f>
        <v>1589.6565506057777</v>
      </c>
      <c r="M85" s="862"/>
      <c r="N85" s="51"/>
    </row>
    <row r="86" spans="1:14" ht="15.75" thickBot="1">
      <c r="B86" s="91" t="s">
        <v>974</v>
      </c>
      <c r="C86" s="92"/>
      <c r="D86" s="92"/>
      <c r="E86" s="92"/>
      <c r="F86" s="92"/>
      <c r="G86" s="92"/>
      <c r="H86" s="92"/>
      <c r="I86" s="93"/>
      <c r="J86" s="94"/>
      <c r="K86" s="305">
        <v>0.05</v>
      </c>
      <c r="L86" s="863">
        <f>N79*K86</f>
        <v>1589.6565506057777</v>
      </c>
      <c r="M86" s="864"/>
      <c r="N86" s="51"/>
    </row>
    <row r="87" spans="1:14" ht="15.75" thickBot="1">
      <c r="B87" s="827" t="s">
        <v>953</v>
      </c>
      <c r="C87" s="828"/>
      <c r="D87" s="828"/>
      <c r="E87" s="828"/>
      <c r="F87" s="828"/>
      <c r="G87" s="828"/>
      <c r="H87" s="828"/>
      <c r="I87" s="828"/>
      <c r="J87" s="828"/>
      <c r="K87" s="828"/>
      <c r="L87" s="828"/>
      <c r="M87" s="829"/>
      <c r="N87" s="52">
        <f>L84+L85+L86</f>
        <v>9537.9393036346664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41331.070315750221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119</v>
      </c>
      <c r="B36" s="840" t="str">
        <f>VLOOKUP(A36,EQUIPOS!A6:D154,3,FALSE)</f>
        <v xml:space="preserve">Bomba de concreto, Producción: 30 m3/h, POTENCIA: 67 HP, MAX PRESION DE CONCRETO: 1150 PSI
</v>
      </c>
      <c r="C36" s="841"/>
      <c r="D36" s="841"/>
      <c r="E36" s="841"/>
      <c r="F36" s="841"/>
      <c r="G36" s="841"/>
      <c r="H36" s="842"/>
      <c r="I36" s="267"/>
      <c r="J36" s="268"/>
      <c r="K36" s="269">
        <f>VLOOKUP(A36,EQUIPOS!A6:D163,4,FALSE)</f>
        <v>61255.833450060403</v>
      </c>
      <c r="L36" s="270"/>
      <c r="M36" s="336">
        <v>100</v>
      </c>
      <c r="N36" s="272">
        <f>K36/M36</f>
        <v>612.55833450060402</v>
      </c>
    </row>
    <row r="37" spans="1:14">
      <c r="A37" s="113" t="s">
        <v>138</v>
      </c>
      <c r="B37" s="840" t="str">
        <f>VLOOKUP(A37,EQUIPOS!A7:D154,3,FALSE)</f>
        <v>Camioneta D-300</v>
      </c>
      <c r="C37" s="841"/>
      <c r="D37" s="841"/>
      <c r="E37" s="841"/>
      <c r="F37" s="841"/>
      <c r="G37" s="841"/>
      <c r="H37" s="842"/>
      <c r="I37" s="421"/>
      <c r="J37" s="422"/>
      <c r="K37" s="269">
        <f>VLOOKUP(A37,EQUIPOS!A7:D164,4,FALSE)</f>
        <v>54177.649929047526</v>
      </c>
      <c r="L37" s="335"/>
      <c r="M37" s="336">
        <v>1000</v>
      </c>
      <c r="N37" s="272">
        <f>K37/M37</f>
        <v>54.177649929047526</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4.0401280451800998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670.77611247483173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585</v>
      </c>
      <c r="B48" s="43" t="str">
        <f>VLOOKUP(A48,MATERIALES!A5:D372,3,FALSE)</f>
        <v>Mortero 1:3</v>
      </c>
      <c r="C48" s="281"/>
      <c r="D48" s="281"/>
      <c r="E48" s="281"/>
      <c r="F48" s="281"/>
      <c r="G48" s="281"/>
      <c r="H48" s="281"/>
      <c r="I48" s="281"/>
      <c r="J48" s="311" t="str">
        <f>VLOOKUP(A48,MATERIALES!A4:D633,2,FALSE)</f>
        <v>m3</v>
      </c>
      <c r="K48" s="486">
        <v>0.1</v>
      </c>
      <c r="L48" s="267"/>
      <c r="M48" s="402">
        <f>VLOOKUP(A48,MATERIALES!A5:D389,4,FALSE)</f>
        <v>497882.70756006899</v>
      </c>
      <c r="N48" s="272">
        <f>K48*M48</f>
        <v>49788.270756006903</v>
      </c>
    </row>
    <row r="49" spans="1:14">
      <c r="A49" s="170" t="s">
        <v>739</v>
      </c>
      <c r="B49" s="43" t="str">
        <f>VLOOKUP(A49,MATERIALES!A6:D372,3,FALSE)</f>
        <v>Varilla 5/8</v>
      </c>
      <c r="C49" s="425"/>
      <c r="D49" s="425"/>
      <c r="E49" s="425"/>
      <c r="F49" s="425"/>
      <c r="G49" s="425"/>
      <c r="H49" s="425"/>
      <c r="I49" s="425"/>
      <c r="J49" s="312" t="str">
        <f>VLOOKUP(A49,MATERIALES!A5:D634,2,FALSE)</f>
        <v>kg</v>
      </c>
      <c r="K49" s="486">
        <v>1.1000000000000001</v>
      </c>
      <c r="L49" s="421"/>
      <c r="M49" s="402">
        <f>VLOOKUP(A49,MATERIALES!A6:D390,4,FALSE)</f>
        <v>3496.6036047716398</v>
      </c>
      <c r="N49" s="272">
        <f>K49*M49</f>
        <v>3846.2639652488042</v>
      </c>
    </row>
    <row r="50" spans="1:14">
      <c r="A50" s="170" t="s">
        <v>931</v>
      </c>
      <c r="B50" s="43" t="str">
        <f>VLOOKUP(A50,MATERIALES!A6:D372,3,FALSE)</f>
        <v>Malla Electrosoldada de 5/16</v>
      </c>
      <c r="C50" s="425"/>
      <c r="D50" s="425"/>
      <c r="E50" s="425"/>
      <c r="F50" s="425"/>
      <c r="G50" s="425"/>
      <c r="H50" s="425"/>
      <c r="I50" s="425"/>
      <c r="J50" s="312" t="str">
        <f>VLOOKUP(A50,MATERIALES!A6:D635,2,FALSE)</f>
        <v>m2</v>
      </c>
      <c r="K50" s="486">
        <v>1</v>
      </c>
      <c r="L50" s="421"/>
      <c r="M50" s="402">
        <f>VLOOKUP(A50,MATERIALES!A6:D391,4,FALSE)</f>
        <v>8049.4285176837993</v>
      </c>
      <c r="N50" s="272">
        <f>K50*M50</f>
        <v>8049.4285176837993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61683.963238939512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404.01280451800994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62758.75215593235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12551.75043118647</v>
      </c>
      <c r="M84" s="862"/>
      <c r="N84" s="51"/>
    </row>
    <row r="85" spans="1:14">
      <c r="B85" s="89" t="s">
        <v>973</v>
      </c>
      <c r="C85" s="90"/>
      <c r="D85" s="90"/>
      <c r="E85" s="90"/>
      <c r="F85" s="90"/>
      <c r="G85" s="90"/>
      <c r="H85" s="90"/>
      <c r="I85" s="87"/>
      <c r="J85" s="88"/>
      <c r="K85" s="304">
        <v>0.05</v>
      </c>
      <c r="L85" s="861">
        <f>N79*K85</f>
        <v>3137.9376077966176</v>
      </c>
      <c r="M85" s="862"/>
      <c r="N85" s="51"/>
    </row>
    <row r="86" spans="1:14" ht="15.75" thickBot="1">
      <c r="B86" s="91" t="s">
        <v>974</v>
      </c>
      <c r="C86" s="92"/>
      <c r="D86" s="92"/>
      <c r="E86" s="92"/>
      <c r="F86" s="92"/>
      <c r="G86" s="92"/>
      <c r="H86" s="92"/>
      <c r="I86" s="93"/>
      <c r="J86" s="94"/>
      <c r="K86" s="305">
        <v>0.05</v>
      </c>
      <c r="L86" s="863">
        <f>N79*K86</f>
        <v>3137.9376077966176</v>
      </c>
      <c r="M86" s="864"/>
      <c r="N86" s="51"/>
    </row>
    <row r="87" spans="1:14" ht="15.75" thickBot="1">
      <c r="B87" s="827" t="s">
        <v>953</v>
      </c>
      <c r="C87" s="828"/>
      <c r="D87" s="828"/>
      <c r="E87" s="828"/>
      <c r="F87" s="828"/>
      <c r="G87" s="828"/>
      <c r="H87" s="828"/>
      <c r="I87" s="828"/>
      <c r="J87" s="828"/>
      <c r="K87" s="828"/>
      <c r="L87" s="828"/>
      <c r="M87" s="829"/>
      <c r="N87" s="52">
        <f>L84+L85+L86</f>
        <v>18827.625646779707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81586.377802712057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270.65500000000003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486">
        <v>0.5</v>
      </c>
      <c r="L48" s="267"/>
      <c r="M48" s="402">
        <f>VLOOKUP(A48,MATERIALES!A5:D389,4,FALSE)</f>
        <v>53236.961095792329</v>
      </c>
      <c r="N48" s="272">
        <f>K48*M48</f>
        <v>26618.480547896164</v>
      </c>
    </row>
    <row r="49" spans="1:14">
      <c r="A49" s="170" t="s">
        <v>914</v>
      </c>
      <c r="B49" s="43" t="str">
        <f>VLOOKUP(A49,MATERIALES!A6:D372,3,FALSE)</f>
        <v>Árbol de 1.2 m (Paisajístico)</v>
      </c>
      <c r="C49" s="425"/>
      <c r="D49" s="425"/>
      <c r="E49" s="425"/>
      <c r="F49" s="425"/>
      <c r="G49" s="425"/>
      <c r="H49" s="425"/>
      <c r="I49" s="425"/>
      <c r="J49" s="312" t="str">
        <f>VLOOKUP(A49,MATERIALES!A5:D634,2,FALSE)</f>
        <v>u</v>
      </c>
      <c r="K49" s="486">
        <v>1</v>
      </c>
      <c r="L49" s="421"/>
      <c r="M49" s="402">
        <f>VLOOKUP(A49,MATERIALES!A6:D390,4,FALSE)</f>
        <v>8287.9301033929496</v>
      </c>
      <c r="N49" s="272">
        <f>K49*M49</f>
        <v>8287.9301033929496</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34906.410651289116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40590.165651289113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8118.0331302578234</v>
      </c>
      <c r="M84" s="862"/>
      <c r="N84" s="51"/>
    </row>
    <row r="85" spans="1:14">
      <c r="B85" s="89" t="s">
        <v>973</v>
      </c>
      <c r="C85" s="90"/>
      <c r="D85" s="90"/>
      <c r="E85" s="90"/>
      <c r="F85" s="90"/>
      <c r="G85" s="90"/>
      <c r="H85" s="90"/>
      <c r="I85" s="87"/>
      <c r="J85" s="88"/>
      <c r="K85" s="304">
        <v>0.05</v>
      </c>
      <c r="L85" s="861">
        <f>N79*K85</f>
        <v>2029.5082825644558</v>
      </c>
      <c r="M85" s="862"/>
      <c r="N85" s="51"/>
    </row>
    <row r="86" spans="1:14" ht="15.75" thickBot="1">
      <c r="B86" s="91" t="s">
        <v>974</v>
      </c>
      <c r="C86" s="92"/>
      <c r="D86" s="92"/>
      <c r="E86" s="92"/>
      <c r="F86" s="92"/>
      <c r="G86" s="92"/>
      <c r="H86" s="92"/>
      <c r="I86" s="93"/>
      <c r="J86" s="94"/>
      <c r="K86" s="305">
        <v>0.05</v>
      </c>
      <c r="L86" s="863">
        <f>N79*K86</f>
        <v>2029.5082825644558</v>
      </c>
      <c r="M86" s="864"/>
      <c r="N86" s="51"/>
    </row>
    <row r="87" spans="1:14" ht="15.75" thickBot="1">
      <c r="B87" s="827" t="s">
        <v>953</v>
      </c>
      <c r="C87" s="828"/>
      <c r="D87" s="828"/>
      <c r="E87" s="828"/>
      <c r="F87" s="828"/>
      <c r="G87" s="828"/>
      <c r="H87" s="828"/>
      <c r="I87" s="828"/>
      <c r="J87" s="828"/>
      <c r="K87" s="828"/>
      <c r="L87" s="828"/>
      <c r="M87" s="829"/>
      <c r="N87" s="52">
        <f>L84+L85+L86</f>
        <v>12177.049695386737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52767.215346675846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N76*M41</f>
        <v>90218.333333333343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913</v>
      </c>
      <c r="B48" s="43" t="str">
        <f>VLOOKUP(A48,MATERIALES!A6:D372,3,FALSE)</f>
        <v>Árbol de 0.6 m (Protector)</v>
      </c>
      <c r="C48" s="425"/>
      <c r="D48" s="425"/>
      <c r="E48" s="425"/>
      <c r="F48" s="425"/>
      <c r="G48" s="425"/>
      <c r="H48" s="425"/>
      <c r="I48" s="425"/>
      <c r="J48" s="318" t="str">
        <f>VLOOKUP(A48,MATERIALES!A4:D633,2,FALSE)</f>
        <v>u</v>
      </c>
      <c r="K48" s="486">
        <v>1100</v>
      </c>
      <c r="L48" s="421"/>
      <c r="M48" s="402">
        <f>VLOOKUP(A48,MATERIALES!A6:D390,4,FALSE)</f>
        <v>4420.7972493945945</v>
      </c>
      <c r="N48" s="272">
        <f>K48*M48</f>
        <v>4862876.9743340537</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7" t="s">
        <v>953</v>
      </c>
      <c r="C54" s="828"/>
      <c r="D54" s="828"/>
      <c r="E54" s="828"/>
      <c r="F54" s="828"/>
      <c r="G54" s="828"/>
      <c r="H54" s="828"/>
      <c r="I54" s="828"/>
      <c r="J54" s="828"/>
      <c r="K54" s="828"/>
      <c r="L54" s="828"/>
      <c r="M54" s="829"/>
      <c r="N54" s="394">
        <f>SUM(N48:N53)</f>
        <v>4862876.9743340537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9"/>
      <c r="M64" s="1000"/>
      <c r="N64" s="485"/>
    </row>
    <row r="65" spans="1:15" ht="15.75" thickBot="1">
      <c r="B65" s="827" t="s">
        <v>953</v>
      </c>
      <c r="C65" s="828"/>
      <c r="D65" s="828"/>
      <c r="E65" s="828"/>
      <c r="F65" s="828"/>
      <c r="G65" s="828"/>
      <c r="H65" s="828"/>
      <c r="I65" s="828"/>
      <c r="J65" s="828"/>
      <c r="K65" s="828"/>
      <c r="L65" s="828"/>
      <c r="M65" s="829"/>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979"/>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7" t="s">
        <v>953</v>
      </c>
      <c r="C76" s="828"/>
      <c r="D76" s="828"/>
      <c r="E76" s="828"/>
      <c r="F76" s="828"/>
      <c r="G76" s="828"/>
      <c r="H76" s="828"/>
      <c r="I76" s="828"/>
      <c r="J76" s="828"/>
      <c r="K76" s="828"/>
      <c r="L76" s="828"/>
      <c r="M76" s="829"/>
      <c r="N76" s="301">
        <f>SUM(N70:N75)</f>
        <v>1804366.6666666667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6757461.9743340537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1351492.3948668109</v>
      </c>
      <c r="M83" s="862"/>
      <c r="N83" s="51"/>
    </row>
    <row r="84" spans="1:14">
      <c r="B84" s="89" t="s">
        <v>973</v>
      </c>
      <c r="C84" s="90"/>
      <c r="D84" s="90"/>
      <c r="E84" s="90"/>
      <c r="F84" s="90"/>
      <c r="G84" s="90"/>
      <c r="H84" s="90"/>
      <c r="I84" s="87"/>
      <c r="J84" s="88"/>
      <c r="K84" s="304">
        <v>0.05</v>
      </c>
      <c r="L84" s="861">
        <f>N78*K84</f>
        <v>337873.09871670272</v>
      </c>
      <c r="M84" s="862"/>
      <c r="N84" s="51"/>
    </row>
    <row r="85" spans="1:14" ht="15.75" thickBot="1">
      <c r="B85" s="91" t="s">
        <v>974</v>
      </c>
      <c r="C85" s="92"/>
      <c r="D85" s="92"/>
      <c r="E85" s="92"/>
      <c r="F85" s="92"/>
      <c r="G85" s="92"/>
      <c r="H85" s="92"/>
      <c r="I85" s="93"/>
      <c r="J85" s="94"/>
      <c r="K85" s="305">
        <v>0.05</v>
      </c>
      <c r="L85" s="863">
        <f>N78*K85</f>
        <v>337873.09871670272</v>
      </c>
      <c r="M85" s="864"/>
      <c r="N85" s="51"/>
    </row>
    <row r="86" spans="1:14" ht="15.75" thickBot="1">
      <c r="B86" s="827" t="s">
        <v>953</v>
      </c>
      <c r="C86" s="828"/>
      <c r="D86" s="828"/>
      <c r="E86" s="828"/>
      <c r="F86" s="828"/>
      <c r="G86" s="828"/>
      <c r="H86" s="828"/>
      <c r="I86" s="828"/>
      <c r="J86" s="828"/>
      <c r="K86" s="828"/>
      <c r="L86" s="828"/>
      <c r="M86" s="829"/>
      <c r="N86" s="52">
        <f>L83+L84+L85</f>
        <v>2027238.5923002164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8784700.5666342694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8.5" customHeight="1" thickBot="1">
      <c r="A31" t="s">
        <v>1845</v>
      </c>
      <c r="B31" s="107" t="s">
        <v>1166</v>
      </c>
      <c r="C31" s="1001" t="s">
        <v>2193</v>
      </c>
      <c r="D31" s="1002"/>
      <c r="E31" s="1002"/>
      <c r="F31" s="1002"/>
      <c r="G31" s="1002"/>
      <c r="H31" s="1002"/>
      <c r="I31" s="1002"/>
      <c r="J31" s="1002"/>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71" t="s">
        <v>373</v>
      </c>
      <c r="B36" s="840" t="str">
        <f>VLOOKUP(A36,EQUIPOS!A6:D154,3,FALSE)</f>
        <v>Volqueta 6 m3</v>
      </c>
      <c r="C36" s="841"/>
      <c r="D36" s="841"/>
      <c r="E36" s="841"/>
      <c r="F36" s="841"/>
      <c r="G36" s="841"/>
      <c r="H36" s="842"/>
      <c r="I36" s="267"/>
      <c r="J36" s="268"/>
      <c r="K36" s="269">
        <f>VLOOKUP(A36,EQUIPOS!A6:D161,4,FALSE)</f>
        <v>83713.012143420128</v>
      </c>
      <c r="L36" s="270"/>
      <c r="M36" s="455">
        <v>81</v>
      </c>
      <c r="N36" s="272">
        <f>K36/M36</f>
        <v>1033.4939770792607</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1033.4939770792607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1033.4939770792607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206.69879541585215</v>
      </c>
      <c r="M83" s="862"/>
      <c r="N83" s="51"/>
    </row>
    <row r="84" spans="1:14">
      <c r="B84" s="89" t="s">
        <v>973</v>
      </c>
      <c r="C84" s="90"/>
      <c r="D84" s="90"/>
      <c r="E84" s="90"/>
      <c r="F84" s="90"/>
      <c r="G84" s="90"/>
      <c r="H84" s="90"/>
      <c r="I84" s="87"/>
      <c r="J84" s="88"/>
      <c r="K84" s="304">
        <v>0.05</v>
      </c>
      <c r="L84" s="861">
        <f>N78*K84</f>
        <v>51.674698853963037</v>
      </c>
      <c r="M84" s="862"/>
      <c r="N84" s="51"/>
    </row>
    <row r="85" spans="1:14" ht="15.75" thickBot="1">
      <c r="B85" s="91" t="s">
        <v>974</v>
      </c>
      <c r="C85" s="92"/>
      <c r="D85" s="92"/>
      <c r="E85" s="92"/>
      <c r="F85" s="92"/>
      <c r="G85" s="92"/>
      <c r="H85" s="92"/>
      <c r="I85" s="93"/>
      <c r="J85" s="94"/>
      <c r="K85" s="305">
        <v>0.05</v>
      </c>
      <c r="L85" s="863">
        <f>N78*K85</f>
        <v>51.674698853963037</v>
      </c>
      <c r="M85" s="864"/>
      <c r="N85" s="51"/>
    </row>
    <row r="86" spans="1:14" ht="15.75" thickBot="1">
      <c r="B86" s="827" t="s">
        <v>953</v>
      </c>
      <c r="C86" s="828"/>
      <c r="D86" s="828"/>
      <c r="E86" s="828"/>
      <c r="F86" s="828"/>
      <c r="G86" s="828"/>
      <c r="H86" s="828"/>
      <c r="I86" s="828"/>
      <c r="J86" s="828"/>
      <c r="K86" s="828"/>
      <c r="L86" s="828"/>
      <c r="M86" s="829"/>
      <c r="N86" s="52">
        <f>L83+L84+L85</f>
        <v>310.04819312377822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1343.5421702030389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107" t="s">
        <v>1167</v>
      </c>
      <c r="C31" s="1001" t="s">
        <v>2196</v>
      </c>
      <c r="D31" s="1002"/>
      <c r="E31" s="1002"/>
      <c r="F31" s="1002"/>
      <c r="G31" s="1002"/>
      <c r="H31" s="1002"/>
      <c r="I31" s="1002"/>
      <c r="J31" s="1002"/>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83713.012143420128</v>
      </c>
      <c r="L36" s="270"/>
      <c r="M36" s="283">
        <v>66</v>
      </c>
      <c r="N36" s="272">
        <f>K36/M36</f>
        <v>1268.378971870002</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1268.378971870002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1268.378971870002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253.67579437400042</v>
      </c>
      <c r="M83" s="862"/>
      <c r="N83" s="51"/>
    </row>
    <row r="84" spans="1:14">
      <c r="B84" s="89" t="s">
        <v>973</v>
      </c>
      <c r="C84" s="90"/>
      <c r="D84" s="90"/>
      <c r="E84" s="90"/>
      <c r="F84" s="90"/>
      <c r="G84" s="90"/>
      <c r="H84" s="90"/>
      <c r="I84" s="87"/>
      <c r="J84" s="88"/>
      <c r="K84" s="304">
        <v>0.05</v>
      </c>
      <c r="L84" s="861">
        <f>N78*K84</f>
        <v>63.418948593500104</v>
      </c>
      <c r="M84" s="862"/>
      <c r="N84" s="51"/>
    </row>
    <row r="85" spans="1:14" ht="15.75" thickBot="1">
      <c r="B85" s="91" t="s">
        <v>974</v>
      </c>
      <c r="C85" s="92"/>
      <c r="D85" s="92"/>
      <c r="E85" s="92"/>
      <c r="F85" s="92"/>
      <c r="G85" s="92"/>
      <c r="H85" s="92"/>
      <c r="I85" s="93"/>
      <c r="J85" s="94"/>
      <c r="K85" s="305">
        <v>0.05</v>
      </c>
      <c r="L85" s="863">
        <f>N78*K85</f>
        <v>63.418948593500104</v>
      </c>
      <c r="M85" s="864"/>
      <c r="N85" s="51"/>
    </row>
    <row r="86" spans="1:14" ht="15.75" thickBot="1">
      <c r="B86" s="827" t="s">
        <v>953</v>
      </c>
      <c r="C86" s="828"/>
      <c r="D86" s="828"/>
      <c r="E86" s="828"/>
      <c r="F86" s="828"/>
      <c r="G86" s="828"/>
      <c r="H86" s="828"/>
      <c r="I86" s="828"/>
      <c r="J86" s="828"/>
      <c r="K86" s="828"/>
      <c r="L86" s="828"/>
      <c r="M86" s="829"/>
      <c r="N86" s="52">
        <f>L83+L84+L85</f>
        <v>380.5136915610006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1648.8926634310026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5" t="s">
        <v>942</v>
      </c>
      <c r="C27" s="1006"/>
      <c r="D27" s="1006"/>
      <c r="E27" s="1006"/>
      <c r="F27" s="1006"/>
      <c r="G27" s="1006"/>
      <c r="H27" s="1006"/>
      <c r="I27" s="1006"/>
      <c r="J27" s="1006"/>
      <c r="K27" s="1006"/>
      <c r="L27" s="1006"/>
      <c r="M27" s="1006"/>
      <c r="N27" s="1007"/>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2" t="s">
        <v>2215</v>
      </c>
      <c r="L29" s="1008" t="s">
        <v>945</v>
      </c>
      <c r="M29" s="100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83713.012143420128</v>
      </c>
      <c r="L36" s="270"/>
      <c r="M36" s="283">
        <v>66</v>
      </c>
      <c r="N36" s="272">
        <f>K36/M36</f>
        <v>1268.378971870002</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1268.378971870002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1268.378971870002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253.67579437400042</v>
      </c>
      <c r="M83" s="862"/>
      <c r="N83" s="51"/>
    </row>
    <row r="84" spans="1:14">
      <c r="B84" s="89" t="s">
        <v>973</v>
      </c>
      <c r="C84" s="90"/>
      <c r="D84" s="90"/>
      <c r="E84" s="90"/>
      <c r="F84" s="90"/>
      <c r="G84" s="90"/>
      <c r="H84" s="90"/>
      <c r="I84" s="87"/>
      <c r="J84" s="88"/>
      <c r="K84" s="304">
        <v>0.05</v>
      </c>
      <c r="L84" s="861">
        <f>N78*K84</f>
        <v>63.418948593500104</v>
      </c>
      <c r="M84" s="862"/>
      <c r="N84" s="51"/>
    </row>
    <row r="85" spans="1:14" ht="15.75" thickBot="1">
      <c r="B85" s="91" t="s">
        <v>974</v>
      </c>
      <c r="C85" s="92"/>
      <c r="D85" s="92"/>
      <c r="E85" s="92"/>
      <c r="F85" s="92"/>
      <c r="G85" s="92"/>
      <c r="H85" s="92"/>
      <c r="I85" s="93"/>
      <c r="J85" s="94"/>
      <c r="K85" s="305">
        <v>0.05</v>
      </c>
      <c r="L85" s="863">
        <f>N78*K85</f>
        <v>63.418948593500104</v>
      </c>
      <c r="M85" s="864"/>
      <c r="N85" s="51"/>
    </row>
    <row r="86" spans="1:14" ht="15.75" thickBot="1">
      <c r="B86" s="827" t="s">
        <v>953</v>
      </c>
      <c r="C86" s="828"/>
      <c r="D86" s="828"/>
      <c r="E86" s="828"/>
      <c r="F86" s="828"/>
      <c r="G86" s="828"/>
      <c r="H86" s="828"/>
      <c r="I86" s="828"/>
      <c r="J86" s="828"/>
      <c r="K86" s="828"/>
      <c r="L86" s="828"/>
      <c r="M86" s="829"/>
      <c r="N86" s="52">
        <f>L83+L84+L85</f>
        <v>380.5136915610006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1648.8926634310026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2021-04-06T21:09:34Z</dcterms:modified>
</cp:coreProperties>
</file>