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0C441A1D-261E-44B9-B558-B80F74C58464}" xr6:coauthVersionLast="45" xr6:coauthVersionMax="45" xr10:uidLastSave="{00000000-0000-0000-0000-000000000000}"/>
  <bookViews>
    <workbookView xWindow="12900" yWindow="0" windowWidth="15990" windowHeight="1440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80" i="279" l="1"/>
  <c r="K80" i="279"/>
  <c r="N80" i="279" s="1"/>
  <c r="D67" i="2"/>
  <c r="D64" i="2"/>
  <c r="D36" i="2" s="1"/>
  <c r="D51" i="2"/>
  <c r="D52" i="2" s="1"/>
  <c r="D47" i="2"/>
  <c r="D46" i="2"/>
  <c r="D45" i="2"/>
  <c r="D39" i="2"/>
  <c r="D38" i="2"/>
  <c r="D35" i="2"/>
  <c r="D34" i="2"/>
  <c r="D33" i="2"/>
  <c r="D32" i="2"/>
  <c r="D31" i="2"/>
  <c r="D29" i="2"/>
  <c r="D9" i="2"/>
  <c r="D37" i="2" l="1"/>
  <c r="I80" i="279"/>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65" l="1"/>
  <c r="N41" i="65" s="1"/>
  <c r="N43" i="65" s="1"/>
  <c r="N76" i="98"/>
  <c r="N41" i="98" s="1"/>
  <c r="N76" i="101"/>
  <c r="N41" i="101" s="1"/>
  <c r="N76" i="134"/>
  <c r="N41" i="134" s="1"/>
  <c r="N76" i="136"/>
  <c r="N41" i="136" s="1"/>
  <c r="N76" i="137"/>
  <c r="N41" i="137" s="1"/>
  <c r="N76" i="146"/>
  <c r="N41" i="146" s="1"/>
  <c r="N76" i="144"/>
  <c r="N41" i="144" s="1"/>
  <c r="N84" i="220"/>
  <c r="N46" i="220" s="1"/>
  <c r="N83" i="221"/>
  <c r="N46" i="221" s="1"/>
  <c r="N72" i="227"/>
  <c r="N41" i="227" s="1"/>
  <c r="N78" i="273"/>
  <c r="N41" i="273" s="1"/>
  <c r="N75" i="289"/>
  <c r="N41" i="289" s="1"/>
  <c r="N43" i="289" s="1"/>
  <c r="N76" i="92"/>
  <c r="N41" i="92" s="1"/>
  <c r="N43" i="92" s="1"/>
  <c r="N76" i="26"/>
  <c r="N42" i="26" s="1"/>
  <c r="N76" i="96"/>
  <c r="N41" i="96" s="1"/>
  <c r="N76" i="107"/>
  <c r="N41" i="107" s="1"/>
  <c r="N75" i="133"/>
  <c r="N41" i="133" s="1"/>
  <c r="N76" i="135"/>
  <c r="N41" i="135" s="1"/>
  <c r="N43" i="135" s="1"/>
  <c r="N76" i="242"/>
  <c r="N40" i="242" s="1"/>
  <c r="N81" i="282"/>
  <c r="N44" i="282" s="1"/>
  <c r="N46" i="282" s="1"/>
  <c r="N43" i="306"/>
  <c r="N81" i="280"/>
  <c r="N44" i="280" s="1"/>
  <c r="N75" i="293"/>
  <c r="N41" i="293" s="1"/>
  <c r="N43" i="293" s="1"/>
  <c r="N77" i="295"/>
  <c r="N41" i="295" s="1"/>
  <c r="N43" i="295" s="1"/>
  <c r="N75" i="325"/>
  <c r="N41" i="325" s="1"/>
  <c r="N77" i="329"/>
  <c r="N41" i="329" s="1"/>
  <c r="N43" i="329" s="1"/>
  <c r="N79" i="50"/>
  <c r="N42" i="50" s="1"/>
  <c r="N43" i="50" s="1"/>
  <c r="N76" i="82"/>
  <c r="N41" i="82" s="1"/>
  <c r="N43" i="82" s="1"/>
  <c r="N76" i="88"/>
  <c r="N41" i="88" s="1"/>
  <c r="N43" i="88" s="1"/>
  <c r="N76" i="94"/>
  <c r="N41" i="94" s="1"/>
  <c r="N43" i="94" s="1"/>
  <c r="N76" i="105"/>
  <c r="N41" i="105" s="1"/>
  <c r="N76" i="108"/>
  <c r="N41" i="108" s="1"/>
  <c r="N77" i="333"/>
  <c r="N41" i="333" s="1"/>
  <c r="N43" i="333" s="1"/>
  <c r="N76" i="67"/>
  <c r="N41" i="67" s="1"/>
  <c r="N43" i="67" s="1"/>
  <c r="N78" i="67" s="1"/>
  <c r="L84" i="67" s="1"/>
  <c r="N76" i="68"/>
  <c r="N41" i="68" s="1"/>
  <c r="N43" i="68" s="1"/>
  <c r="N75" i="75"/>
  <c r="N41" i="75" s="1"/>
  <c r="N43" i="75" s="1"/>
  <c r="N76" i="80"/>
  <c r="N41" i="80" s="1"/>
  <c r="N43" i="80" s="1"/>
  <c r="N76" i="84"/>
  <c r="N41" i="84" s="1"/>
  <c r="N43" i="84" s="1"/>
  <c r="N76" i="86"/>
  <c r="N41" i="86" s="1"/>
  <c r="N76" i="90"/>
  <c r="N41" i="90" s="1"/>
  <c r="N76" i="102"/>
  <c r="N41" i="102" s="1"/>
  <c r="N43" i="102" s="1"/>
  <c r="N80" i="164"/>
  <c r="N46" i="164" s="1"/>
  <c r="N48" i="164" s="1"/>
  <c r="N83" i="165"/>
  <c r="N49" i="165" s="1"/>
  <c r="N81" i="170"/>
  <c r="N47" i="170" s="1"/>
  <c r="N49" i="170" s="1"/>
  <c r="N81" i="176"/>
  <c r="N47" i="176" s="1"/>
  <c r="N49" i="176" s="1"/>
  <c r="N81" i="171"/>
  <c r="N47" i="171" s="1"/>
  <c r="N49" i="171" s="1"/>
  <c r="N81" i="178"/>
  <c r="N47" i="178" s="1"/>
  <c r="N80" i="179"/>
  <c r="N46" i="179" s="1"/>
  <c r="N80" i="180"/>
  <c r="N46" i="180" s="1"/>
  <c r="N48" i="180" s="1"/>
  <c r="N80" i="177"/>
  <c r="N46" i="177" s="1"/>
  <c r="N80" i="181"/>
  <c r="N46" i="181" s="1"/>
  <c r="N48" i="181" s="1"/>
  <c r="N77" i="337"/>
  <c r="N41" i="337" s="1"/>
  <c r="N43" i="337" s="1"/>
  <c r="N77" i="193"/>
  <c r="N43" i="193" s="1"/>
  <c r="N45" i="193" s="1"/>
  <c r="N87" i="246"/>
  <c r="N45" i="246" s="1"/>
  <c r="N47" i="246" s="1"/>
  <c r="N77" i="250"/>
  <c r="N41" i="250" s="1"/>
  <c r="N91" i="260"/>
  <c r="N47" i="260" s="1"/>
  <c r="N78" i="232"/>
  <c r="N41" i="232" s="1"/>
  <c r="N76" i="234"/>
  <c r="N40" i="234" s="1"/>
  <c r="N42" i="234" s="1"/>
  <c r="N79" i="244"/>
  <c r="N45" i="244" s="1"/>
  <c r="N47" i="244" s="1"/>
  <c r="N77" i="254"/>
  <c r="N41" i="254" s="1"/>
  <c r="N43" i="254" s="1"/>
  <c r="N81" i="266"/>
  <c r="N41" i="266" s="1"/>
  <c r="N43" i="266" s="1"/>
  <c r="N78" i="272"/>
  <c r="N41" i="272" s="1"/>
  <c r="N43" i="272" s="1"/>
  <c r="N75" i="290"/>
  <c r="N41" i="290" s="1"/>
  <c r="N43" i="290" s="1"/>
  <c r="N77" i="294"/>
  <c r="N41" i="294" s="1"/>
  <c r="N43" i="294" s="1"/>
  <c r="N75" i="299"/>
  <c r="N41" i="299" s="1"/>
  <c r="N43" i="299" s="1"/>
  <c r="N77" i="321"/>
  <c r="N79" i="321" s="1"/>
  <c r="L85" i="321" s="1"/>
  <c r="N77" i="347"/>
  <c r="N41" i="347" s="1"/>
  <c r="N43" i="347" s="1"/>
  <c r="N77" i="364"/>
  <c r="N41" i="364" s="1"/>
  <c r="N43" i="364" s="1"/>
  <c r="N61" i="221"/>
  <c r="N53" i="325"/>
  <c r="N76" i="24"/>
  <c r="N42" i="24" s="1"/>
  <c r="N76" i="61"/>
  <c r="N42" i="61" s="1"/>
  <c r="N43" i="61" s="1"/>
  <c r="N76" i="64"/>
  <c r="N41" i="64" s="1"/>
  <c r="N43" i="64" s="1"/>
  <c r="N78" i="64" s="1"/>
  <c r="L83" i="64" s="1"/>
  <c r="N75" i="72"/>
  <c r="N41" i="72" s="1"/>
  <c r="N43" i="72" s="1"/>
  <c r="N77" i="72" s="1"/>
  <c r="L84" i="72" s="1"/>
  <c r="N75" i="74"/>
  <c r="N41" i="74" s="1"/>
  <c r="N43" i="74" s="1"/>
  <c r="N77" i="74" s="1"/>
  <c r="L84" i="74" s="1"/>
  <c r="N76" i="79"/>
  <c r="N41" i="79" s="1"/>
  <c r="N43" i="79" s="1"/>
  <c r="N76" i="81"/>
  <c r="N41" i="81" s="1"/>
  <c r="N43" i="81" s="1"/>
  <c r="N76" i="83"/>
  <c r="N41" i="83" s="1"/>
  <c r="N76" i="85"/>
  <c r="N41" i="85" s="1"/>
  <c r="N76" i="87"/>
  <c r="N41" i="87" s="1"/>
  <c r="N76" i="89"/>
  <c r="N41" i="89" s="1"/>
  <c r="N43" i="89" s="1"/>
  <c r="N76" i="91"/>
  <c r="N41" i="91" s="1"/>
  <c r="N43" i="91" s="1"/>
  <c r="N76" i="100"/>
  <c r="N41" i="100" s="1"/>
  <c r="N43" i="100" s="1"/>
  <c r="N76" i="106"/>
  <c r="N41" i="106" s="1"/>
  <c r="N43" i="106" s="1"/>
  <c r="N80" i="160"/>
  <c r="N46" i="160" s="1"/>
  <c r="N48" i="160" s="1"/>
  <c r="N77" i="342"/>
  <c r="N41" i="342" s="1"/>
  <c r="N43" i="22"/>
  <c r="N76" i="25"/>
  <c r="N42" i="25" s="1"/>
  <c r="N43" i="25" s="1"/>
  <c r="N43" i="31"/>
  <c r="N76" i="63"/>
  <c r="N41" i="63" s="1"/>
  <c r="N43" i="63" s="1"/>
  <c r="N78" i="63" s="1"/>
  <c r="N76" i="95"/>
  <c r="N41" i="95" s="1"/>
  <c r="N43" i="95" s="1"/>
  <c r="N76" i="97"/>
  <c r="N41" i="97" s="1"/>
  <c r="N43" i="97" s="1"/>
  <c r="N76" i="99"/>
  <c r="N41" i="99" s="1"/>
  <c r="N43" i="99" s="1"/>
  <c r="N76" i="103"/>
  <c r="N41" i="103" s="1"/>
  <c r="N81" i="154"/>
  <c r="N47" i="154" s="1"/>
  <c r="N73" i="229"/>
  <c r="N40" i="229" s="1"/>
  <c r="N42" i="229" s="1"/>
  <c r="N77" i="258"/>
  <c r="N41" i="258" s="1"/>
  <c r="N43" i="258" s="1"/>
  <c r="N77" i="262"/>
  <c r="N41" i="262" s="1"/>
  <c r="N43" i="262" s="1"/>
  <c r="N78" i="270"/>
  <c r="N41" i="270" s="1"/>
  <c r="N43" i="270" s="1"/>
  <c r="N78" i="271"/>
  <c r="N41" i="271" s="1"/>
  <c r="N43" i="271" s="1"/>
  <c r="N75" i="286"/>
  <c r="N41" i="286" s="1"/>
  <c r="N43" i="286" s="1"/>
  <c r="N75" i="291"/>
  <c r="N41" i="291" s="1"/>
  <c r="N43" i="291" s="1"/>
  <c r="N77" i="334"/>
  <c r="N41" i="334" s="1"/>
  <c r="N77" i="348"/>
  <c r="N41" i="348" s="1"/>
  <c r="N43" i="348" s="1"/>
  <c r="N77" i="354"/>
  <c r="N41" i="354" s="1"/>
  <c r="N43" i="354" s="1"/>
  <c r="N77" i="363"/>
  <c r="N41" i="363" s="1"/>
  <c r="N43" i="363" s="1"/>
  <c r="N77" i="365"/>
  <c r="N41" i="365" s="1"/>
  <c r="N43" i="365" s="1"/>
  <c r="N80" i="183"/>
  <c r="N46" i="183" s="1"/>
  <c r="N48" i="183" s="1"/>
  <c r="N80" i="184"/>
  <c r="N46" i="184" s="1"/>
  <c r="N48" i="184" s="1"/>
  <c r="N81" i="185"/>
  <c r="N47" i="185" s="1"/>
  <c r="N81" i="186"/>
  <c r="N47" i="186" s="1"/>
  <c r="N80" i="188"/>
  <c r="N46" i="188" s="1"/>
  <c r="N81" i="187"/>
  <c r="N47" i="187" s="1"/>
  <c r="N76" i="231"/>
  <c r="N40" i="231" s="1"/>
  <c r="N77" i="233"/>
  <c r="N41" i="233" s="1"/>
  <c r="N43" i="233" s="1"/>
  <c r="N76" i="243"/>
  <c r="N40" i="243" s="1"/>
  <c r="N42" i="243" s="1"/>
  <c r="N77" i="259"/>
  <c r="N41" i="259" s="1"/>
  <c r="N43" i="259" s="1"/>
  <c r="N81" i="267"/>
  <c r="N41" i="267" s="1"/>
  <c r="N43" i="267" s="1"/>
  <c r="N83" i="279"/>
  <c r="N46" i="279" s="1"/>
  <c r="N48" i="279" s="1"/>
  <c r="N75" i="283"/>
  <c r="N41" i="283" s="1"/>
  <c r="N75" i="292"/>
  <c r="N41" i="292" s="1"/>
  <c r="N43" i="292" s="1"/>
  <c r="N75" i="302"/>
  <c r="N41" i="302" s="1"/>
  <c r="N43" i="302" s="1"/>
  <c r="N77" i="308"/>
  <c r="N41" i="308" s="1"/>
  <c r="N43" i="308" s="1"/>
  <c r="N79" i="308" s="1"/>
  <c r="N77" i="323"/>
  <c r="N77" i="328"/>
  <c r="N41" i="328" s="1"/>
  <c r="N43" i="328" s="1"/>
  <c r="N77" i="362"/>
  <c r="N41" i="362" s="1"/>
  <c r="N76" i="19"/>
  <c r="N42" i="19" s="1"/>
  <c r="N43" i="19" s="1"/>
  <c r="N76" i="56"/>
  <c r="N42" i="56" s="1"/>
  <c r="N43" i="56" s="1"/>
  <c r="N78" i="56" s="1"/>
  <c r="L85" i="56" s="1"/>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N74" i="247"/>
  <c r="N77" i="247" s="1"/>
  <c r="N43" i="247" s="1"/>
  <c r="N45" i="247" s="1"/>
  <c r="I74" i="247"/>
  <c r="N73" i="248"/>
  <c r="I73" i="248"/>
  <c r="N74" i="248"/>
  <c r="I74" i="248"/>
  <c r="N76" i="248"/>
  <c r="I76" i="248"/>
  <c r="N43" i="342"/>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6"/>
  <c r="I70" i="96"/>
  <c r="I71" i="96"/>
  <c r="I70" i="106"/>
  <c r="I71" i="106"/>
  <c r="I70" i="107"/>
  <c r="I71" i="107"/>
  <c r="I70" i="108"/>
  <c r="I71" i="108"/>
  <c r="N43" i="134"/>
  <c r="N43" i="136"/>
  <c r="I69" i="149"/>
  <c r="I70" i="149"/>
  <c r="I70" i="148"/>
  <c r="I71" i="148"/>
  <c r="I69" i="145"/>
  <c r="I70" i="145"/>
  <c r="I69" i="144"/>
  <c r="I70" i="144"/>
  <c r="N61" i="150"/>
  <c r="N49" i="154"/>
  <c r="I75" i="154"/>
  <c r="I76" i="154"/>
  <c r="I77" i="154"/>
  <c r="N77" i="157"/>
  <c r="N81" i="157" s="1"/>
  <c r="N47" i="157" s="1"/>
  <c r="N49" i="157" s="1"/>
  <c r="I77" i="157"/>
  <c r="N48" i="179"/>
  <c r="N48" i="177"/>
  <c r="N75" i="182"/>
  <c r="I75" i="182"/>
  <c r="N76" i="182"/>
  <c r="I76" i="182"/>
  <c r="N77" i="182"/>
  <c r="I77" i="182"/>
  <c r="I74" i="164"/>
  <c r="I75" i="164"/>
  <c r="I76" i="164"/>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85"/>
  <c r="N43" i="90"/>
  <c r="N43" i="98"/>
  <c r="N43" i="101"/>
  <c r="N43" i="103"/>
  <c r="N43" i="107"/>
  <c r="N43" i="108"/>
  <c r="N43" i="133"/>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8"/>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1" i="239"/>
  <c r="I75" i="186"/>
  <c r="I76" i="186"/>
  <c r="I77" i="186"/>
  <c r="I75" i="187"/>
  <c r="I76" i="187"/>
  <c r="I77" i="187"/>
  <c r="N43" i="191"/>
  <c r="I70" i="192"/>
  <c r="N44" i="214"/>
  <c r="I70" i="231"/>
  <c r="I71" i="231"/>
  <c r="I72" i="232"/>
  <c r="I73" i="232"/>
  <c r="N54" i="234"/>
  <c r="N54" i="242"/>
  <c r="N59" i="242"/>
  <c r="N65" i="242" s="1"/>
  <c r="I70" i="242"/>
  <c r="I71" i="242"/>
  <c r="I72" i="242"/>
  <c r="N65" i="245"/>
  <c r="I76" i="245"/>
  <c r="I77" i="245"/>
  <c r="I79" i="245"/>
  <c r="I80" i="245"/>
  <c r="N81" i="268"/>
  <c r="N41" i="268" s="1"/>
  <c r="N43" i="268" s="1"/>
  <c r="N46" i="280"/>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43" i="137" l="1"/>
  <c r="N81" i="248"/>
  <c r="N43" i="248" s="1"/>
  <c r="N45" i="248" s="1"/>
  <c r="L83" i="7"/>
  <c r="L83" i="63"/>
  <c r="L84" i="63"/>
  <c r="N81" i="50"/>
  <c r="L87" i="50" s="1"/>
  <c r="N79" i="354"/>
  <c r="L85" i="354" s="1"/>
  <c r="N78" i="22"/>
  <c r="L84" i="22" s="1"/>
  <c r="N79" i="348"/>
  <c r="L85" i="348" s="1"/>
  <c r="N79" i="347"/>
  <c r="L84" i="347" s="1"/>
  <c r="N78" i="37"/>
  <c r="L85" i="37" s="1"/>
  <c r="N79" i="306"/>
  <c r="L86" i="306" s="1"/>
  <c r="L83" i="289"/>
  <c r="L82" i="289"/>
  <c r="N85" i="289" s="1"/>
  <c r="N87" i="289" s="1"/>
  <c r="D245" i="5" s="1"/>
  <c r="L86" i="323"/>
  <c r="L84" i="78"/>
  <c r="N79" i="328"/>
  <c r="L84" i="328" s="1"/>
  <c r="L82" i="74"/>
  <c r="N78" i="31"/>
  <c r="L83" i="31" s="1"/>
  <c r="L83" i="51"/>
  <c r="L85" i="51"/>
  <c r="N79" i="333"/>
  <c r="L84" i="333" s="1"/>
  <c r="L83" i="67"/>
  <c r="L85" i="67"/>
  <c r="N78" i="25"/>
  <c r="L85" i="25" s="1"/>
  <c r="L83" i="47"/>
  <c r="N78" i="43"/>
  <c r="L85" i="43" s="1"/>
  <c r="L84" i="65"/>
  <c r="L83" i="65"/>
  <c r="L86" i="253"/>
  <c r="L84" i="253"/>
  <c r="N80" i="275"/>
  <c r="L85" i="275" s="1"/>
  <c r="L83" i="78"/>
  <c r="L86" i="356"/>
  <c r="L84" i="226"/>
  <c r="N78" i="39"/>
  <c r="L85" i="39" s="1"/>
  <c r="L84" i="208"/>
  <c r="N93" i="260"/>
  <c r="L100" i="260" s="1"/>
  <c r="N78" i="42"/>
  <c r="L85" i="42" s="1"/>
  <c r="N78" i="34"/>
  <c r="L83" i="34" s="1"/>
  <c r="L83" i="74"/>
  <c r="N79" i="364"/>
  <c r="L86" i="364" s="1"/>
  <c r="N78" i="21"/>
  <c r="L84" i="21" s="1"/>
  <c r="L85" i="46"/>
  <c r="L83" i="46"/>
  <c r="N78" i="38"/>
  <c r="L85" i="38" s="1"/>
  <c r="L85" i="63"/>
  <c r="L82" i="72"/>
  <c r="N79" i="363"/>
  <c r="L86" i="363" s="1"/>
  <c r="L86" i="340"/>
  <c r="L86" i="327"/>
  <c r="L84" i="303"/>
  <c r="N77" i="75"/>
  <c r="L84" i="75" s="1"/>
  <c r="N79" i="296"/>
  <c r="L84" i="340"/>
  <c r="L86" i="339"/>
  <c r="L84" i="327"/>
  <c r="L82" i="303"/>
  <c r="L84" i="123"/>
  <c r="N79" i="365"/>
  <c r="L85" i="365" s="1"/>
  <c r="L89" i="218"/>
  <c r="L85" i="356"/>
  <c r="L85" i="226"/>
  <c r="L84" i="224"/>
  <c r="N79" i="254"/>
  <c r="L84" i="254" s="1"/>
  <c r="L83" i="121"/>
  <c r="L84" i="121"/>
  <c r="L85" i="123"/>
  <c r="L59" i="108"/>
  <c r="N59" i="108" s="1"/>
  <c r="N65"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N70" i="185" s="1"/>
  <c r="N83" i="185" s="1"/>
  <c r="L90" i="185" s="1"/>
  <c r="L63" i="184"/>
  <c r="N63" i="184" s="1"/>
  <c r="L63" i="183"/>
  <c r="N63" i="183" s="1"/>
  <c r="L64" i="182"/>
  <c r="N64"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N75" i="229" s="1"/>
  <c r="L80" i="229" s="1"/>
  <c r="L63" i="217"/>
  <c r="N63" i="217" s="1"/>
  <c r="N6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8" i="219"/>
  <c r="L89" i="219"/>
  <c r="L87" i="219"/>
  <c r="L85" i="7"/>
  <c r="N86" i="7" s="1"/>
  <c r="N88" i="7" s="1"/>
  <c r="D3" i="5" s="1"/>
  <c r="L84" i="46"/>
  <c r="L84" i="339"/>
  <c r="N83" i="282"/>
  <c r="L88" i="282" s="1"/>
  <c r="N79" i="256"/>
  <c r="L84" i="256" s="1"/>
  <c r="N78" i="35"/>
  <c r="N77" i="284"/>
  <c r="L84" i="284" s="1"/>
  <c r="L88" i="218"/>
  <c r="L85" i="253"/>
  <c r="N78" i="33"/>
  <c r="L83" i="33" s="1"/>
  <c r="L84" i="64"/>
  <c r="N78" i="53"/>
  <c r="L85" i="53" s="1"/>
  <c r="N78" i="107"/>
  <c r="L85" i="107" s="1"/>
  <c r="N78" i="213"/>
  <c r="L83" i="213" s="1"/>
  <c r="N80" i="272"/>
  <c r="L85" i="272" s="1"/>
  <c r="L85" i="32"/>
  <c r="L84" i="32"/>
  <c r="N78" i="88"/>
  <c r="L85" i="88" s="1"/>
  <c r="N74" i="227"/>
  <c r="L79" i="227" s="1"/>
  <c r="N69" i="188"/>
  <c r="N82" i="188" s="1"/>
  <c r="L87" i="188" s="1"/>
  <c r="N70" i="182"/>
  <c r="N70" i="154"/>
  <c r="N83" i="154" s="1"/>
  <c r="L88" i="154" s="1"/>
  <c r="N67" i="150"/>
  <c r="N79" i="261"/>
  <c r="L84" i="261" s="1"/>
  <c r="L82" i="305"/>
  <c r="L83" i="305"/>
  <c r="L87" i="281"/>
  <c r="N78" i="243"/>
  <c r="L83" i="243" s="1"/>
  <c r="N82" i="217"/>
  <c r="L89" i="217" s="1"/>
  <c r="L85" i="128"/>
  <c r="L84" i="306"/>
  <c r="N70" i="168"/>
  <c r="N79" i="332"/>
  <c r="L85" i="332" s="1"/>
  <c r="N78" i="9"/>
  <c r="L84" i="9" s="1"/>
  <c r="N80" i="273"/>
  <c r="L86" i="273" s="1"/>
  <c r="N78" i="19"/>
  <c r="L85" i="19" s="1"/>
  <c r="N78" i="108"/>
  <c r="L84" i="108" s="1"/>
  <c r="N79" i="334"/>
  <c r="L84" i="334" s="1"/>
  <c r="L83" i="132"/>
  <c r="L85" i="132"/>
  <c r="L84" i="127"/>
  <c r="L82" i="127"/>
  <c r="L83" i="22"/>
  <c r="L85" i="22"/>
  <c r="L83" i="130"/>
  <c r="L85" i="130"/>
  <c r="L85" i="58"/>
  <c r="L84" i="58"/>
  <c r="L85" i="47"/>
  <c r="L83" i="72"/>
  <c r="L86" i="360"/>
  <c r="L85" i="131"/>
  <c r="N78" i="79"/>
  <c r="L83" i="79" s="1"/>
  <c r="N78" i="68"/>
  <c r="L84" i="130"/>
  <c r="L85" i="208"/>
  <c r="N79" i="342"/>
  <c r="L85" i="342" s="1"/>
  <c r="N78" i="40"/>
  <c r="L84" i="40" s="1"/>
  <c r="L87" i="277"/>
  <c r="L86" i="277"/>
  <c r="L85" i="250"/>
  <c r="L84" i="250"/>
  <c r="N78" i="101"/>
  <c r="N85" i="207"/>
  <c r="L92" i="207" s="1"/>
  <c r="N78" i="45"/>
  <c r="L85" i="45" s="1"/>
  <c r="N78" i="36"/>
  <c r="N80" i="274"/>
  <c r="L86" i="274" s="1"/>
  <c r="N79" i="259"/>
  <c r="L84" i="259" s="1"/>
  <c r="N78" i="144"/>
  <c r="L85" i="144" s="1"/>
  <c r="N77" i="283"/>
  <c r="N85" i="279"/>
  <c r="N81" i="244"/>
  <c r="L88"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57"/>
  <c r="L85" i="371"/>
  <c r="L86" i="343"/>
  <c r="L86" i="321"/>
  <c r="L84" i="323"/>
  <c r="L86" i="250"/>
  <c r="L85" i="224"/>
  <c r="L84" i="132"/>
  <c r="L83" i="131"/>
  <c r="L83" i="127"/>
  <c r="L83" i="129"/>
  <c r="L84" i="129"/>
  <c r="L85" i="129"/>
  <c r="L84" i="52"/>
  <c r="L85" i="52"/>
  <c r="L83" i="52"/>
  <c r="N79" i="337"/>
  <c r="N83" i="280"/>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86" i="64"/>
  <c r="N88" i="64" s="1"/>
  <c r="D55" i="5"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51"/>
  <c r="N88" i="51" s="1"/>
  <c r="D43" i="5" s="1"/>
  <c r="N86" i="28"/>
  <c r="N88" i="28" s="1"/>
  <c r="D20" i="5" s="1"/>
  <c r="L85" i="18"/>
  <c r="L83" i="18"/>
  <c r="L85" i="15"/>
  <c r="L83" i="15"/>
  <c r="N78" i="12"/>
  <c r="L85" i="12" s="1"/>
  <c r="N87" i="323" l="1"/>
  <c r="N89" i="323" s="1"/>
  <c r="D279" i="5" s="1"/>
  <c r="L84" i="38"/>
  <c r="L83" i="38"/>
  <c r="L99" i="260"/>
  <c r="N70" i="171"/>
  <c r="N83" i="171" s="1"/>
  <c r="L90" i="171" s="1"/>
  <c r="N86" i="63"/>
  <c r="N88" i="63" s="1"/>
  <c r="D54" i="5" s="1"/>
  <c r="N69" i="183"/>
  <c r="N82" i="183" s="1"/>
  <c r="L88" i="183" s="1"/>
  <c r="N82" i="174"/>
  <c r="L89" i="174" s="1"/>
  <c r="L86" i="354"/>
  <c r="N87" i="354" s="1"/>
  <c r="N89" i="354" s="1"/>
  <c r="D306" i="5" s="1"/>
  <c r="L84" i="348"/>
  <c r="L86" i="328"/>
  <c r="L85" i="306"/>
  <c r="N87" i="306" s="1"/>
  <c r="N89" i="306" s="1"/>
  <c r="D262" i="5" s="1"/>
  <c r="L88" i="50"/>
  <c r="L86" i="50"/>
  <c r="L85" i="333"/>
  <c r="L85" i="328"/>
  <c r="L84" i="43"/>
  <c r="L85" i="363"/>
  <c r="L84" i="37"/>
  <c r="N86" i="37" s="1"/>
  <c r="N88" i="37" s="1"/>
  <c r="D28" i="5" s="1"/>
  <c r="L85" i="347"/>
  <c r="L86" i="347"/>
  <c r="L86" i="348"/>
  <c r="N69" i="177"/>
  <c r="N82" i="177" s="1"/>
  <c r="L89" i="177" s="1"/>
  <c r="N70" i="267"/>
  <c r="N83" i="267" s="1"/>
  <c r="L88" i="267" s="1"/>
  <c r="N69" i="180"/>
  <c r="N82" i="180" s="1"/>
  <c r="L88" i="180" s="1"/>
  <c r="N86" i="121"/>
  <c r="N88" i="121" s="1"/>
  <c r="D111" i="5" s="1"/>
  <c r="N70" i="268"/>
  <c r="N83" i="268" s="1"/>
  <c r="L90" i="268" s="1"/>
  <c r="N72" i="165"/>
  <c r="N85" i="165" s="1"/>
  <c r="L91" i="165" s="1"/>
  <c r="N86" i="67"/>
  <c r="N88" i="67" s="1"/>
  <c r="D58" i="5" s="1"/>
  <c r="L85" i="31"/>
  <c r="L83" i="19"/>
  <c r="N87" i="371"/>
  <c r="N89" i="371" s="1"/>
  <c r="D293" i="5" s="1"/>
  <c r="L85" i="21"/>
  <c r="N86" i="65"/>
  <c r="N88" i="65" s="1"/>
  <c r="D56" i="5" s="1"/>
  <c r="N70" i="266"/>
  <c r="N83" i="266" s="1"/>
  <c r="L88" i="266" s="1"/>
  <c r="N69" i="179"/>
  <c r="N82" i="179" s="1"/>
  <c r="L89" i="179" s="1"/>
  <c r="N79" i="315"/>
  <c r="L84" i="315" s="1"/>
  <c r="N86" i="58"/>
  <c r="N88" i="58" s="1"/>
  <c r="D49" i="5" s="1"/>
  <c r="N87" i="356"/>
  <c r="N89" i="356" s="1"/>
  <c r="D308" i="5" s="1"/>
  <c r="N85" i="74"/>
  <c r="N87" i="74" s="1"/>
  <c r="D65" i="5" s="1"/>
  <c r="L90" i="282"/>
  <c r="N87" i="340"/>
  <c r="N89" i="340" s="1"/>
  <c r="D294" i="5" s="1"/>
  <c r="N87" i="327"/>
  <c r="N89" i="327" s="1"/>
  <c r="D281" i="5" s="1"/>
  <c r="N85" i="78"/>
  <c r="N87" i="78" s="1"/>
  <c r="D69" i="5" s="1"/>
  <c r="L83" i="302"/>
  <c r="L83" i="75"/>
  <c r="L84" i="346"/>
  <c r="L82" i="75"/>
  <c r="L84" i="19"/>
  <c r="N87" i="343"/>
  <c r="N89" i="343" s="1"/>
  <c r="D296" i="5" s="1"/>
  <c r="N87" i="321"/>
  <c r="N89" i="321" s="1"/>
  <c r="D277" i="5" s="1"/>
  <c r="N87" i="339"/>
  <c r="N89" i="339" s="1"/>
  <c r="D292" i="5" s="1"/>
  <c r="N69" i="172"/>
  <c r="N82" i="172" s="1"/>
  <c r="L88" i="172" s="1"/>
  <c r="N70" i="157"/>
  <c r="N83" i="157" s="1"/>
  <c r="L90" i="157" s="1"/>
  <c r="L83" i="25"/>
  <c r="L84" i="25"/>
  <c r="N79" i="314"/>
  <c r="L84" i="314" s="1"/>
  <c r="N86" i="124"/>
  <c r="N88" i="124" s="1"/>
  <c r="D113" i="5" s="1"/>
  <c r="L85" i="34"/>
  <c r="L85" i="254"/>
  <c r="L84" i="363"/>
  <c r="L86" i="254"/>
  <c r="L85" i="364"/>
  <c r="L98" i="260"/>
  <c r="N101" i="260" s="1"/>
  <c r="N103" i="260" s="1"/>
  <c r="D219" i="5" s="1"/>
  <c r="L84" i="31"/>
  <c r="L83" i="43"/>
  <c r="L85" i="27"/>
  <c r="L84" i="364"/>
  <c r="L83" i="30"/>
  <c r="N87" i="253"/>
  <c r="N89" i="253" s="1"/>
  <c r="D213" i="5" s="1"/>
  <c r="L84" i="27"/>
  <c r="L84" i="42"/>
  <c r="N86" i="47"/>
  <c r="N88" i="47" s="1"/>
  <c r="D39" i="5" s="1"/>
  <c r="L84" i="30"/>
  <c r="L84" i="24"/>
  <c r="L83" i="24"/>
  <c r="L83" i="39"/>
  <c r="L86" i="333"/>
  <c r="N86" i="46"/>
  <c r="N88" i="46" s="1"/>
  <c r="D38" i="5" s="1"/>
  <c r="N90" i="218"/>
  <c r="N92" i="218" s="1"/>
  <c r="D180" i="5" s="1"/>
  <c r="L84" i="102"/>
  <c r="N86" i="208"/>
  <c r="N88" i="208" s="1"/>
  <c r="D119" i="5" s="1"/>
  <c r="L83" i="284"/>
  <c r="L85" i="142"/>
  <c r="L83" i="21"/>
  <c r="L87" i="274"/>
  <c r="L83" i="147"/>
  <c r="L85" i="147"/>
  <c r="N69" i="164"/>
  <c r="N82" i="164" s="1"/>
  <c r="L87" i="164" s="1"/>
  <c r="N79" i="239"/>
  <c r="L85" i="239" s="1"/>
  <c r="L84" i="26"/>
  <c r="L85" i="135"/>
  <c r="L83" i="135"/>
  <c r="L85" i="213"/>
  <c r="L84" i="147"/>
  <c r="N90" i="219"/>
  <c r="N92" i="219" s="1"/>
  <c r="D181" i="5" s="1"/>
  <c r="N85" i="303"/>
  <c r="N87" i="303" s="1"/>
  <c r="D259" i="5" s="1"/>
  <c r="L86" i="256"/>
  <c r="N86" i="224"/>
  <c r="N88" i="224" s="1"/>
  <c r="D185" i="5" s="1"/>
  <c r="L84" i="34"/>
  <c r="L84" i="39"/>
  <c r="N86" i="123"/>
  <c r="N88" i="123" s="1"/>
  <c r="D114" i="5" s="1"/>
  <c r="L85" i="69"/>
  <c r="L86" i="251"/>
  <c r="L85" i="336"/>
  <c r="L86" i="365"/>
  <c r="L84" i="365"/>
  <c r="N86" i="131"/>
  <c r="N88" i="131" s="1"/>
  <c r="D122" i="5" s="1"/>
  <c r="L83" i="59"/>
  <c r="N85" i="72"/>
  <c r="N87" i="72" s="1"/>
  <c r="D63" i="5" s="1"/>
  <c r="L84" i="251"/>
  <c r="L82" i="286"/>
  <c r="N64" i="297"/>
  <c r="N77" i="297" s="1"/>
  <c r="L82" i="297" s="1"/>
  <c r="N66" i="294"/>
  <c r="N79" i="294" s="1"/>
  <c r="L84" i="294" s="1"/>
  <c r="L82" i="284"/>
  <c r="N79" i="318"/>
  <c r="L86" i="318" s="1"/>
  <c r="N79" i="311"/>
  <c r="L84" i="311" s="1"/>
  <c r="N79" i="319"/>
  <c r="L84" i="319" s="1"/>
  <c r="N77" i="285"/>
  <c r="L82" i="285" s="1"/>
  <c r="L84" i="298"/>
  <c r="N86" i="226"/>
  <c r="N88" i="226" s="1"/>
  <c r="D187" i="5" s="1"/>
  <c r="L89" i="282"/>
  <c r="L83" i="42"/>
  <c r="L85" i="240"/>
  <c r="L85" i="138"/>
  <c r="L83" i="105"/>
  <c r="L83" i="92"/>
  <c r="L86" i="240"/>
  <c r="L84" i="342"/>
  <c r="L84" i="92"/>
  <c r="L86" i="332"/>
  <c r="L84" i="332"/>
  <c r="N86" i="132"/>
  <c r="N88" i="132" s="1"/>
  <c r="D123" i="5" s="1"/>
  <c r="L82" i="298"/>
  <c r="L85" i="41"/>
  <c r="L84" i="103"/>
  <c r="N70" i="176"/>
  <c r="N83" i="176" s="1"/>
  <c r="L88" i="176" s="1"/>
  <c r="N70" i="178"/>
  <c r="N83" i="178" s="1"/>
  <c r="L89" i="178" s="1"/>
  <c r="L87" i="275"/>
  <c r="L86" i="275"/>
  <c r="L87" i="232"/>
  <c r="L85" i="232"/>
  <c r="L86" i="232"/>
  <c r="L84" i="215"/>
  <c r="L83" i="215"/>
  <c r="L85" i="215"/>
  <c r="L85" i="100"/>
  <c r="L84" i="100"/>
  <c r="L84" i="142"/>
  <c r="L86" i="241"/>
  <c r="L86" i="262"/>
  <c r="L85" i="241"/>
  <c r="L82" i="302"/>
  <c r="N79" i="316"/>
  <c r="L86" i="316" s="1"/>
  <c r="N83" i="155"/>
  <c r="L88" i="155" s="1"/>
  <c r="N79" i="313"/>
  <c r="L85" i="313" s="1"/>
  <c r="N79" i="317"/>
  <c r="L84" i="317" s="1"/>
  <c r="L92" i="221"/>
  <c r="L91" i="221"/>
  <c r="L83" i="26"/>
  <c r="L85" i="105"/>
  <c r="L83" i="286"/>
  <c r="L83" i="102"/>
  <c r="N86" i="130"/>
  <c r="N88" i="130" s="1"/>
  <c r="D121" i="5" s="1"/>
  <c r="L85" i="262"/>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L85" i="149"/>
  <c r="L84" i="149"/>
  <c r="L83" i="149"/>
  <c r="L83" i="96"/>
  <c r="N86" i="128"/>
  <c r="N88" i="128" s="1"/>
  <c r="D120" i="5" s="1"/>
  <c r="L84" i="213"/>
  <c r="N78" i="60"/>
  <c r="L84" i="60" s="1"/>
  <c r="L85" i="256"/>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3" i="301"/>
  <c r="L84" i="301"/>
  <c r="L85" i="9"/>
  <c r="L83" i="9"/>
  <c r="N85" i="127"/>
  <c r="N87" i="127" s="1"/>
  <c r="D117" i="5" s="1"/>
  <c r="L88" i="188"/>
  <c r="L89" i="188"/>
  <c r="L89" i="185"/>
  <c r="L89" i="170"/>
  <c r="L88" i="170"/>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L89" i="171" l="1"/>
  <c r="L88" i="171"/>
  <c r="N86" i="38"/>
  <c r="N88" i="38" s="1"/>
  <c r="D29" i="5" s="1"/>
  <c r="L87" i="174"/>
  <c r="L89" i="180"/>
  <c r="L87" i="180"/>
  <c r="N90" i="180" s="1"/>
  <c r="N92" i="180" s="1"/>
  <c r="D159" i="5" s="1"/>
  <c r="N86" i="43"/>
  <c r="N88" i="43" s="1"/>
  <c r="D34" i="5" s="1"/>
  <c r="L89" i="183"/>
  <c r="L87" i="183"/>
  <c r="L88" i="174"/>
  <c r="L89" i="267"/>
  <c r="N87" i="348"/>
  <c r="N89" i="348" s="1"/>
  <c r="D301" i="5" s="1"/>
  <c r="N87" i="333"/>
  <c r="N89" i="333" s="1"/>
  <c r="D287" i="5" s="1"/>
  <c r="N87" i="328"/>
  <c r="N89" i="328" s="1"/>
  <c r="D282" i="5" s="1"/>
  <c r="N89" i="50"/>
  <c r="N91" i="50" s="1"/>
  <c r="D42" i="5" s="1"/>
  <c r="N87" i="347"/>
  <c r="N89" i="347" s="1"/>
  <c r="D300" i="5" s="1"/>
  <c r="L87" i="177"/>
  <c r="L92" i="165"/>
  <c r="L88" i="268"/>
  <c r="L90" i="267"/>
  <c r="L89" i="268"/>
  <c r="N87" i="363"/>
  <c r="N89" i="363" s="1"/>
  <c r="D313" i="5" s="1"/>
  <c r="N86" i="31"/>
  <c r="N88" i="31" s="1"/>
  <c r="D23" i="5" s="1"/>
  <c r="L88" i="179"/>
  <c r="L88" i="177"/>
  <c r="L90" i="165"/>
  <c r="N93" i="165" s="1"/>
  <c r="N95" i="165" s="1"/>
  <c r="D150" i="5" s="1"/>
  <c r="L86" i="315"/>
  <c r="L85" i="315"/>
  <c r="N86" i="19"/>
  <c r="N88" i="19" s="1"/>
  <c r="D11" i="5" s="1"/>
  <c r="N86" i="21"/>
  <c r="N88" i="21" s="1"/>
  <c r="D13" i="5" s="1"/>
  <c r="N86" i="24"/>
  <c r="N88" i="24" s="1"/>
  <c r="D16" i="5" s="1"/>
  <c r="N91" i="282"/>
  <c r="N93" i="282" s="1"/>
  <c r="D239" i="5" s="1"/>
  <c r="L89" i="266"/>
  <c r="L90" i="266"/>
  <c r="L87" i="179"/>
  <c r="L90" i="178"/>
  <c r="N86" i="25"/>
  <c r="N88" i="25" s="1"/>
  <c r="D17" i="5" s="1"/>
  <c r="N85" i="75"/>
  <c r="N87" i="75" s="1"/>
  <c r="D66" i="5" s="1"/>
  <c r="N85" i="302"/>
  <c r="N87" i="302" s="1"/>
  <c r="N86" i="105"/>
  <c r="N88" i="105" s="1"/>
  <c r="D95" i="5" s="1"/>
  <c r="L87" i="189"/>
  <c r="L88" i="178"/>
  <c r="N86" i="142"/>
  <c r="N88" i="142" s="1"/>
  <c r="D134" i="5" s="1"/>
  <c r="L89" i="157"/>
  <c r="N87" i="254"/>
  <c r="N89" i="254" s="1"/>
  <c r="D214" i="5" s="1"/>
  <c r="L88" i="157"/>
  <c r="N87" i="346"/>
  <c r="N89" i="346" s="1"/>
  <c r="D299" i="5" s="1"/>
  <c r="L88" i="164"/>
  <c r="L85" i="314"/>
  <c r="L86" i="314"/>
  <c r="N86" i="34"/>
  <c r="N88" i="34" s="1"/>
  <c r="D26" i="5" s="1"/>
  <c r="N87" i="364"/>
  <c r="N89" i="364" s="1"/>
  <c r="D314" i="5" s="1"/>
  <c r="L86" i="319"/>
  <c r="L85" i="319"/>
  <c r="N86" i="69"/>
  <c r="N88" i="69" s="1"/>
  <c r="D60" i="5" s="1"/>
  <c r="N87" i="342"/>
  <c r="N89" i="342" s="1"/>
  <c r="D295" i="5" s="1"/>
  <c r="L85" i="317"/>
  <c r="L86" i="317"/>
  <c r="L89" i="155"/>
  <c r="N85" i="284"/>
  <c r="N87" i="284" s="1"/>
  <c r="D241" i="5" s="1"/>
  <c r="N86" i="27"/>
  <c r="N88" i="27" s="1"/>
  <c r="D19" i="5" s="1"/>
  <c r="N86" i="138"/>
  <c r="N88" i="138" s="1"/>
  <c r="D129" i="5" s="1"/>
  <c r="N87" i="365"/>
  <c r="N89" i="365" s="1"/>
  <c r="D315" i="5" s="1"/>
  <c r="L84" i="316"/>
  <c r="N86" i="147"/>
  <c r="N88" i="147" s="1"/>
  <c r="D137" i="5" s="1"/>
  <c r="N86" i="42"/>
  <c r="N88" i="42" s="1"/>
  <c r="D33" i="5" s="1"/>
  <c r="N90" i="217"/>
  <c r="N92" i="217" s="1"/>
  <c r="D179" i="5" s="1"/>
  <c r="L89" i="176"/>
  <c r="L85" i="294"/>
  <c r="L86" i="294"/>
  <c r="L90" i="176"/>
  <c r="N86" i="26"/>
  <c r="N88" i="26" s="1"/>
  <c r="D18" i="5" s="1"/>
  <c r="N86" i="215"/>
  <c r="N88" i="215" s="1"/>
  <c r="D177" i="5" s="1"/>
  <c r="N87" i="240"/>
  <c r="N89" i="240" s="1"/>
  <c r="D200" i="5" s="1"/>
  <c r="N86" i="30"/>
  <c r="N88" i="30" s="1"/>
  <c r="D22" i="5" s="1"/>
  <c r="L86" i="313"/>
  <c r="N91" i="249"/>
  <c r="N93" i="249" s="1"/>
  <c r="D209" i="5" s="1"/>
  <c r="L86" i="239"/>
  <c r="L84" i="239"/>
  <c r="L86" i="311"/>
  <c r="L85" i="311"/>
  <c r="N86" i="213"/>
  <c r="N88" i="213" s="1"/>
  <c r="D175" i="5" s="1"/>
  <c r="N87" i="251"/>
  <c r="N89" i="251" s="1"/>
  <c r="D211" i="5" s="1"/>
  <c r="L83" i="297"/>
  <c r="N86" i="96"/>
  <c r="N88" i="96" s="1"/>
  <c r="D86" i="5" s="1"/>
  <c r="N87" i="256"/>
  <c r="N89" i="256" s="1"/>
  <c r="D215" i="5" s="1"/>
  <c r="L89" i="164"/>
  <c r="N85" i="286"/>
  <c r="N87" i="286" s="1"/>
  <c r="D243" i="5" s="1"/>
  <c r="N87" i="336"/>
  <c r="N89" i="336" s="1"/>
  <c r="D290" i="5" s="1"/>
  <c r="N86" i="102"/>
  <c r="N88" i="102" s="1"/>
  <c r="D92" i="5" s="1"/>
  <c r="N86" i="59"/>
  <c r="N88" i="59" s="1"/>
  <c r="D50" i="5" s="1"/>
  <c r="N86" i="39"/>
  <c r="N88" i="39" s="1"/>
  <c r="D30" i="5" s="1"/>
  <c r="N86" i="135"/>
  <c r="N88" i="135" s="1"/>
  <c r="D126" i="5" s="1"/>
  <c r="N88" i="274"/>
  <c r="N90" i="274" s="1"/>
  <c r="D232" i="5" s="1"/>
  <c r="N86" i="33"/>
  <c r="N88" i="33" s="1"/>
  <c r="D25" i="5" s="1"/>
  <c r="L89" i="189"/>
  <c r="N86" i="140"/>
  <c r="N88" i="140" s="1"/>
  <c r="D132" i="5" s="1"/>
  <c r="L84" i="285"/>
  <c r="L84" i="297"/>
  <c r="N86" i="53"/>
  <c r="N88" i="53" s="1"/>
  <c r="D45" i="5" s="1"/>
  <c r="N86" i="29"/>
  <c r="N88" i="29" s="1"/>
  <c r="D21" i="5" s="1"/>
  <c r="N86" i="103"/>
  <c r="N88" i="103" s="1"/>
  <c r="D93" i="5" s="1"/>
  <c r="N93" i="221"/>
  <c r="N95" i="221" s="1"/>
  <c r="D184" i="5" s="1"/>
  <c r="N87" i="235"/>
  <c r="N89" i="235" s="1"/>
  <c r="D195" i="5" s="1"/>
  <c r="N87" i="332"/>
  <c r="N89" i="332" s="1"/>
  <c r="D286" i="5" s="1"/>
  <c r="N86" i="92"/>
  <c r="N88" i="92" s="1"/>
  <c r="D83" i="5" s="1"/>
  <c r="N86" i="41"/>
  <c r="N88" i="41" s="1"/>
  <c r="D32" i="5" s="1"/>
  <c r="L90" i="155"/>
  <c r="N86" i="80"/>
  <c r="N88" i="80" s="1"/>
  <c r="D71" i="5" s="1"/>
  <c r="N87" i="262"/>
  <c r="N89" i="262" s="1"/>
  <c r="D221" i="5" s="1"/>
  <c r="N85" i="298"/>
  <c r="N87" i="298" s="1"/>
  <c r="D254" i="5" s="1"/>
  <c r="L84" i="318"/>
  <c r="L85" i="318"/>
  <c r="L83" i="285"/>
  <c r="N85" i="285" s="1"/>
  <c r="N87" i="285" s="1"/>
  <c r="D242" i="5" s="1"/>
  <c r="N87" i="295"/>
  <c r="N89" i="295" s="1"/>
  <c r="D251" i="5" s="1"/>
  <c r="L85" i="316"/>
  <c r="N86" i="231"/>
  <c r="N88" i="231" s="1"/>
  <c r="D191" i="5" s="1"/>
  <c r="N87" i="241"/>
  <c r="N89" i="241" s="1"/>
  <c r="D201" i="5" s="1"/>
  <c r="N86" i="99"/>
  <c r="N88" i="99" s="1"/>
  <c r="D89" i="5" s="1"/>
  <c r="N87" i="264"/>
  <c r="N89" i="264" s="1"/>
  <c r="D223" i="5" s="1"/>
  <c r="N86" i="149"/>
  <c r="N88" i="149" s="1"/>
  <c r="D135" i="5" s="1"/>
  <c r="N88" i="232"/>
  <c r="N90" i="232" s="1"/>
  <c r="D192" i="5" s="1"/>
  <c r="N86" i="9"/>
  <c r="N88" i="9" s="1"/>
  <c r="D4" i="5" s="1"/>
  <c r="N86" i="214"/>
  <c r="N88" i="214" s="1"/>
  <c r="D176" i="5" s="1"/>
  <c r="N88" i="275"/>
  <c r="N90" i="275" s="1"/>
  <c r="D233" i="5" s="1"/>
  <c r="N87" i="238"/>
  <c r="N89" i="238" s="1"/>
  <c r="D198" i="5" s="1"/>
  <c r="N85" i="325"/>
  <c r="N87" i="325" s="1"/>
  <c r="D280" i="5" s="1"/>
  <c r="N86" i="100"/>
  <c r="N88" i="100" s="1"/>
  <c r="D90" i="5" s="1"/>
  <c r="N82" i="227"/>
  <c r="N84" i="227" s="1"/>
  <c r="D188" i="5" s="1"/>
  <c r="L84" i="313"/>
  <c r="N86" i="88"/>
  <c r="N88" i="88" s="1"/>
  <c r="D79" i="5" s="1"/>
  <c r="L83" i="60"/>
  <c r="N86" i="209"/>
  <c r="N88" i="209" s="1"/>
  <c r="D131"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96" i="252"/>
  <c r="N98" i="252" s="1"/>
  <c r="D212" i="5" s="1"/>
  <c r="N85" i="293"/>
  <c r="N87" i="293" s="1"/>
  <c r="D249" i="5" s="1"/>
  <c r="N91" i="186"/>
  <c r="N93" i="186" s="1"/>
  <c r="D16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74" l="1"/>
  <c r="N92" i="174" s="1"/>
  <c r="D154" i="5" s="1"/>
  <c r="N90" i="183"/>
  <c r="N92" i="183" s="1"/>
  <c r="D163" i="5" s="1"/>
  <c r="N90" i="177"/>
  <c r="N92" i="177" s="1"/>
  <c r="N91" i="267"/>
  <c r="N93" i="267" s="1"/>
  <c r="D226" i="5" s="1"/>
  <c r="N87" i="314"/>
  <c r="N89" i="314" s="1"/>
  <c r="D270" i="5" s="1"/>
  <c r="N91" i="266"/>
  <c r="N93" i="266" s="1"/>
  <c r="D225" i="5" s="1"/>
  <c r="N91" i="268"/>
  <c r="N93" i="268" s="1"/>
  <c r="D227" i="5" s="1"/>
  <c r="N87" i="315"/>
  <c r="N89" i="315" s="1"/>
  <c r="D271" i="5" s="1"/>
  <c r="N87" i="317"/>
  <c r="N89" i="317" s="1"/>
  <c r="D273" i="5" s="1"/>
  <c r="N90" i="179"/>
  <c r="N92" i="179" s="1"/>
  <c r="D158" i="5" s="1"/>
  <c r="N87" i="319"/>
  <c r="N89" i="319" s="1"/>
  <c r="D275" i="5" s="1"/>
  <c r="N91" i="157"/>
  <c r="N93" i="157" s="1"/>
  <c r="D145" i="5" s="1"/>
  <c r="N91" i="178"/>
  <c r="N93" i="178" s="1"/>
  <c r="D157" i="5" s="1"/>
  <c r="N87" i="294"/>
  <c r="N89" i="294" s="1"/>
  <c r="D250" i="5" s="1"/>
  <c r="N90" i="189"/>
  <c r="N92" i="189" s="1"/>
  <c r="D169" i="5" s="1"/>
  <c r="N90" i="164"/>
  <c r="N92" i="164" s="1"/>
  <c r="D149" i="5" s="1"/>
  <c r="N87" i="316"/>
  <c r="N89" i="316" s="1"/>
  <c r="D272" i="5" s="1"/>
  <c r="N87" i="311"/>
  <c r="N89" i="311" s="1"/>
  <c r="D267" i="5" s="1"/>
  <c r="N87" i="239"/>
  <c r="N89" i="239" s="1"/>
  <c r="D199" i="5" s="1"/>
  <c r="N91" i="155"/>
  <c r="N93" i="155" s="1"/>
  <c r="D144" i="5" s="1"/>
  <c r="N91" i="176"/>
  <c r="N93" i="176" s="1"/>
  <c r="D155" i="5" s="1"/>
  <c r="N87" i="313"/>
  <c r="N89" i="313" s="1"/>
  <c r="D269" i="5" s="1"/>
  <c r="N87" i="318"/>
  <c r="N89" i="318" s="1"/>
  <c r="D274" i="5" s="1"/>
  <c r="N85" i="297"/>
  <c r="N87" i="297" s="1"/>
  <c r="D253" i="5" s="1"/>
  <c r="N90" i="172"/>
  <c r="N92" i="172" s="1"/>
  <c r="D153" i="5" s="1"/>
  <c r="N86" i="60"/>
  <c r="N88" i="60" s="1"/>
  <c r="D51"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<sst xmlns="http://schemas.openxmlformats.org/spreadsheetml/2006/main" count="38539" uniqueCount="2344">
  <si>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</si>
  <si>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</si>
  <si>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</si>
  <si>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</si>
  <si>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</si>
  <si>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</si>
  <si>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</si>
  <si>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</si>
  <si>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</si>
  <si>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</si>
  <si>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</si>
  <si>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</si>
  <si>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</si>
  <si>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</si>
  <si>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</si>
  <si>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</si>
  <si>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</si>
  <si>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</si>
  <si>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</si>
  <si>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</si>
  <si>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</si>
  <si>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</si>
  <si>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</si>
  <si>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</si>
  <si>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</si>
  <si>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</si>
  <si>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</si>
  <si>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</si>
  <si>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</si>
  <si>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</si>
  <si>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</si>
  <si>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</si>
  <si>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</si>
  <si>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</si>
  <si>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</si>
  <si>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</si>
  <si>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</si>
  <si>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</si>
  <si>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</si>
  <si>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</si>
  <si>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</si>
  <si>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</si>
  <si>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</si>
  <si>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</si>
  <si>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</si>
  <si>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</si>
  <si>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</si>
  <si>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</si>
  <si>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</si>
  <si>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</si>
  <si>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</si>
  <si>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</si>
  <si>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</si>
  <si>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</si>
  <si>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</si>
  <si>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</si>
  <si>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</si>
  <si>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</si>
  <si>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</si>
  <si>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</si>
  <si>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</si>
  <si>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</si>
  <si>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</si>
  <si>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</si>
  <si>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</si>
  <si>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</si>
  <si>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</si>
  <si>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</si>
  <si>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</si>
  <si>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</si>
  <si>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</si>
  <si>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</si>
  <si>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</si>
  <si>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</si>
  <si>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</si>
  <si>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</si>
  <si>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</si>
  <si>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</si>
  <si>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</si>
  <si>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</si>
  <si>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</si>
  <si>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</si>
  <si>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</si>
  <si>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</si>
  <si>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</si>
  <si>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</si>
  <si>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</si>
  <si>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</si>
  <si>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</si>
  <si>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</si>
  <si>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</si>
  <si>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</si>
  <si>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</si>
  <si>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</si>
  <si>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</si>
  <si>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</si>
  <si>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</si>
  <si>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</si>
  <si>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</si>
  <si>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</si>
  <si>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</si>
  <si>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</si>
  <si>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</si>
  <si>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</si>
  <si>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</si>
  <si>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</si>
  <si>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</si>
  <si>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</si>
  <si>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</si>
  <si>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</si>
  <si>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</si>
  <si>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</si>
  <si>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</si>
  <si>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</si>
  <si>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</si>
  <si>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</si>
  <si>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</si>
  <si>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</si>
  <si>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</si>
  <si>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</si>
  <si>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</si>
  <si>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</si>
  <si>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</si>
  <si>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</si>
  <si>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</si>
  <si>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</si>
  <si>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</si>
  <si>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</si>
  <si>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</si>
  <si>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</si>
  <si>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</si>
  <si>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</si>
  <si>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</si>
  <si>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</si>
  <si>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</si>
  <si>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</si>
  <si>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</si>
  <si>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</si>
  <si>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</si>
  <si>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</si>
  <si>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</si>
  <si>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</si>
  <si>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</si>
  <si>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</si>
  <si>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</si>
  <si>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</si>
  <si>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</si>
  <si>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</si>
  <si>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</si>
  <si>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</si>
  <si>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</si>
  <si>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</si>
  <si>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</si>
  <si>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</si>
  <si>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</si>
  <si>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</si>
  <si>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</si>
  <si>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</si>
  <si>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</si>
  <si>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</si>
  <si>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</si>
  <si>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</si>
  <si>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</si>
  <si>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</si>
  <si>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</si>
  <si>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</si>
  <si>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</si>
  <si>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</si>
  <si>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</si>
  <si>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</si>
  <si>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</si>
  <si>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</si>
  <si>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</si>
  <si>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</si>
  <si>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</si>
  <si>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</si>
  <si>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</si>
  <si>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</si>
  <si>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</si>
  <si>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</si>
  <si>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</si>
  <si>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</si>
  <si>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</si>
  <si>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</si>
  <si>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</si>
  <si>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</si>
  <si>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</si>
  <si>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</si>
  <si>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</si>
  <si>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</si>
  <si>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</si>
  <si>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</si>
  <si>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</si>
  <si>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</si>
  <si>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</si>
  <si>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</si>
  <si>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</si>
  <si>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</si>
  <si>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</si>
  <si>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</si>
  <si>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</si>
  <si>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</si>
  <si>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</si>
  <si>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</si>
  <si>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</si>
  <si>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</si>
  <si>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</si>
  <si>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</si>
  <si>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</si>
  <si>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</si>
  <si>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</si>
  <si>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</si>
  <si>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</si>
  <si>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</si>
  <si>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</si>
  <si>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</si>
  <si>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</si>
  <si>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</si>
  <si>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</si>
  <si>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</si>
  <si>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</si>
  <si>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</si>
  <si>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</si>
  <si>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</si>
  <si>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</si>
  <si>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</si>
  <si>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</si>
  <si>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</si>
  <si>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</si>
  <si>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</si>
  <si>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</si>
  <si>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</si>
  <si>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</si>
  <si>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</si>
  <si>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</si>
  <si>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</si>
  <si>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</si>
  <si>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</si>
  <si>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</si>
  <si>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</si>
  <si>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</si>
  <si>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</si>
  <si>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</si>
  <si>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</si>
  <si>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</si>
  <si>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</si>
  <si>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</si>
  <si>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</si>
  <si>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</si>
  <si>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</si>
  <si>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</si>
  <si>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</si>
  <si>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</si>
  <si>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</si>
  <si>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</si>
  <si>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</si>
  <si>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</si>
  <si>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</si>
  <si>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</si>
  <si>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</si>
  <si>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</si>
  <si>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</si>
  <si>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</si>
  <si>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</si>
  <si>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</si>
  <si>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</si>
  <si>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</si>
  <si>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</si>
  <si>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</si>
  <si>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</si>
  <si>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</si>
  <si>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</si>
  <si>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</si>
  <si>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</si>
  <si>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</si>
  <si>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</si>
  <si>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</si>
  <si>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</si>
  <si>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</si>
  <si>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</si>
  <si>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</si>
  <si>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</si>
  <si>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</si>
  <si>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</si>
  <si>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</si>
  <si>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</si>
  <si>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</si>
  <si>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</si>
  <si>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</si>
  <si>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</si>
  <si>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</si>
  <si>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</si>
  <si>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</si>
  <si>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</si>
  <si>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</si>
  <si>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</si>
  <si>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</si>
  <si>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</si>
  <si>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</si>
  <si>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</si>
  <si>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</si>
  <si>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</si>
  <si>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</si>
  <si>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</si>
  <si>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</si>
  <si>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</si>
  <si>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</si>
  <si>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</si>
  <si>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</si>
  <si>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</si>
  <si>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</si>
  <si>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</si>
  <si>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</si>
  <si>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</si>
  <si>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</si>
  <si>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</si>
  <si>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</si>
  <si>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</si>
  <si>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</si>
  <si>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</si>
  <si>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</si>
  <si>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</si>
  <si>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</si>
  <si>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</si>
  <si>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</si>
  <si>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</si>
  <si>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</si>
  <si>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</si>
  <si>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</si>
  <si>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</si>
  <si>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</si>
  <si>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</si>
  <si>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</si>
  <si>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</si>
  <si>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</si>
  <si>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</si>
  <si>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</si>
  <si>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</si>
  <si>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</si>
  <si>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</si>
  <si>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</si>
  <si>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</si>
  <si>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</si>
  <si>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</si>
  <si>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</si>
  <si>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</si>
  <si>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</si>
  <si>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</si>
  <si>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</si>
  <si>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</si>
  <si>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</si>
  <si>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</si>
  <si>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</si>
  <si>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</si>
  <si>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</si>
  <si>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</si>
  <si>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</si>
  <si>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</si>
  <si>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</si>
  <si>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</si>
  <si>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</si>
  <si>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</si>
  <si>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</si>
  <si>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</si>
  <si>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</si>
  <si>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</si>
  <si>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</si>
  <si>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</si>
  <si>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</si>
  <si>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</si>
  <si>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</si>
  <si>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</si>
  <si>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</si>
  <si>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</si>
  <si>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</si>
  <si>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</si>
  <si>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</si>
  <si>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</si>
  <si>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</si>
  <si>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</si>
  <si>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</si>
  <si>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</si>
  <si>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</si>
  <si>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</si>
  <si>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</si>
  <si>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</si>
  <si>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</si>
  <si>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</si>
  <si>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</si>
  <si>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</si>
  <si>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</si>
  <si>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</si>
  <si>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</si>
  <si>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</si>
  <si>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</si>
  <si>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</si>
  <si>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</si>
  <si>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</si>
  <si>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</si>
  <si>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</si>
  <si>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</si>
  <si>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</si>
  <si>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</si>
  <si>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</si>
  <si>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</si>
  <si>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</si>
  <si>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</si>
  <si>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</si>
  <si>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</si>
  <si>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</si>
  <si>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</si>
  <si>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</si>
  <si>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</si>
  <si>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</si>
  <si>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</si>
  <si>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</si>
  <si>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</si>
  <si>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</si>
  <si>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</si>
  <si>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</si>
  <si>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</si>
  <si>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</si>
  <si>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</si>
  <si>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</si>
  <si>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</si>
  <si>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</si>
  <si>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</si>
  <si>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</si>
  <si>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</si>
  <si>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</si>
  <si>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</si>
  <si>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</si>
  <si>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</si>
  <si>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</si>
  <si>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</si>
  <si>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</si>
  <si>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</si>
  <si>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</si>
  <si>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</si>
  <si>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</si>
  <si>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</si>
  <si>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</si>
  <si>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</si>
  <si>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</si>
  <si>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</si>
  <si>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</si>
  <si>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</si>
  <si>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</si>
  <si>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</si>
  <si>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</si>
  <si>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</si>
  <si>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</si>
  <si>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</si>
  <si>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</si>
  <si>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</si>
  <si>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</si>
  <si>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</si>
  <si>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</si>
  <si>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</si>
  <si>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</si>
  <si>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</si>
  <si>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</si>
  <si>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</si>
  <si>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</si>
  <si>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</si>
  <si>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</si>
  <si>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</si>
  <si>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</si>
  <si>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</si>
  <si>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</si>
  <si>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</si>
  <si>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</si>
  <si>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</si>
  <si>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</si>
  <si>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</si>
  <si>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</si>
  <si>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</si>
  <si>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</si>
  <si>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</si>
  <si>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</si>
  <si>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</si>
  <si>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</si>
  <si>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</si>
  <si>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</si>
  <si>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</si>
  <si>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</si>
  <si>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</si>
  <si>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</si>
  <si>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</si>
  <si>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</si>
  <si>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</si>
  <si>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</si>
  <si>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</si>
  <si>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</si>
  <si>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</si>
  <si>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</si>
  <si>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</si>
  <si>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</si>
  <si>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</si>
  <si>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</si>
  <si>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</si>
  <si>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</si>
  <si>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</si>
  <si>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</si>
  <si>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</si>
  <si>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</si>
  <si>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</si>
  <si>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</si>
  <si>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</si>
  <si>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</si>
  <si>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</si>
  <si>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</si>
  <si>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</si>
  <si>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</si>
  <si>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</si>
  <si>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</si>
  <si>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</si>
  <si>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</si>
  <si>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</si>
  <si>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</si>
  <si>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</si>
  <si>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</si>
  <si>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</si>
  <si>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</si>
  <si>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</si>
  <si>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</si>
  <si>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</si>
  <si>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</si>
  <si>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</si>
  <si>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</si>
  <si>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</si>
  <si>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</si>
  <si>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</si>
  <si>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</si>
  <si>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</si>
  <si>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</si>
  <si>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</si>
  <si>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</si>
  <si>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</si>
  <si>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</si>
  <si>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</si>
  <si>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</si>
  <si>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</si>
  <si>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</si>
  <si>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</si>
  <si>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</si>
  <si>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</si>
  <si>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</si>
  <si>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</si>
  <si>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</si>
  <si>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</si>
  <si>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</si>
  <si>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</si>
  <si>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</si>
  <si>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</si>
  <si>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</si>
  <si>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</si>
  <si>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</si>
  <si>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</si>
  <si>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</si>
  <si>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</si>
  <si>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</si>
  <si>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</si>
  <si>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</si>
  <si>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</si>
  <si>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</si>
  <si>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</si>
  <si>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</si>
  <si>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</si>
  <si>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</si>
  <si>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</si>
  <si>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</si>
  <si>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</si>
  <si>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</si>
  <si>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</si>
  <si>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</si>
  <si>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</si>
  <si>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</si>
  <si>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</si>
  <si>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</si>
  <si>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</si>
  <si>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</si>
  <si>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</si>
  <si>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</si>
  <si>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</si>
  <si>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</si>
  <si>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</si>
  <si>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</si>
  <si>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</si>
  <si>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</si>
  <si>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</si>
  <si>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</si>
  <si>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</si>
  <si>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</si>
  <si>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</si>
  <si>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</si>
  <si>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</si>
  <si>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</si>
  <si>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</si>
  <si>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</si>
  <si>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</si>
  <si>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</si>
  <si>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</si>
  <si>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</si>
  <si>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</si>
  <si>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</si>
  <si>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</si>
  <si>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</si>
  <si>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</si>
  <si>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</si>
  <si>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</si>
  <si>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</si>
  <si>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</si>
  <si>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</si>
  <si>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</si>
  <si>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</si>
  <si>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</si>
  <si>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</si>
  <si>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</si>
  <si>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</si>
  <si>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</si>
  <si>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</si>
  <si>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</si>
  <si>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</si>
  <si>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</si>
  <si>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</si>
  <si>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</si>
  <si>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</si>
  <si>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</si>
  <si>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</si>
  <si>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</si>
  <si>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</si>
  <si>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</si>
  <si>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</si>
  <si>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</si>
  <si>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</si>
  <si>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</si>
  <si>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</si>
  <si>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</si>
  <si>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</si>
  <si>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</si>
  <si>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</si>
  <si>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</si>
  <si>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</si>
  <si>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</si>
  <si>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</si>
  <si>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</si>
  <si>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</si>
  <si>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</si>
  <si>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</si>
  <si>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</si>
  <si>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</si>
  <si>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</si>
  <si>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</si>
  <si>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</si>
  <si>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</si>
  <si>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</si>
  <si>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</si>
  <si>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</si>
  <si>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</si>
  <si>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</si>
  <si>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</si>
  <si>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</si>
  <si>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</si>
  <si>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</si>
  <si>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</si>
  <si>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</si>
  <si>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</si>
  <si>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</si>
  <si>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</si>
  <si>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</si>
  <si>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</si>
  <si>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</si>
  <si>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</si>
  <si>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</si>
  <si>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</si>
  <si>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</si>
  <si>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</si>
  <si>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</si>
  <si>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</si>
  <si>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</si>
  <si>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</si>
  <si>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</si>
  <si>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</si>
  <si>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</si>
  <si>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</si>
  <si>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</si>
  <si>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</si>
  <si>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</si>
  <si>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</si>
  <si>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</si>
  <si>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</si>
  <si>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</si>
  <si>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</si>
  <si>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</si>
  <si>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</si>
  <si>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</si>
  <si>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</si>
  <si>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</si>
  <si>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</si>
  <si>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</si>
  <si>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</si>
  <si>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</si>
  <si>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</si>
  <si>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</si>
  <si>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</si>
  <si>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</si>
  <si>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</si>
  <si>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</si>
  <si>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</si>
  <si>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</si>
  <si>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</si>
  <si>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</si>
  <si>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</si>
  <si>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</si>
  <si>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</si>
  <si>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</si>
  <si>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</si>
  <si>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</si>
  <si>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</si>
  <si>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</si>
  <si>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</si>
  <si>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</si>
  <si>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</si>
  <si>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</si>
  <si>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</si>
  <si>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</si>
  <si>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</si>
  <si>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</si>
  <si>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</si>
  <si>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</si>
  <si>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</si>
  <si>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</si>
  <si>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</si>
  <si>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</si>
  <si>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</si>
  <si>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</si>
  <si>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</si>
  <si>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</si>
  <si>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</si>
  <si>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</si>
  <si>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</si>
  <si>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</si>
  <si>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</si>
  <si>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</si>
  <si>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</si>
  <si>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</si>
  <si>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</si>
  <si>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</si>
  <si>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</si>
  <si>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</si>
  <si>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</si>
  <si>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</si>
  <si>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</si>
  <si>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</si>
  <si>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</si>
  <si>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</si>
  <si>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</si>
  <si>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</si>
  <si>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</si>
  <si>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</si>
  <si>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</si>
  <si>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</si>
  <si>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</si>
  <si>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</si>
  <si>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</si>
  <si>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</si>
  <si>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</si>
  <si>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</si>
  <si>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</si>
  <si>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</si>
  <si>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</si>
  <si>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</si>
  <si>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</si>
  <si>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</si>
  <si>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</si>
  <si>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</si>
  <si>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</si>
  <si>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</si>
  <si>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</si>
  <si>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</si>
  <si>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</si>
  <si>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</si>
  <si>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</si>
  <si>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</si>
  <si>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</si>
  <si>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</si>
  <si>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</si>
  <si>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</si>
  <si>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</si>
  <si>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</si>
  <si>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</si>
  <si>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</si>
  <si>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</si>
  <si>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</si>
  <si>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</si>
  <si>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</si>
  <si>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</si>
  <si>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</si>
  <si>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</si>
  <si>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</si>
  <si>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</si>
  <si>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</si>
  <si>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</si>
  <si>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</si>
  <si>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</si>
  <si>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</si>
  <si>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</si>
  <si>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</si>
  <si>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</si>
  <si>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</si>
  <si>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</si>
  <si>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</si>
  <si>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</si>
  <si>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</si>
  <si>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</si>
  <si>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</si>
  <si>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</si>
  <si>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</si>
  <si>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</si>
  <si>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</si>
  <si>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</si>
  <si>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</si>
  <si>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</si>
  <si>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</si>
  <si>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</si>
  <si>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</si>
  <si>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</si>
  <si>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</si>
  <si>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</si>
  <si>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</si>
  <si>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</si>
  <si>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</si>
  <si>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</si>
  <si>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</si>
  <si>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</si>
  <si>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</si>
  <si>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</si>
  <si>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</si>
  <si>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</si>
  <si>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</si>
  <si>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</si>
  <si>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</si>
  <si>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</si>
  <si>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</si>
  <si>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</si>
  <si>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</si>
  <si>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</si>
  <si>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</si>
  <si>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</si>
  <si>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</si>
  <si>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</si>
  <si>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</si>
  <si>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</si>
  <si>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</si>
  <si>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</si>
  <si>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</si>
  <si>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</si>
  <si>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</si>
  <si>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</si>
  <si>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</si>
  <si>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</si>
  <si>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</si>
  <si>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</si>
  <si>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</si>
  <si>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</si>
  <si>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</si>
  <si>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</si>
  <si>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</si>
  <si>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</si>
  <si>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</si>
  <si>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</si>
  <si>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</si>
  <si>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</si>
  <si>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</si>
  <si>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</si>
  <si>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</si>
  <si>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</si>
  <si>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</si>
  <si>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</si>
  <si>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</si>
  <si>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</si>
  <si>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</si>
  <si>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</si>
  <si>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</si>
  <si>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</si>
  <si>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</si>
  <si>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</si>
  <si>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</si>
  <si>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</si>
  <si>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</si>
  <si>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</si>
  <si>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</si>
  <si>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</si>
  <si>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</si>
  <si>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</si>
  <si>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</si>
  <si>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</si>
  <si>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</si>
  <si>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</si>
  <si>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</si>
  <si>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</si>
  <si>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</si>
  <si>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</si>
  <si>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</si>
  <si>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</si>
  <si>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</si>
  <si>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</si>
  <si>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</si>
  <si>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</si>
  <si>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</si>
  <si>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</si>
  <si>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</si>
  <si>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</si>
  <si>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</si>
  <si>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</si>
  <si>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</si>
  <si>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</si>
  <si>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</si>
  <si>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</si>
  <si>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</si>
  <si>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</si>
  <si>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</si>
  <si>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</si>
  <si>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</si>
  <si>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</si>
  <si>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</si>
  <si>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</si>
  <si>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</si>
  <si>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</si>
  <si>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</si>
  <si>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</si>
  <si>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</si>
  <si>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</si>
  <si>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</si>
  <si>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</si>
  <si>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</si>
  <si>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</si>
  <si>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</si>
  <si>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</si>
  <si>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</si>
  <si>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</si>
  <si>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</si>
  <si>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</si>
  <si>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</si>
  <si>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</si>
  <si>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</si>
  <si>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</si>
  <si>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</si>
  <si>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</si>
  <si>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</si>
  <si>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</si>
  <si>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</si>
  <si>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</si>
  <si>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</si>
  <si>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</si>
  <si>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</si>
  <si>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</si>
  <si>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</si>
  <si>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</si>
  <si>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</si>
  <si>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</si>
  <si>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</si>
  <si>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</si>
  <si>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</si>
  <si>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</si>
  <si>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</si>
  <si>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</si>
  <si>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</si>
  <si>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</si>
  <si>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</si>
  <si>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</si>
  <si>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</si>
  <si>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</si>
  <si>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</si>
  <si>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</si>
  <si>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</si>
  <si>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</si>
  <si>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</si>
  <si>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</si>
  <si>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</si>
  <si>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</si>
  <si>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</si>
  <si>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</si>
  <si>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</si>
  <si>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</si>
  <si>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</si>
  <si>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</si>
  <si>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</si>
  <si>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</si>
  <si>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</si>
  <si>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</si>
  <si>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</si>
  <si>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</si>
  <si>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</si>
  <si>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</si>
  <si>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</si>
  <si>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</si>
  <si>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</si>
  <si>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</si>
  <si>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</si>
  <si>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</si>
  <si>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</si>
  <si>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</si>
  <si>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</si>
  <si>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</si>
  <si>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</si>
  <si>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</si>
  <si>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</si>
  <si>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</si>
  <si>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</si>
  <si>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</si>
  <si>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</si>
  <si>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</si>
  <si>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</si>
  <si>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</si>
  <si>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</si>
  <si>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</si>
  <si>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</si>
  <si>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</si>
  <si>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</si>
  <si>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</si>
  <si>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</si>
  <si>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</si>
  <si>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</si>
  <si>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</si>
  <si>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</si>
  <si>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</si>
  <si>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</si>
  <si>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</si>
  <si>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</si>
  <si>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</si>
  <si>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</si>
  <si>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</si>
  <si>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</si>
  <si>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</si>
  <si>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</si>
  <si>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</si>
  <si>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</si>
  <si>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</si>
  <si>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</si>
  <si>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</si>
  <si>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</si>
  <si>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</si>
  <si>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</si>
  <si>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</si>
  <si>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</si>
  <si>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</si>
  <si>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</si>
  <si>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</si>
  <si>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</si>
  <si>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</si>
  <si>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</si>
  <si>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</si>
  <si>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</si>
  <si>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</si>
  <si>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</si>
  <si>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</si>
  <si>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</si>
  <si>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</si>
  <si>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</si>
  <si>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</si>
  <si>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</si>
  <si>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</si>
  <si>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</si>
  <si>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</si>
  <si>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</si>
  <si>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</si>
  <si>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</si>
  <si>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</si>
  <si>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</si>
  <si>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</si>
  <si>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</si>
  <si>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</si>
  <si>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</si>
  <si>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</si>
  <si>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</si>
  <si>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</si>
  <si>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</si>
  <si>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</si>
  <si>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</si>
  <si>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</si>
  <si>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</si>
  <si>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</si>
  <si>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</si>
  <si>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</si>
  <si>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</si>
  <si>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</si>
  <si>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</si>
  <si>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</si>
  <si>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</si>
  <si>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</si>
  <si>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</si>
  <si>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</si>
  <si>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</si>
  <si>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</si>
  <si>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</si>
  <si>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</si>
  <si>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</si>
  <si>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</si>
  <si>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</si>
  <si>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</si>
  <si>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</si>
  <si>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</si>
  <si>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</si>
  <si>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</si>
  <si>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</si>
  <si>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</si>
  <si>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</si>
  <si>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</si>
  <si>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</si>
  <si>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</si>
  <si>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</si>
  <si>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</si>
  <si>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</si>
  <si>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</si>
  <si>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</si>
  <si>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</si>
  <si>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</si>
  <si>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</si>
  <si>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</si>
  <si>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</si>
  <si>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</si>
  <si>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</si>
  <si>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</si>
  <si>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</si>
  <si>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</si>
  <si>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</si>
  <si>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</si>
  <si>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</si>
  <si>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</si>
  <si>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</si>
  <si>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</si>
  <si>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</si>
  <si>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</si>
  <si>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</si>
  <si>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</si>
  <si>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</si>
  <si>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</si>
  <si>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</si>
  <si>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</si>
  <si>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</si>
  <si>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</si>
  <si>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</si>
  <si>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</si>
  <si>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</si>
  <si>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</si>
  <si>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</si>
  <si>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</si>
  <si>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</si>
  <si>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</si>
  <si>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</si>
  <si>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</si>
  <si>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</si>
  <si>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</si>
  <si>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</si>
  <si>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</si>
  <si>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</si>
  <si>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</si>
  <si>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</si>
  <si>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</si>
  <si>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</si>
  <si>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</si>
  <si>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</si>
  <si>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</si>
  <si>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</si>
  <si>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</si>
  <si>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</si>
  <si>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</si>
  <si>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</si>
  <si>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</si>
  <si>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</si>
  <si>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</si>
  <si>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</si>
  <si>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</si>
  <si>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</si>
  <si>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</si>
  <si>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</si>
  <si>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</si>
  <si>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</si>
  <si>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</si>
  <si>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</si>
  <si>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</si>
  <si>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</si>
  <si>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</si>
  <si>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</si>
  <si>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</si>
  <si>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</si>
  <si>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</si>
  <si>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</si>
  <si>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</si>
  <si>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</si>
  <si>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</si>
  <si>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</si>
  <si>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</si>
  <si>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</si>
  <si>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</si>
  <si>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</si>
  <si>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</si>
  <si>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</si>
  <si>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</si>
  <si>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</si>
  <si>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</si>
  <si>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</si>
  <si>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</si>
  <si>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</si>
  <si>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</si>
  <si>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</si>
  <si>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</si>
  <si>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</si>
  <si>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</si>
  <si>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</si>
  <si>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</si>
  <si>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</si>
  <si>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</si>
  <si>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</si>
  <si>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</si>
  <si>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</si>
  <si>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</si>
  <si>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</si>
  <si>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</si>
  <si>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</si>
  <si>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</si>
  <si>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</si>
  <si>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</si>
  <si>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</si>
  <si>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</si>
  <si>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</si>
  <si>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</si>
  <si>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</si>
  <si>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</si>
  <si>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</si>
  <si>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</si>
  <si>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</si>
  <si>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</si>
  <si>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</si>
  <si>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</si>
  <si>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</si>
  <si>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</si>
  <si>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</si>
  <si>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</si>
  <si>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</si>
  <si>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</si>
  <si>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</si>
  <si>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</si>
  <si>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</si>
  <si>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</si>
  <si>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</si>
  <si>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</si>
  <si>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</si>
  <si>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</si>
  <si>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</si>
  <si>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</si>
  <si>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</si>
  <si>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</si>
  <si>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</si>
  <si>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</si>
  <si>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</si>
  <si>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</si>
  <si>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</si>
  <si>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</si>
  <si>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</si>
  <si>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</si>
  <si>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</si>
  <si>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</si>
  <si>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</si>
  <si>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</si>
  <si>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</si>
  <si>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</si>
  <si>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</si>
  <si>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</si>
  <si>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</si>
  <si>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</si>
  <si>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</si>
  <si>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</si>
  <si>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</si>
  <si>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</si>
  <si>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</si>
  <si>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</si>
  <si>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</si>
  <si>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</si>
  <si>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</si>
  <si>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</si>
  <si>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</si>
  <si>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</si>
  <si>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</si>
  <si>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</si>
  <si>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</si>
  <si>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</si>
  <si>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</si>
  <si>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</si>
  <si>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</si>
  <si>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</si>
  <si>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</si>
  <si>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</si>
  <si>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</si>
  <si>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</si>
  <si>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</si>
  <si>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</si>
  <si>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</si>
  <si>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</si>
  <si>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</si>
  <si>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</si>
  <si>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</si>
  <si>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</si>
  <si>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</si>
  <si>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</si>
  <si>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</si>
  <si>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</si>
  <si>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</si>
  <si>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</si>
  <si>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</si>
  <si>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</si>
  <si>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</si>
  <si>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</si>
  <si>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</si>
  <si>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</si>
  <si>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</si>
  <si>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</si>
  <si>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</si>
  <si>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</si>
  <si>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</si>
  <si>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</si>
  <si>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</si>
  <si>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</si>
  <si>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</si>
  <si>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</si>
  <si>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</si>
  <si>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</si>
  <si>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</si>
  <si>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</si>
  <si>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</si>
  <si>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</si>
  <si>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</si>
  <si>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</si>
  <si>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</si>
  <si>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</si>
  <si>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</si>
  <si>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</si>
  <si>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</si>
  <si>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</si>
  <si>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</si>
  <si>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</si>
  <si>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</si>
  <si>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</si>
  <si>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</si>
  <si>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</si>
  <si>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</si>
  <si>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</si>
  <si>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</si>
  <si>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</si>
  <si>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</si>
  <si>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</si>
  <si>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</si>
  <si>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</si>
  <si>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</si>
  <si>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</si>
  <si>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</si>
  <si>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</si>
  <si>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</si>
  <si>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</si>
  <si>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</si>
  <si>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</si>
  <si>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</si>
  <si>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</si>
  <si>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</si>
  <si>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</si>
  <si>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</si>
  <si>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</si>
  <si>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</si>
  <si>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</si>
  <si>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</si>
  <si>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</si>
  <si>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</si>
  <si>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</si>
  <si>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</si>
  <si>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</si>
  <si>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</si>
  <si>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</si>
  <si>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</si>
  <si>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</si>
  <si>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</si>
  <si>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</si>
  <si>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</si>
  <si>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</si>
  <si>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</si>
  <si>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</si>
  <si>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</si>
  <si>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</si>
  <si>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</si>
  <si>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</si>
  <si>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</si>
  <si>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</si>
  <si>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</si>
  <si>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</si>
  <si>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</si>
  <si>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</si>
  <si>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</si>
  <si>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</si>
  <si>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</si>
  <si>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</si>
  <si>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</si>
  <si>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</si>
  <si>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</si>
  <si>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</si>
  <si>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</si>
  <si>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</si>
  <si>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</si>
  <si>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</si>
  <si>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</si>
  <si>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</si>
  <si>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</si>
  <si>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</si>
  <si>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</si>
  <si>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</si>
  <si>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</si>
  <si>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</si>
  <si>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</si>
  <si>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</si>
  <si>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</si>
  <si>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</si>
  <si>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</si>
  <si>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</si>
  <si>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</si>
  <si>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</si>
  <si>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</si>
  <si>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</si>
  <si>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</si>
  <si>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</si>
  <si>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</si>
  <si>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</si>
  <si>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</si>
  <si>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</si>
  <si>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</si>
  <si>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</si>
  <si>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</si>
  <si>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</si>
  <si>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</si>
  <si>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</si>
  <si>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</si>
  <si>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</si>
  <si>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</si>
  <si>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</si>
  <si>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</si>
  <si>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</si>
  <si>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</si>
  <si>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</si>
  <si>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</si>
  <si>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</si>
  <si>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</si>
  <si>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</si>
  <si>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</si>
  <si>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</si>
  <si>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</si>
  <si>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</si>
  <si>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</si>
  <si>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</si>
  <si>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</si>
  <si>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</si>
  <si>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</si>
  <si>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</si>
  <si>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</si>
  <si>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</si>
  <si>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</si>
  <si>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</si>
  <si>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</si>
  <si>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</si>
  <si>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</si>
  <si>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</si>
  <si>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</si>
  <si>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</si>
  <si>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</si>
  <si>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</si>
  <si>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</si>
  <si>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</si>
  <si>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</si>
  <si>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</si>
  <si>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</si>
  <si>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</si>
  <si>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</si>
  <si>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</si>
  <si>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</si>
  <si>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</si>
  <si>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</si>
  <si>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</si>
  <si>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</si>
  <si>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</si>
  <si>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</si>
  <si>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</si>
  <si>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</si>
  <si>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</si>
  <si>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</si>
  <si>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</si>
  <si>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</si>
  <si>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</si>
  <si>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</si>
  <si>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</si>
  <si>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</si>
  <si>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</si>
  <si>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</si>
  <si>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</si>
  <si>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</si>
  <si>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</si>
  <si>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</si>
  <si>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</si>
  <si>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</si>
  <si>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</si>
  <si>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</si>
  <si>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</si>
  <si>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</si>
  <si>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</si>
  <si>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</si>
  <si>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</si>
  <si>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</si>
  <si>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</si>
  <si>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</si>
  <si>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</si>
  <si>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</si>
  <si>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</si>
  <si>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</si>
  <si>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</si>
  <si>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</si>
  <si>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</si>
  <si>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</si>
  <si>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</si>
  <si>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</si>
  <si>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</si>
  <si>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</si>
  <si>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</si>
  <si>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</si>
  <si>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</si>
  <si>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</si>
  <si>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</si>
  <si>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</si>
  <si>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</si>
  <si>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</si>
  <si>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</si>
  <si>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</si>
  <si>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</si>
  <si>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</si>
  <si>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</si>
  <si>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</si>
  <si>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</si>
  <si>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</si>
  <si>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</si>
  <si>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</si>
  <si>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</si>
  <si>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</si>
  <si>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</si>
  <si>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</si>
  <si>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</si>
  <si>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</si>
  <si>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</si>
  <si>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</si>
  <si>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</si>
  <si>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</si>
  <si>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</si>
  <si>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</si>
  <si>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</si>
  <si>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</si>
  <si>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</si>
  <si>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</si>
  <si>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</si>
  <si>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</si>
  <si>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</si>
  <si>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</si>
  <si>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</si>
  <si>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</si>
  <si>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</si>
  <si>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</si>
  <si>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</si>
  <si>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</si>
  <si>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</si>
  <si>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</si>
  <si>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</si>
  <si>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</si>
  <si>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</si>
  <si>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</si>
  <si>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</si>
  <si>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</si>
  <si>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</si>
  <si>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</si>
  <si>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</si>
  <si>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</si>
  <si>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</si>
  <si>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</si>
  <si>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</si>
  <si>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</si>
  <si>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</si>
  <si>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</si>
  <si>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</si>
  <si>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</si>
  <si>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</si>
  <si>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</si>
  <si>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</si>
  <si>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</si>
  <si>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</si>
  <si>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</si>
  <si>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</si>
  <si>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</si>
  <si>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</si>
  <si>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</si>
  <si>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</si>
  <si>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</si>
  <si>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</si>
  <si>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</si>
  <si>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</si>
  <si>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</si>
  <si>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</si>
  <si>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</si>
  <si>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</si>
  <si>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</si>
  <si>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</si>
  <si>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</si>
  <si>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</si>
  <si>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</si>
  <si>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</si>
  <si>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</si>
  <si>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</si>
  <si>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</si>
  <si>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</si>
  <si>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</si>
  <si>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</si>
  <si>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</si>
  <si>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</si>
  <si>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</si>
  <si>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</si>
  <si>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</si>
  <si>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</si>
  <si>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</si>
  <si>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</si>
  <si>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</si>
  <si>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</si>
  <si>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</si>
  <si>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</si>
  <si>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</si>
  <si>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</si>
  <si>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</si>
  <si>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</si>
  <si>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</si>
  <si>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</si>
  <si>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</si>
  <si>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</si>
  <si>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</si>
  <si>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</si>
  <si>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</si>
  <si>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</si>
  <si>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</si>
  <si>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</si>
  <si>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</si>
  <si>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</si>
  <si>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</si>
  <si>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</si>
  <si>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</si>
  <si>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</si>
  <si>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</si>
  <si>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</si>
  <si>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</si>
  <si>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</si>
  <si>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</si>
  <si>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</si>
  <si>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</si>
  <si>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</si>
  <si>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</si>
  <si>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</si>
  <si>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</si>
  <si>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</si>
  <si>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</si>
  <si>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</si>
  <si>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</si>
  <si>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</si>
  <si>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</si>
  <si>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</si>
  <si>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</si>
  <si>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</si>
  <si>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</si>
  <si>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</si>
  <si>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</si>
  <si>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</si>
  <si>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</si>
  <si>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</si>
  <si>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</si>
  <si>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</si>
  <si>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</si>
  <si>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</si>
  <si>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</si>
  <si>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</si>
  <si>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</si>
  <si>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</si>
  <si>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</si>
  <si>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</si>
  <si>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</si>
  <si>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</si>
  <si>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</si>
  <si>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</si>
  <si>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</si>
  <si>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</si>
  <si>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</si>
  <si>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</si>
  <si>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</si>
  <si>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</si>
  <si>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</si>
  <si>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</si>
  <si>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</si>
  <si>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</si>
  <si>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</si>
  <si>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</si>
  <si>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</si>
  <si>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</si>
  <si>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</si>
  <si>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</si>
  <si>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</si>
  <si>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</si>
  <si>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</si>
  <si>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</si>
  <si>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</si>
  <si>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</si>
  <si>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</si>
  <si>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</si>
  <si>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</si>
  <si>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</si>
  <si>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</si>
  <si>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</si>
  <si>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</si>
  <si>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</si>
  <si>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</si>
  <si>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</si>
  <si>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</si>
  <si>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</si>
  <si>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</si>
  <si>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</si>
  <si>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</si>
  <si>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</si>
  <si>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</si>
  <si>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</si>
  <si>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</si>
  <si>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</si>
  <si>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</si>
  <si>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</si>
  <si>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</si>
  <si>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</si>
  <si>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</si>
  <si>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</si>
  <si>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</si>
  <si>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</si>
  <si>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</si>
  <si>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</si>
  <si>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</si>
  <si>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</si>
  <si>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</si>
  <si>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</si>
  <si>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</si>
  <si>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</si>
  <si>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</si>
  <si>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</si>
  <si>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</si>
  <si>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</si>
  <si>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</si>
  <si>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</si>
  <si>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</si>
  <si>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</si>
  <si>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</si>
  <si>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</si>
  <si>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</si>
  <si>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</si>
  <si>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</si>
  <si>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</si>
  <si>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</si>
  <si>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</si>
  <si>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</si>
  <si>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</si>
  <si>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</si>
  <si>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</si>
  <si>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</si>
  <si>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</si>
  <si>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</si>
  <si>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</si>
  <si>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</si>
  <si>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</si>
  <si>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</si>
  <si>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</si>
  <si>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</si>
  <si>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</si>
  <si>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</si>
  <si>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</si>
  <si>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</si>
  <si>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</si>
  <si>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</si>
  <si>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</si>
  <si>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</si>
  <si>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</si>
  <si>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</si>
  <si>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</si>
  <si>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</si>
  <si>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</si>
  <si>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</si>
  <si>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</si>
  <si>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</si>
  <si>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</si>
  <si>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</si>
  <si>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</si>
  <si>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</si>
  <si>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</si>
  <si>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</si>
  <si>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</si>
  <si>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</si>
  <si>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</si>
  <si>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</si>
  <si>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</si>
  <si>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</si>
  <si>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</si>
  <si>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</si>
  <si>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</si>
  <si>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</si>
  <si>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</si>
  <si>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</si>
  <si>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</si>
  <si>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</si>
  <si>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</si>
  <si>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</si>
  <si>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</si>
  <si>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</si>
  <si>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</si>
  <si>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</si>
  <si>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</si>
  <si>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</si>
  <si>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</si>
  <si>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</si>
  <si>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</si>
  <si>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</si>
  <si>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</si>
  <si>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</si>
  <si>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</si>
  <si>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</si>
  <si>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</si>
  <si>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</si>
  <si>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</si>
  <si>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</si>
  <si>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</si>
  <si>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</si>
  <si>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</si>
  <si>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</si>
  <si>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</si>
  <si>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</si>
  <si>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</si>
  <si>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</si>
  <si>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</si>
  <si>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</si>
  <si>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</si>
  <si>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</si>
  <si>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</si>
  <si>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</si>
  <si>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</si>
  <si>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</si>
  <si>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</si>
  <si>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</si>
  <si>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</si>
  <si>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</si>
  <si>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</si>
  <si>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</si>
  <si>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</si>
  <si>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</si>
  <si>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</si>
  <si>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</si>
  <si>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</si>
  <si>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</si>
  <si>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</si>
  <si>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</si>
  <si>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</si>
  <si>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</si>
  <si>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</si>
  <si>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</si>
  <si>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</si>
  <si>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</si>
  <si>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</si>
  <si>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</si>
  <si>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</si>
  <si>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</si>
  <si>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</si>
  <si>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</si>
  <si>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</si>
  <si>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</si>
  <si>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</si>
  <si>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</si>
  <si>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</si>
  <si>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</si>
  <si>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</si>
  <si>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</si>
  <si>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</si>
  <si>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</si>
  <si>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</si>
  <si>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</si>
  <si>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</si>
  <si>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</si>
  <si>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</si>
  <si>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</si>
  <si>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</si>
  <si>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</si>
  <si>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</si>
  <si>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</si>
  <si>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</si>
  <si>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</si>
  <si>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</si>
  <si>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</si>
  <si>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</si>
  <si>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</si>
  <si>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</si>
  <si>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</si>
  <si>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</si>
  <si>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</si>
  <si>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</si>
  <si>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</si>
  <si>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</si>
  <si>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</si>
  <si>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</si>
  <si>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</si>
  <si>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</si>
  <si>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</si>
  <si>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</si>
  <si>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</si>
  <si>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</si>
  <si>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</si>
  <si>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</si>
  <si>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</si>
  <si>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</si>
  <si>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</si>
  <si>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</si>
  <si>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</si>
  <si>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</si>
  <si>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</si>
  <si>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</si>
  <si>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</si>
  <si>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</si>
  <si>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</si>
  <si>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</si>
  <si>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</si>
  <si>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</si>
  <si>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</si>
  <si>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</si>
  <si>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</si>
  <si>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</si>
  <si>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</si>
  <si>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</si>
  <si>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</si>
  <si>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</si>
  <si>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</si>
  <si>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</si>
  <si>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</si>
  <si>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</si>
  <si>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</si>
  <si>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</si>
  <si>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</si>
  <si>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</si>
  <si>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</si>
  <si>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</si>
  <si>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</si>
  <si>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</si>
  <si>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</si>
  <si>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</si>
  <si>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</si>
  <si>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</si>
  <si>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</si>
  <si>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</si>
  <si>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</si>
  <si>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</si>
  <si>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</si>
  <si>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</si>
  <si>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</si>
  <si>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</si>
  <si>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</si>
  <si>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</si>
  <si>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</si>
  <si>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</si>
  <si>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</si>
  <si>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</si>
  <si>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</si>
  <si>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</si>
  <si>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</si>
  <si>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</si>
  <si>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</si>
  <si>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</si>
  <si>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</si>
  <si>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</si>
  <si>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</si>
  <si>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</si>
  <si>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</si>
  <si>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</si>
  <si>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</si>
  <si>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</si>
  <si>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</si>
  <si>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</si>
  <si>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</si>
  <si>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</si>
  <si>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</si>
  <si>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</si>
  <si>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</si>
  <si>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</si>
  <si>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</si>
  <si>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</si>
  <si>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</si>
  <si>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</si>
  <si>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</si>
  <si>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</si>
  <si>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</si>
  <si>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</si>
  <si>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</si>
  <si>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</si>
  <si>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</si>
  <si>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</si>
  <si>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</si>
  <si>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</si>
  <si>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</si>
  <si>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</si>
  <si>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</si>
  <si>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</si>
  <si>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</si>
  <si>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</si>
  <si>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</si>
  <si>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</si>
  <si>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</si>
  <si>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</si>
  <si>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</si>
  <si>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</si>
  <si>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</si>
  <si>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</si>
  <si>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</si>
  <si>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</si>
  <si>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</si>
  <si>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</si>
  <si>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</si>
  <si>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</si>
  <si>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</si>
  <si>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</si>
  <si>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</si>
  <si>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</si>
  <si>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</si>
  <si>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</si>
  <si>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</si>
  <si>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</si>
  <si>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</si>
  <si>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</si>
  <si>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</si>
  <si>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</si>
  <si>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</si>
  <si>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</si>
  <si>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</si>
  <si>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</si>
  <si>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</si>
  <si>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</si>
  <si>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</si>
  <si>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</si>
  <si>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</si>
  <si>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</si>
  <si>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</si>
  <si>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</si>
  <si>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</si>
  <si>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</si>
  <si>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</si>
  <si>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</si>
  <si>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</si>
  <si>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</si>
  <si>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</si>
  <si>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</si>
  <si>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</si>
  <si>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</si>
  <si>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</si>
  <si>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</si>
  <si>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</si>
  <si>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</si>
  <si>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</si>
  <si>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</si>
  <si>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</si>
  <si>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</si>
  <si>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</si>
  <si>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</si>
  <si>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</si>
  <si>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</si>
  <si>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</si>
  <si>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</si>
  <si>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</si>
  <si>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</si>
  <si>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</si>
  <si>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</si>
  <si>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</si>
  <si>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</si>
  <si>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</si>
  <si>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</si>
  <si>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</si>
  <si>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</si>
  <si>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</si>
  <si>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</si>
  <si>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</si>
  <si>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</si>
  <si>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</si>
  <si>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</si>
  <si>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</si>
  <si>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</si>
  <si>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</si>
  <si>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</si>
  <si>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</si>
  <si>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</si>
  <si>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</si>
  <si>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</si>
  <si>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</si>
  <si>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</si>
  <si>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</si>
  <si>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</si>
  <si>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</si>
  <si>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</si>
  <si>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</si>
  <si>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</si>
  <si>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</si>
  <si>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</si>
  <si>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</si>
  <si>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</si>
  <si>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</si>
  <si>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</si>
  <si>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</si>
  <si>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</si>
  <si>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</si>
  <si>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</si>
  <si>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</si>
  <si>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</si>
  <si>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</si>
  <si>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</si>
  <si>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</si>
  <si>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</si>
  <si>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</si>
  <si>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</si>
  <si>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</si>
  <si>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</si>
  <si>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</si>
  <si>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</si>
  <si>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</si>
  <si>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</si>
  <si>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</si>
  <si>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</si>
  <si>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</si>
  <si>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</si>
  <si>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</si>
  <si>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</si>
  <si>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</si>
  <si>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</si>
  <si>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</si>
  <si>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</si>
  <si>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</si>
  <si>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</si>
  <si>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</si>
  <si>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</si>
  <si>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</si>
  <si>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</si>
  <si>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</si>
  <si>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</si>
  <si>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</si>
  <si>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</si>
  <si>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</si>
  <si>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</si>
  <si>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</si>
  <si>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</si>
  <si>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</si>
  <si>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</si>
  <si>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</si>
  <si>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</si>
  <si>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</si>
  <si>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</si>
  <si>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</si>
  <si>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</si>
  <si>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</si>
  <si>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</si>
  <si>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</si>
  <si>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</si>
  <si>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</si>
  <si>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</si>
  <si>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</si>
  <si>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</si>
  <si>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</si>
  <si>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</si>
  <si>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</si>
  <si>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</si>
  <si>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</si>
  <si>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</si>
  <si>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</si>
  <si>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</si>
  <si>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</si>
  <si>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</si>
  <si>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</si>
  <si>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</si>
  <si>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</si>
  <si>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</si>
  <si>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</si>
  <si>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</si>
  <si>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</si>
  <si>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</si>
  <si>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</si>
  <si>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</si>
  <si>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</si>
  <si>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</si>
  <si>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</si>
  <si>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</si>
  <si>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</si>
  <si>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</si>
  <si>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</si>
  <si>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</si>
  <si>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</si>
  <si>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</si>
  <si>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</si>
  <si>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</si>
  <si>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</si>
  <si>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</si>
  <si>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</si>
  <si>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</si>
  <si>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</si>
  <si>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</si>
  <si>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</si>
  <si>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</si>
  <si>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</si>
  <si>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</si>
  <si>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</si>
  <si>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</si>
  <si>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</si>
  <si>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</si>
  <si>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</si>
  <si>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</si>
  <si>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</si>
  <si>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</si>
  <si>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</si>
  <si>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</si>
  <si>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</si>
  <si>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</si>
  <si>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</si>
  <si>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</si>
  <si>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</si>
  <si>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</si>
  <si>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</si>
  <si>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</si>
  <si>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</si>
  <si>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TRANSPORTE</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</si>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</sst>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CALDAS</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2" max="2" width="10.42578125" customWidth="1"/>
    <col min="3" max="3" width="11.85546875" customWidth="1"/>
    <col min="8" max="8" width="83" customWidth="1"/>
    <col min="26" max="26" width="9.5703125" customWidth="1"/>
  </cols>
  <sheetData>
    <row r="1" spans="1:38" ht="15.75" thickTop="1">
      <c r="A1" s="120"/>
      <c r="B1" s="121"/>
      <c r="C1" s="121"/>
      <c r="D1" s="121"/>
      <c r="E1" s="121"/>
      <c r="F1" s="121"/>
      <c r="G1" s="121"/>
      <c r="H1" s="122"/>
      <c r="Z1" s="225"/>
      <c r="AA1" s="225"/>
      <c r="AB1" s="225"/>
      <c r="AC1" s="225"/>
      <c r="AD1" s="225"/>
      <c r="AE1" s="225"/>
      <c r="AF1" s="225"/>
      <c r="AG1" s="225"/>
      <c r="AH1" s="225"/>
      <c r="AI1" s="225"/>
      <c r="AJ1" s="225"/>
      <c r="AK1" s="225"/>
      <c r="AL1" s="225"/>
    </row>
    <row r="2" spans="1:38">
      <c r="A2" s="123"/>
      <c r="B2" s="124"/>
      <c r="C2" s="124"/>
      <c r="D2" s="124"/>
      <c r="E2" s="124"/>
      <c r="F2" s="124"/>
      <c r="G2" s="124"/>
      <c r="H2" s="125"/>
      <c r="Z2" s="225"/>
      <c r="AA2" s="225"/>
      <c r="AB2" s="225"/>
      <c r="AC2" s="225"/>
      <c r="AD2" s="225"/>
      <c r="AE2" s="225"/>
      <c r="AF2" s="225"/>
      <c r="AG2" s="225"/>
      <c r="AH2" s="225"/>
      <c r="AI2" s="225"/>
      <c r="AJ2" s="225"/>
      <c r="AK2" s="225"/>
      <c r="AL2" s="225"/>
    </row>
    <row r="3" spans="1:38">
      <c r="A3" s="123"/>
      <c r="B3" s="124"/>
      <c r="C3" s="124"/>
      <c r="D3" s="124"/>
      <c r="E3" s="124"/>
      <c r="F3" s="124"/>
      <c r="G3" s="124"/>
      <c r="H3" s="125"/>
      <c r="Z3" s="225"/>
      <c r="AA3" s="225"/>
      <c r="AB3" s="225"/>
      <c r="AC3" s="225"/>
      <c r="AD3" s="225"/>
      <c r="AE3" s="225"/>
      <c r="AF3" s="225"/>
      <c r="AG3" s="225"/>
      <c r="AH3" s="225"/>
      <c r="AI3" s="225"/>
      <c r="AJ3" s="225"/>
      <c r="AK3" s="225"/>
      <c r="AL3" s="225"/>
    </row>
    <row r="4" spans="1:38">
      <c r="A4" s="123"/>
      <c r="B4" s="124"/>
      <c r="C4" s="124"/>
      <c r="D4" s="124"/>
      <c r="E4" s="124"/>
      <c r="F4" s="124"/>
      <c r="G4" s="124"/>
      <c r="H4" s="125"/>
      <c r="Z4" s="225"/>
      <c r="AA4" s="225"/>
      <c r="AB4" s="225"/>
      <c r="AC4" s="225"/>
      <c r="AD4" s="225"/>
      <c r="AE4" s="225"/>
      <c r="AF4" s="225"/>
      <c r="AG4" s="225"/>
      <c r="AH4" s="225"/>
      <c r="AI4" s="225"/>
      <c r="AJ4" s="225"/>
      <c r="AK4" s="225"/>
      <c r="AL4" s="225"/>
    </row>
    <row r="5" spans="1:38">
      <c r="A5" s="123"/>
      <c r="B5" s="124"/>
      <c r="C5" s="124"/>
      <c r="D5" s="124"/>
      <c r="E5" s="124"/>
      <c r="F5" s="124"/>
      <c r="G5" s="124"/>
      <c r="H5" s="125"/>
      <c r="Z5" s="225"/>
      <c r="AA5" s="225"/>
      <c r="AB5" s="225"/>
      <c r="AC5" s="225"/>
      <c r="AD5" s="225"/>
      <c r="AE5" s="225"/>
      <c r="AF5" s="225"/>
      <c r="AG5" s="225"/>
      <c r="AH5" s="225"/>
      <c r="AI5" s="225"/>
      <c r="AJ5" s="225"/>
      <c r="AK5" s="225"/>
      <c r="AL5" s="225"/>
    </row>
    <row r="6" spans="1:38">
      <c r="A6" s="123"/>
      <c r="B6" s="124"/>
      <c r="C6" s="124"/>
      <c r="D6" s="124"/>
      <c r="E6" s="124"/>
      <c r="F6" s="124"/>
      <c r="G6" s="124"/>
      <c r="H6" s="125"/>
      <c r="Z6" s="225"/>
      <c r="AA6" s="225"/>
      <c r="AB6" s="225"/>
      <c r="AC6" s="225"/>
      <c r="AD6" s="225"/>
      <c r="AE6" s="225"/>
      <c r="AF6" s="225"/>
      <c r="AG6" s="225"/>
      <c r="AH6" s="225"/>
      <c r="AI6" s="225"/>
      <c r="AJ6" s="225"/>
      <c r="AK6" s="225"/>
      <c r="AL6" s="225"/>
    </row>
    <row r="7" spans="1:38">
      <c r="A7" s="123"/>
      <c r="B7" s="124"/>
      <c r="C7" s="124"/>
      <c r="D7" s="124"/>
      <c r="E7" s="124"/>
      <c r="F7" s="124"/>
      <c r="G7" s="124"/>
      <c r="H7" s="125"/>
      <c r="Z7" s="225"/>
      <c r="AA7" s="225"/>
      <c r="AB7" s="225"/>
      <c r="AC7" s="225"/>
      <c r="AD7" s="225"/>
      <c r="AE7" s="225"/>
      <c r="AF7" s="225"/>
      <c r="AG7" s="225"/>
      <c r="AH7" s="225"/>
      <c r="AI7" s="225"/>
      <c r="AJ7" s="225"/>
      <c r="AK7" s="225"/>
      <c r="AL7" s="225"/>
    </row>
    <row r="8" spans="1:38">
      <c r="A8" s="123"/>
      <c r="B8" s="124"/>
      <c r="C8" s="124"/>
      <c r="D8" s="124"/>
      <c r="E8" s="124"/>
      <c r="F8" s="124"/>
      <c r="G8" s="124"/>
      <c r="H8" s="125"/>
      <c r="I8" s="124"/>
      <c r="J8" s="124"/>
      <c r="K8" s="124"/>
      <c r="L8" s="124"/>
      <c r="M8" s="124"/>
      <c r="N8" s="124"/>
      <c r="O8" s="124"/>
      <c r="P8" s="124"/>
      <c r="Q8" s="124"/>
      <c r="R8" s="124"/>
      <c r="S8" s="124"/>
      <c r="T8" s="124"/>
      <c r="U8" s="124"/>
      <c r="V8" s="124"/>
      <c r="W8" s="124"/>
      <c r="X8" s="124"/>
      <c r="Y8" s="124"/>
      <c r="Z8" s="224"/>
      <c r="AA8" s="225"/>
      <c r="AB8" s="225"/>
      <c r="AC8" s="225"/>
      <c r="AD8" s="225"/>
      <c r="AE8" s="225"/>
      <c r="AF8" s="225"/>
      <c r="AG8" s="225"/>
      <c r="AH8" s="225"/>
      <c r="AI8" s="225"/>
      <c r="AJ8" s="225"/>
      <c r="AK8" s="225"/>
      <c r="AL8" s="225"/>
    </row>
    <row r="9" spans="1:38">
      <c r="A9" s="123"/>
      <c r="B9" s="124"/>
      <c r="C9" s="124"/>
      <c r="D9" s="124"/>
      <c r="E9" s="124"/>
      <c r="F9" s="124"/>
      <c r="G9" s="124"/>
      <c r="H9" s="124"/>
      <c r="I9" s="124"/>
      <c r="J9" s="124"/>
      <c r="K9" s="124"/>
      <c r="L9" s="124"/>
      <c r="M9" s="124"/>
      <c r="N9" s="124"/>
      <c r="O9" s="124"/>
      <c r="P9" s="124"/>
      <c r="Q9" s="124"/>
      <c r="R9" s="124"/>
      <c r="S9" s="124"/>
      <c r="T9" s="124"/>
      <c r="U9" s="124"/>
      <c r="V9" s="124"/>
      <c r="W9" s="124"/>
      <c r="X9" s="124"/>
      <c r="Y9" s="124"/>
      <c r="Z9" s="224"/>
      <c r="AA9" s="225"/>
      <c r="AB9" s="225"/>
      <c r="AC9" s="225"/>
      <c r="AD9" s="225"/>
      <c r="AE9" s="225"/>
      <c r="AF9" s="225"/>
      <c r="AG9" s="225"/>
      <c r="AH9" s="225"/>
      <c r="AI9" s="225"/>
      <c r="AJ9" s="225"/>
      <c r="AK9" s="225"/>
      <c r="AL9" s="225"/>
    </row>
    <row r="10" spans="1:38">
      <c r="A10" s="123"/>
      <c r="B10" s="124"/>
      <c r="C10" s="124"/>
      <c r="D10" s="124"/>
      <c r="E10" s="124"/>
      <c r="F10" s="124"/>
      <c r="G10" s="124"/>
      <c r="H10" s="124"/>
      <c r="I10" s="124"/>
      <c r="J10" s="124"/>
      <c r="K10" s="124"/>
      <c r="L10" s="124"/>
      <c r="M10" s="124"/>
      <c r="N10" s="124"/>
      <c r="O10" s="124"/>
      <c r="P10" s="124"/>
      <c r="Q10" s="124"/>
      <c r="R10" s="124"/>
      <c r="S10" s="124"/>
      <c r="T10" s="124"/>
      <c r="U10" s="124"/>
      <c r="V10" s="124"/>
      <c r="W10" s="124"/>
      <c r="X10" s="124"/>
      <c r="Y10" s="124"/>
      <c r="Z10" s="224"/>
      <c r="AA10" s="225"/>
      <c r="AB10" s="225"/>
      <c r="AC10" s="225"/>
      <c r="AD10" s="225"/>
      <c r="AE10" s="225"/>
      <c r="AF10" s="225"/>
      <c r="AG10" s="225"/>
      <c r="AH10" s="225"/>
      <c r="AI10" s="225"/>
      <c r="AJ10" s="225"/>
      <c r="AK10" s="225"/>
      <c r="AL10" s="225"/>
    </row>
    <row r="11" spans="1:38">
      <c r="A11" s="123"/>
      <c r="B11" s="124"/>
      <c r="C11" s="124"/>
      <c r="D11" s="124"/>
      <c r="E11" s="124"/>
      <c r="F11" s="124"/>
      <c r="G11" s="124"/>
      <c r="H11" s="124"/>
      <c r="I11" s="124"/>
      <c r="J11" s="124"/>
      <c r="K11" s="124"/>
      <c r="L11" s="124"/>
      <c r="M11" s="124"/>
      <c r="N11" s="124"/>
      <c r="O11" s="124"/>
      <c r="P11" s="124"/>
      <c r="Q11" s="124"/>
      <c r="R11" s="124"/>
      <c r="S11" s="124"/>
      <c r="T11" s="124"/>
      <c r="U11" s="124"/>
      <c r="V11" s="124"/>
      <c r="W11" s="124"/>
      <c r="X11" s="124"/>
      <c r="Y11" s="124"/>
      <c r="Z11" s="224"/>
      <c r="AA11" s="225"/>
      <c r="AB11" s="225"/>
      <c r="AC11" s="225"/>
      <c r="AD11" s="225"/>
      <c r="AE11" s="225"/>
      <c r="AF11" s="225"/>
      <c r="AG11" s="225"/>
      <c r="AH11" s="225"/>
      <c r="AI11" s="225"/>
      <c r="AJ11" s="225"/>
      <c r="AK11" s="225"/>
      <c r="AL11" s="225"/>
    </row>
    <row r="12" spans="1:38">
      <c r="A12" s="123"/>
      <c r="B12" s="124"/>
      <c r="C12" s="124"/>
      <c r="D12" s="124"/>
      <c r="E12" s="124"/>
      <c r="F12" s="124"/>
      <c r="G12" s="124"/>
      <c r="H12" s="124"/>
      <c r="I12" s="124"/>
      <c r="J12" s="124"/>
      <c r="K12" s="124"/>
      <c r="L12" s="124"/>
      <c r="M12" s="124"/>
      <c r="N12" s="124"/>
      <c r="O12" s="124"/>
      <c r="P12" s="124"/>
      <c r="Q12" s="124"/>
      <c r="R12" s="124"/>
      <c r="S12" s="124"/>
      <c r="T12" s="124"/>
      <c r="U12" s="124"/>
      <c r="V12" s="124"/>
      <c r="W12" s="124"/>
      <c r="X12" s="124"/>
      <c r="Y12" s="124"/>
      <c r="Z12" s="224"/>
      <c r="AA12" s="225"/>
      <c r="AB12" s="225"/>
      <c r="AC12" s="225"/>
      <c r="AD12" s="225"/>
      <c r="AE12" s="225"/>
      <c r="AF12" s="225"/>
      <c r="AG12" s="225"/>
      <c r="AH12" s="225"/>
      <c r="AI12" s="225"/>
      <c r="AJ12" s="225"/>
      <c r="AK12" s="225"/>
      <c r="AL12" s="225"/>
    </row>
    <row r="13" spans="1:38">
      <c r="A13" s="123"/>
      <c r="B13" s="124"/>
      <c r="C13" s="124"/>
      <c r="D13" s="124"/>
      <c r="E13" s="124"/>
      <c r="F13" s="124"/>
      <c r="G13" s="124"/>
      <c r="H13" s="124"/>
      <c r="I13" s="124"/>
      <c r="J13" s="124"/>
      <c r="K13" s="124"/>
      <c r="L13" s="124"/>
      <c r="M13" s="124"/>
      <c r="N13" s="124"/>
      <c r="O13" s="124"/>
      <c r="P13" s="124"/>
      <c r="Q13" s="124"/>
      <c r="R13" s="124"/>
      <c r="S13" s="124"/>
      <c r="T13" s="124"/>
      <c r="U13" s="124"/>
      <c r="V13" s="124"/>
      <c r="W13" s="124"/>
      <c r="X13" s="124"/>
      <c r="Y13" s="124"/>
      <c r="Z13" s="224"/>
      <c r="AA13" s="225"/>
      <c r="AB13" s="225"/>
      <c r="AC13" s="225"/>
      <c r="AD13" s="225"/>
      <c r="AE13" s="225"/>
      <c r="AF13" s="225"/>
      <c r="AG13" s="225"/>
      <c r="AH13" s="225"/>
      <c r="AI13" s="225"/>
      <c r="AJ13" s="225"/>
      <c r="AK13" s="225"/>
      <c r="AL13" s="225"/>
    </row>
    <row r="14" spans="1:38">
      <c r="A14" s="123"/>
      <c r="B14" s="124"/>
      <c r="C14" s="124"/>
      <c r="D14" s="124"/>
      <c r="E14" s="124"/>
      <c r="F14" s="124"/>
      <c r="G14" s="124"/>
      <c r="H14" s="124"/>
      <c r="I14" s="124"/>
      <c r="J14" s="124"/>
      <c r="K14" s="124"/>
      <c r="L14" s="124"/>
      <c r="M14" s="124"/>
      <c r="N14" s="124"/>
      <c r="O14" s="124"/>
      <c r="P14" s="124"/>
      <c r="Q14" s="124"/>
      <c r="R14" s="124"/>
      <c r="S14" s="124"/>
      <c r="T14" s="124"/>
      <c r="U14" s="124"/>
      <c r="V14" s="124"/>
      <c r="W14" s="124"/>
      <c r="X14" s="124"/>
      <c r="Y14" s="124"/>
      <c r="Z14" s="224"/>
      <c r="AA14" s="225"/>
      <c r="AB14" s="225"/>
      <c r="AC14" s="225"/>
      <c r="AD14" s="225"/>
      <c r="AE14" s="225"/>
      <c r="AF14" s="225"/>
      <c r="AG14" s="225"/>
      <c r="AH14" s="225"/>
      <c r="AI14" s="225"/>
      <c r="AJ14" s="225"/>
      <c r="AK14" s="225"/>
      <c r="AL14" s="225"/>
    </row>
    <row r="15" spans="1:38">
      <c r="A15" s="123"/>
      <c r="B15" s="124"/>
      <c r="C15" s="124"/>
      <c r="D15" s="124"/>
      <c r="E15" s="124"/>
      <c r="F15" s="124"/>
      <c r="G15" s="124"/>
      <c r="H15" s="124"/>
      <c r="I15" s="124"/>
      <c r="J15" s="124"/>
      <c r="K15" s="124"/>
      <c r="L15" s="124"/>
      <c r="M15" s="124"/>
      <c r="N15" s="124"/>
      <c r="O15" s="124"/>
      <c r="P15" s="124"/>
      <c r="Q15" s="124"/>
      <c r="R15" s="124"/>
      <c r="S15" s="124"/>
      <c r="T15" s="124"/>
      <c r="U15" s="124"/>
      <c r="V15" s="124"/>
      <c r="W15" s="124"/>
      <c r="X15" s="124"/>
      <c r="Y15" s="124"/>
      <c r="Z15" s="224"/>
      <c r="AA15" s="225"/>
      <c r="AB15" s="225"/>
      <c r="AC15" s="225"/>
      <c r="AD15" s="225"/>
      <c r="AE15" s="225"/>
      <c r="AF15" s="225"/>
      <c r="AG15" s="225"/>
      <c r="AH15" s="225"/>
      <c r="AI15" s="225"/>
      <c r="AJ15" s="225"/>
      <c r="AK15" s="225"/>
      <c r="AL15" s="225"/>
    </row>
    <row r="16" spans="1:38">
      <c r="A16" s="123"/>
      <c r="B16" s="124"/>
      <c r="C16" s="124"/>
      <c r="D16" s="124"/>
      <c r="E16" s="124"/>
      <c r="F16" s="124"/>
      <c r="G16" s="124"/>
      <c r="H16" s="124"/>
      <c r="I16" s="124"/>
      <c r="J16" s="124"/>
      <c r="K16" s="124"/>
      <c r="L16" s="124"/>
      <c r="M16" s="124"/>
      <c r="N16" s="124"/>
      <c r="O16" s="124"/>
      <c r="P16" s="124"/>
      <c r="Q16" s="124"/>
      <c r="R16" s="124"/>
      <c r="S16" s="124"/>
      <c r="T16" s="124"/>
      <c r="U16" s="124"/>
      <c r="V16" s="124"/>
      <c r="W16" s="124"/>
      <c r="X16" s="124"/>
      <c r="Y16" s="124"/>
      <c r="Z16" s="224"/>
      <c r="AA16" s="225"/>
      <c r="AB16" s="225"/>
      <c r="AC16" s="225"/>
      <c r="AD16" s="225"/>
      <c r="AE16" s="225"/>
      <c r="AF16" s="225"/>
      <c r="AG16" s="225"/>
      <c r="AH16" s="225"/>
      <c r="AI16" s="225"/>
      <c r="AJ16" s="225"/>
      <c r="AK16" s="225"/>
      <c r="AL16" s="225"/>
    </row>
    <row r="17" spans="1:38">
      <c r="A17" s="123"/>
      <c r="B17" s="124"/>
      <c r="C17" s="124"/>
      <c r="D17" s="124"/>
      <c r="E17" s="124"/>
      <c r="F17" s="124"/>
      <c r="G17" s="124"/>
      <c r="H17" s="124"/>
      <c r="I17" s="124"/>
      <c r="J17" s="124"/>
      <c r="K17" s="124"/>
      <c r="L17" s="124"/>
      <c r="M17" s="124"/>
      <c r="N17" s="124"/>
      <c r="O17" s="124"/>
      <c r="P17" s="124"/>
      <c r="Q17" s="124"/>
      <c r="R17" s="124"/>
      <c r="S17" s="124"/>
      <c r="T17" s="124"/>
      <c r="U17" s="124"/>
      <c r="V17" s="124"/>
      <c r="W17" s="124"/>
      <c r="X17" s="124"/>
      <c r="Y17" s="124"/>
      <c r="Z17" s="224"/>
      <c r="AA17" s="225"/>
      <c r="AB17" s="225"/>
      <c r="AC17" s="225"/>
      <c r="AD17" s="225"/>
      <c r="AE17" s="225"/>
      <c r="AF17" s="225"/>
      <c r="AG17" s="225"/>
      <c r="AH17" s="225"/>
      <c r="AI17" s="225"/>
      <c r="AJ17" s="225"/>
      <c r="AK17" s="225"/>
      <c r="AL17" s="225"/>
    </row>
    <row r="18" spans="1:38">
      <c r="A18" s="123"/>
      <c r="B18" s="124"/>
      <c r="C18" s="124"/>
      <c r="D18" s="124"/>
      <c r="E18" s="124"/>
      <c r="F18" s="124"/>
      <c r="G18" s="124"/>
      <c r="H18" s="124"/>
      <c r="I18" s="124"/>
      <c r="J18" s="124"/>
      <c r="K18" s="124"/>
      <c r="L18" s="124"/>
      <c r="M18" s="124"/>
      <c r="N18" s="124"/>
      <c r="O18" s="124"/>
      <c r="P18" s="124"/>
      <c r="Q18" s="124"/>
      <c r="R18" s="124"/>
      <c r="S18" s="124"/>
      <c r="T18" s="124"/>
      <c r="U18" s="124"/>
      <c r="V18" s="124"/>
      <c r="W18" s="124"/>
      <c r="X18" s="124"/>
      <c r="Y18" s="124"/>
      <c r="Z18" s="224"/>
      <c r="AA18" s="225"/>
      <c r="AB18" s="225"/>
      <c r="AC18" s="225"/>
      <c r="AD18" s="225"/>
      <c r="AE18" s="225"/>
      <c r="AF18" s="225"/>
      <c r="AG18" s="225"/>
      <c r="AH18" s="225"/>
      <c r="AI18" s="225"/>
      <c r="AJ18" s="225"/>
      <c r="AK18" s="225"/>
      <c r="AL18" s="225"/>
    </row>
    <row r="19" spans="1:38">
      <c r="A19" s="124"/>
      <c r="B19" s="124"/>
      <c r="C19" s="124"/>
      <c r="D19" s="124"/>
      <c r="E19" s="124"/>
      <c r="F19" s="124"/>
      <c r="G19" s="124"/>
      <c r="H19" s="124"/>
      <c r="I19" s="124"/>
      <c r="J19" s="124"/>
      <c r="K19" s="124"/>
      <c r="L19" s="124"/>
      <c r="M19" s="124"/>
      <c r="N19" s="124"/>
      <c r="O19" s="124"/>
      <c r="P19" s="124"/>
      <c r="Q19" s="124"/>
      <c r="R19" s="124"/>
      <c r="S19" s="124"/>
      <c r="T19" s="124"/>
      <c r="U19" s="124"/>
      <c r="V19" s="124"/>
      <c r="W19" s="124"/>
      <c r="X19" s="124"/>
      <c r="Y19" s="124"/>
      <c r="Z19" s="224"/>
      <c r="AA19" s="225"/>
      <c r="AB19" s="225"/>
      <c r="AC19" s="225"/>
      <c r="AD19" s="225"/>
      <c r="AE19" s="225"/>
      <c r="AF19" s="225"/>
      <c r="AG19" s="225"/>
      <c r="AH19" s="225"/>
      <c r="AI19" s="225"/>
      <c r="AJ19" s="225"/>
      <c r="AK19" s="225"/>
      <c r="AL19" s="225"/>
    </row>
    <row r="20" spans="1:38">
      <c r="A20" s="124"/>
      <c r="B20" s="124"/>
      <c r="C20" s="124"/>
      <c r="D20" s="124"/>
      <c r="E20" s="124"/>
      <c r="F20" s="124"/>
      <c r="G20" s="124"/>
      <c r="H20" s="124"/>
      <c r="I20" s="124"/>
      <c r="J20" s="124"/>
      <c r="K20" s="124"/>
      <c r="L20" s="124"/>
      <c r="M20" s="124"/>
      <c r="N20" s="124"/>
      <c r="O20" s="124"/>
      <c r="P20" s="124"/>
      <c r="Q20" s="124"/>
      <c r="R20" s="124"/>
      <c r="S20" s="124"/>
      <c r="T20" s="124"/>
      <c r="U20" s="124"/>
      <c r="V20" s="124"/>
      <c r="W20" s="124"/>
      <c r="X20" s="124"/>
      <c r="Y20" s="124"/>
      <c r="Z20" s="224"/>
      <c r="AA20" s="225"/>
      <c r="AB20" s="225"/>
      <c r="AC20" s="225"/>
      <c r="AD20" s="225"/>
      <c r="AE20" s="225"/>
      <c r="AF20" s="225"/>
      <c r="AG20" s="225"/>
      <c r="AH20" s="225"/>
      <c r="AI20" s="225"/>
      <c r="AJ20" s="225"/>
      <c r="AK20" s="225"/>
      <c r="AL20" s="225"/>
    </row>
    <row r="21" spans="1:38">
      <c r="A21" s="124"/>
      <c r="B21" s="124"/>
      <c r="C21" s="124"/>
      <c r="D21" s="124"/>
      <c r="E21" s="124"/>
      <c r="F21" s="124"/>
      <c r="G21" s="124"/>
      <c r="H21" s="124"/>
      <c r="I21" s="124"/>
      <c r="J21" s="124"/>
      <c r="K21" s="124"/>
      <c r="L21" s="124"/>
      <c r="M21" s="124"/>
      <c r="N21" s="124"/>
      <c r="O21" s="124"/>
      <c r="P21" s="124"/>
      <c r="Q21" s="124"/>
      <c r="R21" s="124"/>
      <c r="S21" s="124"/>
      <c r="T21" s="124"/>
      <c r="U21" s="124"/>
      <c r="V21" s="124"/>
      <c r="W21" s="124"/>
      <c r="X21" s="124"/>
      <c r="Y21" s="124"/>
      <c r="Z21" s="224"/>
      <c r="AA21" s="225"/>
      <c r="AB21" s="225"/>
      <c r="AC21" s="225"/>
      <c r="AD21" s="225"/>
      <c r="AE21" s="225"/>
      <c r="AF21" s="225"/>
      <c r="AG21" s="225"/>
      <c r="AH21" s="225"/>
      <c r="AI21" s="225"/>
      <c r="AJ21" s="225"/>
      <c r="AK21" s="225"/>
      <c r="AL21" s="225"/>
    </row>
    <row r="22" spans="1:38">
      <c r="A22" s="124"/>
      <c r="B22" s="124"/>
      <c r="C22" s="124"/>
      <c r="D22" s="124"/>
      <c r="E22" s="124"/>
      <c r="F22" s="124"/>
      <c r="G22" s="124"/>
      <c r="H22" s="124"/>
      <c r="I22" s="124"/>
      <c r="J22" s="124"/>
      <c r="K22" s="124"/>
      <c r="L22" s="124"/>
      <c r="M22" s="124"/>
      <c r="N22" s="124"/>
      <c r="O22" s="124"/>
      <c r="P22" s="124"/>
      <c r="Q22" s="124"/>
      <c r="R22" s="124"/>
      <c r="S22" s="124"/>
      <c r="T22" s="124"/>
      <c r="U22" s="124"/>
      <c r="V22" s="124"/>
      <c r="W22" s="124"/>
      <c r="X22" s="124"/>
      <c r="Y22" s="124"/>
      <c r="Z22" s="224"/>
      <c r="AA22" s="225"/>
      <c r="AB22" s="225"/>
      <c r="AC22" s="225"/>
      <c r="AD22" s="225"/>
      <c r="AE22" s="225"/>
      <c r="AF22" s="225"/>
      <c r="AG22" s="225"/>
      <c r="AH22" s="225"/>
      <c r="AI22" s="225"/>
      <c r="AJ22" s="225"/>
      <c r="AK22" s="225"/>
      <c r="AL22" s="225"/>
    </row>
    <row r="23" spans="1:38">
      <c r="A23" s="124"/>
      <c r="B23" s="124"/>
      <c r="C23" s="124"/>
      <c r="D23" s="124"/>
      <c r="E23" s="124"/>
      <c r="F23" s="124"/>
      <c r="G23" s="124"/>
      <c r="H23" s="124"/>
      <c r="I23" s="124"/>
      <c r="J23" s="124"/>
      <c r="K23" s="124"/>
      <c r="L23" s="124"/>
      <c r="M23" s="124"/>
      <c r="N23" s="124"/>
      <c r="O23" s="124"/>
      <c r="P23" s="124"/>
      <c r="Q23" s="124"/>
      <c r="R23" s="124"/>
      <c r="S23" s="124"/>
      <c r="T23" s="124"/>
      <c r="U23" s="124"/>
      <c r="V23" s="124"/>
      <c r="W23" s="124"/>
      <c r="X23" s="124"/>
      <c r="Y23" s="124"/>
      <c r="Z23" s="224"/>
      <c r="AA23" s="225"/>
      <c r="AB23" s="225"/>
      <c r="AC23" s="225"/>
      <c r="AD23" s="225"/>
      <c r="AE23" s="225"/>
      <c r="AF23" s="225"/>
      <c r="AG23" s="225"/>
      <c r="AH23" s="225"/>
      <c r="AI23" s="225"/>
      <c r="AJ23" s="225"/>
      <c r="AK23" s="225"/>
      <c r="AL23" s="225"/>
    </row>
    <row r="24" spans="1:38">
      <c r="A24" s="124"/>
      <c r="B24" s="124"/>
      <c r="C24" s="124"/>
      <c r="D24" s="124"/>
      <c r="E24" s="124"/>
      <c r="F24" s="124"/>
      <c r="G24" s="124"/>
      <c r="H24" s="124"/>
      <c r="I24" s="124"/>
      <c r="J24" s="124"/>
      <c r="K24" s="124"/>
      <c r="L24" s="124"/>
      <c r="M24" s="124"/>
      <c r="N24" s="124"/>
      <c r="O24" s="124"/>
      <c r="P24" s="124"/>
      <c r="Q24" s="124"/>
      <c r="R24" s="124"/>
      <c r="S24" s="124"/>
      <c r="T24" s="124"/>
      <c r="U24" s="124"/>
      <c r="V24" s="124"/>
      <c r="W24" s="124"/>
      <c r="X24" s="124"/>
      <c r="Y24" s="124"/>
      <c r="Z24" s="224"/>
      <c r="AA24" s="225"/>
      <c r="AB24" s="225"/>
      <c r="AC24" s="225"/>
      <c r="AD24" s="225"/>
      <c r="AE24" s="225"/>
      <c r="AF24" s="225"/>
      <c r="AG24" s="225"/>
      <c r="AH24" s="225"/>
      <c r="AI24" s="225"/>
      <c r="AJ24" s="225"/>
      <c r="AK24" s="225"/>
      <c r="AL24" s="225"/>
    </row>
    <row r="25" spans="1:38">
      <c r="A25" s="124"/>
      <c r="B25" s="124"/>
      <c r="C25" s="124"/>
      <c r="D25" s="124"/>
      <c r="E25" s="124"/>
      <c r="F25" s="124"/>
      <c r="G25" s="124"/>
      <c r="H25" s="124"/>
      <c r="I25" s="124"/>
      <c r="J25" s="124"/>
      <c r="K25" s="124"/>
      <c r="L25" s="124"/>
      <c r="M25" s="124"/>
      <c r="N25" s="124"/>
      <c r="O25" s="124"/>
      <c r="P25" s="124"/>
      <c r="Q25" s="124"/>
      <c r="R25" s="124"/>
      <c r="S25" s="124"/>
      <c r="T25" s="124"/>
      <c r="U25" s="124"/>
      <c r="V25" s="124"/>
      <c r="W25" s="124"/>
      <c r="X25" s="124"/>
      <c r="Y25" s="124"/>
      <c r="Z25" s="224"/>
      <c r="AA25" s="225"/>
      <c r="AB25" s="225"/>
      <c r="AC25" s="225"/>
      <c r="AD25" s="225"/>
      <c r="AE25" s="225"/>
      <c r="AF25" s="225"/>
      <c r="AG25" s="225"/>
      <c r="AH25" s="225"/>
      <c r="AI25" s="225"/>
      <c r="AJ25" s="225"/>
      <c r="AK25" s="225"/>
      <c r="AL25" s="225"/>
    </row>
    <row r="26" spans="1:38">
      <c r="A26" s="124"/>
      <c r="B26" s="124"/>
      <c r="C26" s="124"/>
      <c r="D26" s="124"/>
      <c r="E26" s="124"/>
      <c r="F26" s="124"/>
      <c r="G26" s="124"/>
      <c r="H26" s="124"/>
      <c r="I26" s="124"/>
      <c r="J26" s="124"/>
      <c r="K26" s="124"/>
      <c r="L26" s="124"/>
      <c r="M26" s="124"/>
      <c r="N26" s="124"/>
      <c r="O26" s="124"/>
      <c r="P26" s="124"/>
      <c r="Q26" s="124"/>
      <c r="R26" s="124"/>
      <c r="S26" s="124"/>
      <c r="T26" s="124"/>
      <c r="U26" s="124"/>
      <c r="V26" s="124"/>
      <c r="W26" s="124"/>
      <c r="X26" s="124"/>
      <c r="Y26" s="124"/>
      <c r="Z26" s="224"/>
      <c r="AA26" s="225"/>
      <c r="AB26" s="225"/>
      <c r="AC26" s="225"/>
      <c r="AD26" s="225"/>
      <c r="AE26" s="225"/>
      <c r="AF26" s="225"/>
      <c r="AG26" s="225"/>
      <c r="AH26" s="225"/>
      <c r="AI26" s="225"/>
      <c r="AJ26" s="225"/>
      <c r="AK26" s="225"/>
      <c r="AL26" s="225"/>
    </row>
    <row r="27" spans="1:38">
      <c r="A27" s="124"/>
      <c r="B27" s="124"/>
      <c r="C27" s="124"/>
      <c r="D27" s="124"/>
      <c r="E27" s="124"/>
      <c r="F27" s="124"/>
      <c r="G27" s="124"/>
      <c r="H27" s="124"/>
      <c r="I27" s="124"/>
      <c r="J27" s="124"/>
      <c r="K27" s="124"/>
      <c r="L27" s="124"/>
      <c r="M27" s="124"/>
      <c r="N27" s="124"/>
      <c r="O27" s="124"/>
      <c r="P27" s="124"/>
      <c r="Q27" s="124"/>
      <c r="R27" s="124"/>
      <c r="S27" s="124"/>
      <c r="T27" s="124"/>
      <c r="U27" s="124"/>
      <c r="V27" s="124"/>
      <c r="W27" s="124"/>
      <c r="X27" s="124"/>
      <c r="Y27" s="124"/>
      <c r="Z27" s="224"/>
      <c r="AA27" s="225"/>
      <c r="AB27" s="225"/>
      <c r="AC27" s="225"/>
      <c r="AD27" s="225"/>
      <c r="AE27" s="225"/>
      <c r="AF27" s="225"/>
      <c r="AG27" s="225"/>
      <c r="AH27" s="225"/>
      <c r="AI27" s="225"/>
      <c r="AJ27" s="225"/>
      <c r="AK27" s="225"/>
      <c r="AL27" s="225"/>
    </row>
    <row r="28" spans="1:38">
      <c r="A28" s="124"/>
      <c r="B28" s="124"/>
      <c r="C28" s="124"/>
      <c r="D28" s="124"/>
      <c r="E28" s="124"/>
      <c r="F28" s="124"/>
      <c r="G28" s="124"/>
      <c r="H28" s="124"/>
      <c r="I28" s="124"/>
      <c r="J28" s="124"/>
      <c r="K28" s="124"/>
      <c r="L28" s="124"/>
      <c r="M28" s="124"/>
      <c r="N28" s="124"/>
      <c r="O28" s="124"/>
      <c r="P28" s="124"/>
      <c r="Q28" s="124"/>
      <c r="R28" s="124"/>
      <c r="S28" s="124"/>
      <c r="T28" s="124"/>
      <c r="U28" s="124"/>
      <c r="V28" s="124"/>
      <c r="W28" s="124"/>
      <c r="X28" s="124"/>
      <c r="Y28" s="124"/>
      <c r="Z28" s="224"/>
      <c r="AA28" s="225"/>
      <c r="AB28" s="225"/>
      <c r="AC28" s="225"/>
      <c r="AD28" s="225"/>
      <c r="AE28" s="225"/>
      <c r="AF28" s="225"/>
      <c r="AG28" s="225"/>
      <c r="AH28" s="225"/>
      <c r="AI28" s="225"/>
      <c r="AJ28" s="225"/>
      <c r="AK28" s="225"/>
      <c r="AL28" s="225"/>
    </row>
    <row r="29" spans="1:38">
      <c r="A29" s="124"/>
      <c r="B29" s="124"/>
      <c r="C29" s="124"/>
      <c r="D29" s="124"/>
      <c r="E29" s="124"/>
      <c r="F29" s="124"/>
      <c r="G29" s="124"/>
      <c r="H29" s="124"/>
      <c r="I29" s="124"/>
      <c r="J29" s="124"/>
      <c r="K29" s="124"/>
      <c r="L29" s="124"/>
      <c r="M29" s="124"/>
      <c r="N29" s="124"/>
      <c r="O29" s="124"/>
      <c r="P29" s="124"/>
      <c r="Q29" s="124"/>
      <c r="R29" s="124"/>
      <c r="S29" s="124"/>
      <c r="T29" s="124"/>
      <c r="U29" s="124"/>
      <c r="V29" s="124"/>
      <c r="W29" s="124"/>
      <c r="X29" s="124"/>
      <c r="Y29" s="124"/>
      <c r="Z29" s="224"/>
      <c r="AA29" s="225"/>
      <c r="AB29" s="225"/>
      <c r="AC29" s="225"/>
      <c r="AD29" s="225"/>
      <c r="AE29" s="225"/>
      <c r="AF29" s="225"/>
      <c r="AG29" s="225"/>
      <c r="AH29" s="225"/>
      <c r="AI29" s="225"/>
      <c r="AJ29" s="225"/>
      <c r="AK29" s="225"/>
      <c r="AL29" s="225"/>
    </row>
    <row r="30" spans="1:38">
      <c r="A30" s="124"/>
      <c r="B30" s="124"/>
      <c r="C30" s="124"/>
      <c r="D30" s="124"/>
      <c r="E30" s="124"/>
      <c r="F30" s="124"/>
      <c r="G30" s="124"/>
      <c r="H30" s="124"/>
      <c r="I30" s="124"/>
      <c r="J30" s="124"/>
      <c r="K30" s="124"/>
      <c r="L30" s="124"/>
      <c r="M30" s="124"/>
      <c r="N30" s="124"/>
      <c r="O30" s="124"/>
      <c r="P30" s="124"/>
      <c r="Q30" s="124"/>
      <c r="R30" s="124"/>
      <c r="S30" s="124"/>
      <c r="T30" s="124"/>
      <c r="U30" s="124"/>
      <c r="V30" s="124"/>
      <c r="W30" s="124"/>
      <c r="X30" s="124"/>
      <c r="Y30" s="124"/>
      <c r="Z30" s="224"/>
      <c r="AA30" s="225"/>
      <c r="AB30" s="225"/>
      <c r="AC30" s="225"/>
      <c r="AD30" s="225"/>
      <c r="AE30" s="225"/>
      <c r="AF30" s="225"/>
      <c r="AG30" s="225"/>
      <c r="AH30" s="225"/>
      <c r="AI30" s="225"/>
      <c r="AJ30" s="225"/>
      <c r="AK30" s="225"/>
      <c r="AL30" s="225"/>
    </row>
    <row r="31" spans="1:38">
      <c r="A31" s="124"/>
      <c r="B31" s="124"/>
      <c r="C31" s="124"/>
      <c r="D31" s="124"/>
      <c r="E31" s="124"/>
      <c r="F31" s="124"/>
      <c r="G31" s="124"/>
      <c r="H31" s="124"/>
      <c r="I31" s="124"/>
      <c r="J31" s="124"/>
      <c r="K31" s="124"/>
      <c r="L31" s="124"/>
      <c r="M31" s="124"/>
      <c r="N31" s="124"/>
      <c r="O31" s="124"/>
      <c r="P31" s="124"/>
      <c r="Q31" s="124"/>
      <c r="R31" s="124"/>
      <c r="S31" s="124"/>
      <c r="T31" s="124"/>
      <c r="U31" s="124"/>
      <c r="V31" s="124"/>
      <c r="W31" s="124"/>
      <c r="X31" s="124"/>
      <c r="Y31" s="124"/>
      <c r="Z31" s="224"/>
      <c r="AA31" s="225"/>
      <c r="AB31" s="225"/>
      <c r="AC31" s="225"/>
      <c r="AD31" s="225"/>
      <c r="AE31" s="225"/>
      <c r="AF31" s="225"/>
      <c r="AG31" s="225"/>
      <c r="AH31" s="225"/>
      <c r="AI31" s="225"/>
      <c r="AJ31" s="225"/>
      <c r="AK31" s="225"/>
      <c r="AL31" s="225"/>
    </row>
    <row r="32" spans="1:38">
      <c r="A32" s="665"/>
      <c r="B32" s="665"/>
      <c r="C32" s="665"/>
      <c r="D32" s="665"/>
      <c r="E32" s="665"/>
      <c r="F32" s="665"/>
      <c r="G32" s="665"/>
      <c r="H32" s="665"/>
      <c r="I32" s="124"/>
      <c r="J32" s="124"/>
      <c r="K32" s="124"/>
      <c r="L32" s="124"/>
      <c r="M32" s="124"/>
      <c r="N32" s="124"/>
      <c r="O32" s="124"/>
      <c r="P32" s="124"/>
      <c r="Q32" s="124"/>
      <c r="R32" s="124"/>
      <c r="S32" s="124"/>
      <c r="T32" s="124"/>
      <c r="U32" s="124"/>
      <c r="V32" s="124"/>
      <c r="W32" s="124"/>
      <c r="X32" s="124"/>
      <c r="Y32" s="124"/>
      <c r="Z32" s="224"/>
      <c r="AA32" s="225"/>
      <c r="AB32" s="225"/>
      <c r="AC32" s="225"/>
      <c r="AD32" s="225"/>
      <c r="AE32" s="225"/>
      <c r="AF32" s="225"/>
      <c r="AG32" s="225"/>
      <c r="AH32" s="225"/>
      <c r="AI32" s="225"/>
      <c r="AJ32" s="225"/>
      <c r="AK32" s="225"/>
      <c r="AL32" s="225"/>
    </row>
    <row r="33" spans="1:38">
      <c r="A33" s="665"/>
      <c r="B33" s="665"/>
      <c r="C33" s="665"/>
      <c r="D33" s="665"/>
      <c r="E33" s="665"/>
      <c r="F33" s="665"/>
      <c r="G33" s="665"/>
      <c r="H33" s="665"/>
      <c r="I33" s="124"/>
      <c r="J33" s="124"/>
      <c r="K33" s="124"/>
      <c r="L33" s="124"/>
      <c r="M33" s="124"/>
      <c r="N33" s="124"/>
      <c r="O33" s="124"/>
      <c r="P33" s="124"/>
      <c r="Q33" s="124"/>
      <c r="R33" s="124"/>
      <c r="S33" s="124"/>
      <c r="T33" s="124"/>
      <c r="U33" s="124"/>
      <c r="V33" s="124"/>
      <c r="W33" s="124"/>
      <c r="X33" s="124"/>
      <c r="Y33" s="124"/>
      <c r="Z33" s="224"/>
      <c r="AA33" s="225"/>
      <c r="AB33" s="225"/>
      <c r="AC33" s="225"/>
      <c r="AD33" s="225"/>
      <c r="AE33" s="225"/>
      <c r="AF33" s="225"/>
      <c r="AG33" s="225"/>
      <c r="AH33" s="225"/>
      <c r="AI33" s="225"/>
      <c r="AJ33" s="225"/>
      <c r="AK33" s="225"/>
      <c r="AL33" s="225"/>
    </row>
    <row r="34" spans="1:38">
      <c r="A34" s="665"/>
      <c r="B34" s="665"/>
      <c r="C34" s="665"/>
      <c r="D34" s="665"/>
      <c r="E34" s="665"/>
      <c r="F34" s="665"/>
      <c r="G34" s="665"/>
      <c r="H34" s="665"/>
      <c r="I34" s="124"/>
      <c r="J34" s="124"/>
      <c r="K34" s="124"/>
      <c r="L34" s="124"/>
      <c r="M34" s="124"/>
      <c r="N34" s="124"/>
      <c r="O34" s="124"/>
      <c r="P34" s="124"/>
      <c r="Q34" s="124"/>
      <c r="R34" s="124"/>
      <c r="S34" s="124"/>
      <c r="T34" s="124"/>
      <c r="U34" s="124"/>
      <c r="V34" s="124"/>
      <c r="W34" s="124"/>
      <c r="X34" s="124"/>
      <c r="Y34" s="124"/>
      <c r="Z34" s="224"/>
      <c r="AA34" s="225"/>
      <c r="AB34" s="225"/>
      <c r="AC34" s="225"/>
      <c r="AD34" s="225"/>
      <c r="AE34" s="225"/>
      <c r="AF34" s="225"/>
      <c r="AG34" s="225"/>
      <c r="AH34" s="225"/>
      <c r="AI34" s="225"/>
      <c r="AJ34" s="225"/>
      <c r="AK34" s="225"/>
      <c r="AL34" s="225"/>
    </row>
    <row r="35" spans="1:38">
      <c r="A35" s="665"/>
      <c r="B35" s="665"/>
      <c r="C35" s="665"/>
      <c r="D35" s="665"/>
      <c r="E35" s="665"/>
      <c r="F35" s="665"/>
      <c r="G35" s="665"/>
      <c r="H35" s="665"/>
      <c r="I35" s="124"/>
      <c r="J35" s="124"/>
      <c r="K35" s="124"/>
      <c r="L35" s="124"/>
      <c r="M35" s="124"/>
      <c r="N35" s="124"/>
      <c r="O35" s="124"/>
      <c r="P35" s="124"/>
      <c r="Q35" s="124"/>
      <c r="R35" s="124"/>
      <c r="S35" s="124"/>
      <c r="T35" s="124"/>
      <c r="U35" s="124"/>
      <c r="V35" s="124"/>
      <c r="W35" s="124"/>
      <c r="X35" s="124"/>
      <c r="Y35" s="124"/>
      <c r="Z35" s="224"/>
      <c r="AA35" s="225"/>
      <c r="AB35" s="225"/>
      <c r="AC35" s="225"/>
      <c r="AD35" s="225"/>
      <c r="AE35" s="225"/>
      <c r="AF35" s="225"/>
      <c r="AG35" s="225"/>
      <c r="AH35" s="225"/>
      <c r="AI35" s="225"/>
      <c r="AJ35" s="225"/>
      <c r="AK35" s="225"/>
      <c r="AL35" s="225"/>
    </row>
    <row r="36" spans="1:38">
      <c r="A36" s="665"/>
      <c r="B36" s="665"/>
      <c r="C36" s="665"/>
      <c r="D36" s="665"/>
      <c r="E36" s="665"/>
      <c r="F36" s="665"/>
      <c r="G36" s="665"/>
      <c r="H36" s="665"/>
      <c r="I36" s="124"/>
      <c r="J36" s="124"/>
      <c r="K36" s="124"/>
      <c r="L36" s="124"/>
      <c r="M36" s="124"/>
      <c r="N36" s="124"/>
      <c r="O36" s="124"/>
      <c r="P36" s="124"/>
      <c r="Q36" s="124"/>
      <c r="R36" s="124"/>
      <c r="S36" s="124"/>
      <c r="T36" s="124"/>
      <c r="U36" s="124"/>
      <c r="V36" s="124"/>
      <c r="W36" s="124"/>
      <c r="X36" s="124"/>
      <c r="Y36" s="124"/>
      <c r="Z36" s="224"/>
      <c r="AA36" s="225"/>
      <c r="AB36" s="225"/>
      <c r="AC36" s="225"/>
      <c r="AD36" s="225"/>
      <c r="AE36" s="225"/>
      <c r="AF36" s="225"/>
      <c r="AG36" s="225"/>
      <c r="AH36" s="225"/>
      <c r="AI36" s="225"/>
      <c r="AJ36" s="225"/>
      <c r="AK36" s="225"/>
      <c r="AL36" s="225"/>
    </row>
    <row r="37" spans="1:38">
      <c r="A37" s="665"/>
      <c r="B37" s="665"/>
      <c r="C37" s="665"/>
      <c r="D37" s="665"/>
      <c r="E37" s="665"/>
      <c r="F37" s="665"/>
      <c r="G37" s="665"/>
      <c r="H37" s="665"/>
      <c r="I37" s="124"/>
      <c r="J37" s="124"/>
      <c r="K37" s="124"/>
      <c r="L37" s="124"/>
      <c r="M37" s="124"/>
      <c r="N37" s="124"/>
      <c r="O37" s="124"/>
      <c r="P37" s="124"/>
      <c r="Q37" s="124"/>
      <c r="R37" s="124"/>
      <c r="S37" s="124"/>
      <c r="T37" s="124"/>
      <c r="U37" s="124"/>
      <c r="V37" s="124"/>
      <c r="W37" s="124"/>
      <c r="X37" s="124"/>
      <c r="Y37" s="124"/>
      <c r="Z37" s="224"/>
      <c r="AA37" s="225"/>
      <c r="AB37" s="225"/>
      <c r="AC37" s="225"/>
      <c r="AD37" s="225"/>
      <c r="AE37" s="225"/>
      <c r="AF37" s="225"/>
      <c r="AG37" s="225"/>
      <c r="AH37" s="225"/>
      <c r="AI37" s="225"/>
      <c r="AJ37" s="225"/>
      <c r="AK37" s="225"/>
      <c r="AL37" s="225"/>
    </row>
    <row r="38" spans="1:38">
      <c r="A38" s="665"/>
      <c r="B38" s="665"/>
      <c r="C38" s="665"/>
      <c r="D38" s="665"/>
      <c r="E38" s="665"/>
      <c r="F38" s="665"/>
      <c r="G38" s="665"/>
      <c r="H38" s="665"/>
      <c r="I38" s="124"/>
      <c r="J38" s="124"/>
      <c r="K38" s="124"/>
      <c r="L38" s="124"/>
      <c r="M38" s="124"/>
      <c r="N38" s="124"/>
      <c r="O38" s="124"/>
      <c r="P38" s="124"/>
      <c r="Q38" s="124"/>
      <c r="R38" s="124"/>
      <c r="S38" s="124"/>
      <c r="T38" s="124"/>
      <c r="U38" s="124"/>
      <c r="V38" s="124"/>
      <c r="W38" s="124"/>
      <c r="X38" s="124"/>
      <c r="Y38" s="124"/>
      <c r="Z38" s="224"/>
      <c r="AA38" s="225"/>
      <c r="AB38" s="225"/>
      <c r="AC38" s="225"/>
      <c r="AD38" s="225"/>
      <c r="AE38" s="225"/>
      <c r="AF38" s="225"/>
      <c r="AG38" s="225"/>
      <c r="AH38" s="225"/>
      <c r="AI38" s="225"/>
      <c r="AJ38" s="225"/>
      <c r="AK38" s="225"/>
      <c r="AL38" s="225"/>
    </row>
    <row r="39" spans="1:38">
      <c r="A39" s="123"/>
      <c r="B39" s="124"/>
      <c r="C39" s="124"/>
      <c r="D39" s="124"/>
      <c r="E39" s="124"/>
      <c r="F39" s="124"/>
      <c r="G39" s="124"/>
      <c r="H39" s="124"/>
      <c r="I39" s="124"/>
      <c r="J39" s="124"/>
      <c r="K39" s="124"/>
      <c r="L39" s="124"/>
      <c r="M39" s="124"/>
      <c r="N39" s="124"/>
      <c r="O39" s="124"/>
      <c r="P39" s="124"/>
      <c r="Q39" s="124"/>
      <c r="R39" s="124"/>
      <c r="S39" s="124"/>
      <c r="T39" s="124"/>
      <c r="U39" s="124"/>
      <c r="V39" s="124"/>
      <c r="W39" s="124"/>
      <c r="X39" s="124"/>
      <c r="Y39" s="124"/>
      <c r="Z39" s="224"/>
      <c r="AA39" s="225"/>
      <c r="AB39" s="225"/>
      <c r="AC39" s="225"/>
      <c r="AD39" s="225"/>
      <c r="AE39" s="225"/>
      <c r="AF39" s="225"/>
      <c r="AG39" s="225"/>
      <c r="AH39" s="225"/>
      <c r="AI39" s="225"/>
      <c r="AJ39" s="225"/>
      <c r="AK39" s="225"/>
      <c r="AL39" s="225"/>
    </row>
    <row r="40" spans="1:38">
      <c r="A40" s="123"/>
      <c r="B40" s="124"/>
      <c r="C40" s="124"/>
      <c r="D40" s="124"/>
      <c r="E40" s="124"/>
      <c r="F40" s="124"/>
      <c r="G40" s="124"/>
      <c r="H40" s="124"/>
      <c r="I40" s="124"/>
      <c r="J40" s="124"/>
      <c r="K40" s="124"/>
      <c r="L40" s="124"/>
      <c r="M40" s="124"/>
      <c r="N40" s="124"/>
      <c r="O40" s="124"/>
      <c r="P40" s="124"/>
      <c r="Q40" s="124"/>
      <c r="R40" s="124"/>
      <c r="S40" s="124"/>
      <c r="T40" s="124"/>
      <c r="U40" s="124"/>
      <c r="V40" s="124"/>
      <c r="W40" s="124"/>
      <c r="X40" s="124"/>
      <c r="Y40" s="124"/>
      <c r="Z40" s="224"/>
      <c r="AA40" s="225"/>
      <c r="AB40" s="225"/>
      <c r="AC40" s="225"/>
      <c r="AD40" s="225"/>
      <c r="AE40" s="225"/>
      <c r="AF40" s="225"/>
      <c r="AG40" s="225"/>
      <c r="AH40" s="225"/>
      <c r="AI40" s="225"/>
      <c r="AJ40" s="225"/>
      <c r="AK40" s="225"/>
      <c r="AL40" s="225"/>
    </row>
    <row r="41" spans="1:38">
      <c r="A41" s="123"/>
      <c r="B41" s="124"/>
      <c r="C41" s="124"/>
      <c r="D41" s="124"/>
      <c r="E41" s="124"/>
      <c r="F41" s="124"/>
      <c r="G41" s="124"/>
      <c r="H41" s="124"/>
      <c r="I41" s="124"/>
      <c r="J41" s="124"/>
      <c r="K41" s="124"/>
      <c r="L41" s="124"/>
      <c r="M41" s="124"/>
      <c r="N41" s="124"/>
      <c r="O41" s="124"/>
      <c r="P41" s="124"/>
      <c r="Q41" s="124"/>
      <c r="R41" s="124"/>
      <c r="S41" s="124"/>
      <c r="T41" s="124"/>
      <c r="U41" s="124"/>
      <c r="V41" s="124"/>
      <c r="W41" s="124"/>
      <c r="X41" s="124"/>
      <c r="Y41" s="124"/>
      <c r="Z41" s="224"/>
      <c r="AA41" s="225"/>
      <c r="AB41" s="225"/>
      <c r="AC41" s="225"/>
      <c r="AD41" s="225"/>
      <c r="AE41" s="225"/>
      <c r="AF41" s="225"/>
      <c r="AG41" s="225"/>
      <c r="AH41" s="225"/>
      <c r="AI41" s="225"/>
      <c r="AJ41" s="225"/>
      <c r="AK41" s="225"/>
      <c r="AL41" s="225"/>
    </row>
    <row r="42" spans="1:38">
      <c r="A42" s="123"/>
      <c r="B42" s="124"/>
      <c r="C42" s="124"/>
      <c r="D42" s="124"/>
      <c r="E42" s="124"/>
      <c r="F42" s="124"/>
      <c r="G42" s="124"/>
      <c r="H42" s="124"/>
      <c r="I42" s="124"/>
      <c r="J42" s="124"/>
      <c r="K42" s="124"/>
      <c r="L42" s="124"/>
      <c r="M42" s="124"/>
      <c r="N42" s="124"/>
      <c r="O42" s="124"/>
      <c r="P42" s="124"/>
      <c r="Q42" s="124"/>
      <c r="R42" s="124"/>
      <c r="S42" s="124"/>
      <c r="T42" s="124"/>
      <c r="U42" s="124"/>
      <c r="V42" s="124"/>
      <c r="W42" s="124"/>
      <c r="X42" s="124"/>
      <c r="Y42" s="124"/>
      <c r="Z42" s="224"/>
      <c r="AA42" s="225"/>
      <c r="AB42" s="225"/>
      <c r="AC42" s="225"/>
      <c r="AD42" s="225"/>
      <c r="AE42" s="225"/>
      <c r="AF42" s="225"/>
      <c r="AG42" s="225"/>
      <c r="AH42" s="225"/>
      <c r="AI42" s="225"/>
      <c r="AJ42" s="225"/>
      <c r="AK42" s="225"/>
      <c r="AL42" s="225"/>
    </row>
    <row r="43" spans="1:38">
      <c r="A43" s="123"/>
      <c r="B43" s="124"/>
      <c r="C43" s="124"/>
      <c r="D43" s="124"/>
      <c r="E43" s="124"/>
      <c r="F43" s="124"/>
      <c r="G43" s="124"/>
      <c r="H43" s="124"/>
      <c r="I43" s="124"/>
      <c r="J43" s="124"/>
      <c r="K43" s="124"/>
      <c r="L43" s="124"/>
      <c r="M43" s="124"/>
      <c r="N43" s="124"/>
      <c r="O43" s="124"/>
      <c r="P43" s="124"/>
      <c r="Q43" s="124"/>
      <c r="R43" s="124"/>
      <c r="S43" s="124"/>
      <c r="T43" s="124"/>
      <c r="U43" s="124"/>
      <c r="V43" s="124"/>
      <c r="W43" s="124"/>
      <c r="X43" s="124"/>
      <c r="Y43" s="124"/>
      <c r="Z43" s="224"/>
      <c r="AA43" s="225"/>
      <c r="AB43" s="225"/>
      <c r="AC43" s="225"/>
      <c r="AD43" s="225"/>
      <c r="AE43" s="225"/>
      <c r="AF43" s="225"/>
      <c r="AG43" s="225"/>
      <c r="AH43" s="225"/>
      <c r="AI43" s="225"/>
      <c r="AJ43" s="225"/>
      <c r="AK43" s="225"/>
      <c r="AL43" s="225"/>
    </row>
    <row r="44" spans="1:38">
      <c r="A44" s="123"/>
      <c r="B44" s="124"/>
      <c r="C44" s="124"/>
      <c r="D44" s="124"/>
      <c r="E44" s="124"/>
      <c r="F44" s="124"/>
      <c r="G44" s="124"/>
      <c r="H44" s="124"/>
      <c r="I44" s="124"/>
      <c r="J44" s="124"/>
      <c r="K44" s="124"/>
      <c r="L44" s="124"/>
      <c r="M44" s="124"/>
      <c r="N44" s="124"/>
      <c r="O44" s="124"/>
      <c r="P44" s="124"/>
      <c r="Q44" s="124"/>
      <c r="R44" s="124"/>
      <c r="S44" s="124"/>
      <c r="T44" s="124"/>
      <c r="U44" s="124"/>
      <c r="V44" s="124"/>
      <c r="W44" s="124"/>
      <c r="X44" s="124"/>
      <c r="Y44" s="124"/>
      <c r="Z44" s="224"/>
      <c r="AA44" s="225"/>
      <c r="AB44" s="225"/>
      <c r="AC44" s="225"/>
      <c r="AD44" s="225"/>
      <c r="AE44" s="225"/>
      <c r="AF44" s="225"/>
      <c r="AG44" s="225"/>
      <c r="AH44" s="225"/>
      <c r="AI44" s="225"/>
      <c r="AJ44" s="225"/>
      <c r="AK44" s="225"/>
      <c r="AL44" s="225"/>
    </row>
    <row r="45" spans="1:38">
      <c r="A45" s="123"/>
      <c r="B45" s="124"/>
      <c r="C45" s="124"/>
      <c r="D45" s="124"/>
      <c r="E45" s="124"/>
      <c r="F45" s="124"/>
      <c r="G45" s="124"/>
      <c r="H45" s="124"/>
      <c r="I45" s="124"/>
      <c r="J45" s="124"/>
      <c r="K45" s="124"/>
      <c r="L45" s="124"/>
      <c r="M45" s="124"/>
      <c r="N45" s="124"/>
      <c r="O45" s="124"/>
      <c r="P45" s="124"/>
      <c r="Q45" s="124"/>
      <c r="R45" s="124"/>
      <c r="S45" s="124"/>
      <c r="T45" s="124"/>
      <c r="U45" s="124"/>
      <c r="V45" s="124"/>
      <c r="W45" s="124"/>
      <c r="X45" s="124"/>
      <c r="Y45" s="124"/>
      <c r="Z45" s="224"/>
      <c r="AA45" s="225"/>
      <c r="AB45" s="225"/>
      <c r="AC45" s="225"/>
      <c r="AD45" s="225"/>
      <c r="AE45" s="225"/>
      <c r="AF45" s="225"/>
      <c r="AG45" s="225"/>
      <c r="AH45" s="225"/>
      <c r="AI45" s="225"/>
      <c r="AJ45" s="225"/>
      <c r="AK45" s="225"/>
      <c r="AL45" s="225"/>
    </row>
    <row r="46" spans="1:38">
      <c r="A46" s="123"/>
      <c r="B46" s="124"/>
      <c r="C46" s="124"/>
      <c r="D46" s="124"/>
      <c r="E46" s="124"/>
      <c r="F46" s="124"/>
      <c r="G46" s="124"/>
      <c r="H46" s="124"/>
      <c r="I46" s="124"/>
      <c r="J46" s="124"/>
      <c r="K46" s="124"/>
      <c r="L46" s="124"/>
      <c r="M46" s="124"/>
      <c r="N46" s="124"/>
      <c r="O46" s="124"/>
      <c r="P46" s="124"/>
      <c r="Q46" s="124"/>
      <c r="R46" s="124"/>
      <c r="S46" s="124"/>
      <c r="T46" s="124"/>
      <c r="U46" s="124"/>
      <c r="V46" s="124"/>
      <c r="W46" s="124"/>
      <c r="X46" s="124"/>
      <c r="Y46" s="124"/>
      <c r="Z46" s="224"/>
      <c r="AA46" s="225"/>
      <c r="AB46" s="225"/>
      <c r="AC46" s="225"/>
      <c r="AD46" s="225"/>
      <c r="AE46" s="225"/>
      <c r="AF46" s="225"/>
      <c r="AG46" s="225"/>
      <c r="AH46" s="225"/>
      <c r="AI46" s="225"/>
      <c r="AJ46" s="225"/>
      <c r="AK46" s="225"/>
      <c r="AL46" s="225"/>
    </row>
    <row r="47" spans="1:38" ht="15.75" thickBot="1">
      <c r="A47" s="126"/>
      <c r="B47" s="127"/>
      <c r="C47" s="127"/>
      <c r="D47" s="127"/>
      <c r="E47" s="127"/>
      <c r="F47" s="127"/>
      <c r="G47" s="127"/>
      <c r="H47" s="124"/>
      <c r="I47" s="124"/>
      <c r="J47" s="124"/>
      <c r="K47" s="124"/>
      <c r="L47" s="124"/>
      <c r="M47" s="124"/>
      <c r="N47" s="124"/>
      <c r="O47" s="124"/>
      <c r="P47" s="124"/>
      <c r="Q47" s="124"/>
      <c r="R47" s="124"/>
      <c r="S47" s="124"/>
      <c r="T47" s="124"/>
      <c r="U47" s="127"/>
      <c r="V47" s="127"/>
      <c r="W47" s="127"/>
      <c r="X47" s="127"/>
      <c r="Y47" s="127"/>
      <c r="Z47" s="224"/>
      <c r="AA47" s="225"/>
      <c r="AB47" s="225"/>
      <c r="AC47" s="225"/>
      <c r="AD47" s="225"/>
      <c r="AE47" s="225"/>
      <c r="AF47" s="225"/>
      <c r="AG47" s="225"/>
      <c r="AH47" s="225"/>
      <c r="AI47" s="225"/>
      <c r="AJ47" s="225"/>
      <c r="AK47" s="225"/>
      <c r="AL47" s="225"/>
    </row>
    <row r="48" spans="1:38" ht="15.75" thickTop="1">
      <c r="A48" s="163"/>
      <c r="B48" s="163"/>
      <c r="C48" s="163"/>
      <c r="D48" s="163"/>
      <c r="E48" s="163"/>
      <c r="F48" s="163"/>
      <c r="G48" s="163"/>
      <c r="H48" s="163"/>
      <c r="I48" s="163"/>
      <c r="J48" s="163"/>
      <c r="K48" s="124"/>
      <c r="L48" s="124"/>
      <c r="M48" s="124"/>
      <c r="N48" s="124"/>
      <c r="O48" s="124"/>
      <c r="P48" s="124"/>
      <c r="Q48" s="124"/>
      <c r="R48" s="124"/>
      <c r="S48" s="124"/>
      <c r="T48" s="124"/>
      <c r="U48" s="163"/>
      <c r="V48" s="163"/>
      <c r="W48" s="124"/>
      <c r="X48" s="124"/>
      <c r="Y48" s="163"/>
      <c r="Z48" s="224"/>
      <c r="AA48" s="225"/>
      <c r="AB48" s="225"/>
      <c r="AC48" s="225"/>
      <c r="AD48" s="225"/>
      <c r="AE48" s="225"/>
      <c r="AF48" s="225"/>
      <c r="AG48" s="225"/>
      <c r="AH48" s="225"/>
      <c r="AI48" s="225"/>
      <c r="AJ48" s="225"/>
      <c r="AK48" s="225"/>
      <c r="AL48" s="225"/>
    </row>
    <row r="49" spans="1:38">
      <c r="A49" s="163"/>
      <c r="B49" s="163"/>
      <c r="C49" s="163"/>
      <c r="D49" s="163"/>
      <c r="E49" s="163"/>
      <c r="F49" s="163"/>
      <c r="G49" s="163"/>
      <c r="H49" s="163"/>
      <c r="I49" s="163"/>
      <c r="J49" s="163"/>
      <c r="K49" s="124"/>
      <c r="L49" s="124"/>
      <c r="M49" s="124"/>
      <c r="N49" s="124"/>
      <c r="O49" s="124"/>
      <c r="P49" s="124"/>
      <c r="Q49" s="124"/>
      <c r="R49" s="124"/>
      <c r="S49" s="124"/>
      <c r="T49" s="124"/>
      <c r="U49" s="163"/>
      <c r="V49" s="163"/>
      <c r="W49" s="124"/>
      <c r="X49" s="163"/>
      <c r="Y49" s="163"/>
      <c r="Z49" s="224"/>
      <c r="AA49" s="225"/>
      <c r="AB49" s="225"/>
      <c r="AC49" s="225"/>
      <c r="AD49" s="225"/>
      <c r="AE49" s="225"/>
      <c r="AF49" s="225"/>
      <c r="AG49" s="225"/>
      <c r="AH49" s="225"/>
      <c r="AI49" s="225"/>
      <c r="AJ49" s="225"/>
      <c r="AK49" s="225"/>
      <c r="AL49" s="225"/>
    </row>
    <row r="50" spans="1:38">
      <c r="A50" s="163"/>
      <c r="B50" s="163"/>
      <c r="C50" s="163"/>
      <c r="D50" s="163"/>
      <c r="E50" s="163"/>
      <c r="F50" s="163"/>
      <c r="G50" s="163"/>
      <c r="H50" s="163"/>
      <c r="I50" s="163"/>
      <c r="J50" s="163"/>
      <c r="K50" s="124"/>
      <c r="L50" s="124"/>
      <c r="M50" s="124"/>
      <c r="N50" s="124"/>
      <c r="O50" s="124"/>
      <c r="P50" s="124"/>
      <c r="Q50" s="124"/>
      <c r="R50" s="124"/>
      <c r="S50" s="124"/>
      <c r="T50" s="124"/>
      <c r="U50" s="163"/>
      <c r="V50" s="163"/>
      <c r="W50" s="124"/>
      <c r="X50" s="163"/>
      <c r="Y50" s="163"/>
      <c r="Z50" s="224"/>
      <c r="AA50" s="225"/>
      <c r="AB50" s="225"/>
      <c r="AC50" s="225"/>
      <c r="AD50" s="225"/>
      <c r="AE50" s="225"/>
      <c r="AF50" s="225"/>
      <c r="AG50" s="225"/>
      <c r="AH50" s="225"/>
      <c r="AI50" s="225"/>
      <c r="AJ50" s="225"/>
      <c r="AK50" s="225"/>
      <c r="AL50" s="225"/>
    </row>
    <row r="51" spans="1:38">
      <c r="A51" s="163"/>
      <c r="B51" s="163"/>
      <c r="C51" s="163"/>
      <c r="D51" s="163"/>
      <c r="E51" s="163"/>
      <c r="F51" s="163"/>
      <c r="G51" s="163"/>
      <c r="H51" s="163"/>
      <c r="I51" s="163"/>
      <c r="J51" s="163"/>
      <c r="K51" s="124"/>
      <c r="L51" s="124"/>
      <c r="M51" s="124"/>
      <c r="N51" s="124"/>
      <c r="O51" s="124"/>
      <c r="P51" s="124"/>
      <c r="Q51" s="124"/>
      <c r="R51" s="124"/>
      <c r="S51" s="124"/>
      <c r="T51" s="124"/>
      <c r="U51" s="163"/>
      <c r="V51" s="163"/>
      <c r="W51" s="124"/>
      <c r="X51" s="163"/>
      <c r="Y51" s="163"/>
      <c r="Z51" s="224"/>
      <c r="AA51" s="225"/>
      <c r="AB51" s="225"/>
      <c r="AC51" s="225"/>
      <c r="AD51" s="225"/>
      <c r="AE51" s="225"/>
      <c r="AF51" s="225"/>
      <c r="AG51" s="225"/>
      <c r="AH51" s="225"/>
      <c r="AI51" s="225"/>
      <c r="AJ51" s="225"/>
      <c r="AK51" s="225"/>
      <c r="AL51" s="225"/>
    </row>
    <row r="52" spans="1:38">
      <c r="V52" s="163"/>
      <c r="W52" s="124"/>
      <c r="X52" s="163"/>
      <c r="Y52" s="163"/>
      <c r="Z52" s="224"/>
      <c r="AA52" s="225"/>
      <c r="AB52" s="225"/>
      <c r="AC52" s="225"/>
      <c r="AD52" s="225"/>
      <c r="AE52" s="225"/>
      <c r="AF52" s="225"/>
      <c r="AG52" s="225"/>
      <c r="AH52" s="225"/>
      <c r="AI52" s="225"/>
      <c r="AJ52" s="225"/>
      <c r="AK52" s="225"/>
      <c r="AL52" s="225"/>
    </row>
    <row r="53" spans="1:38">
      <c r="V53" s="163"/>
      <c r="W53" s="124"/>
      <c r="X53" s="163"/>
      <c r="Y53" s="163"/>
      <c r="Z53" s="224"/>
      <c r="AA53" s="225"/>
      <c r="AB53" s="225"/>
      <c r="AC53" s="225"/>
      <c r="AD53" s="225"/>
      <c r="AE53" s="225"/>
      <c r="AF53" s="225"/>
      <c r="AG53" s="225"/>
      <c r="AH53" s="225"/>
      <c r="AI53" s="225"/>
      <c r="AJ53" s="225"/>
      <c r="AK53" s="225"/>
      <c r="AL53" s="225"/>
    </row>
    <row r="54" spans="1:38">
      <c r="V54" s="163"/>
      <c r="W54" s="124"/>
      <c r="X54" s="163"/>
      <c r="Y54" s="163"/>
      <c r="Z54" s="224"/>
      <c r="AA54" s="225"/>
      <c r="AB54" s="225"/>
      <c r="AC54" s="225"/>
      <c r="AD54" s="225"/>
      <c r="AE54" s="225"/>
      <c r="AF54" s="225"/>
      <c r="AG54" s="225"/>
      <c r="AH54" s="225"/>
      <c r="AI54" s="225"/>
      <c r="AJ54" s="225"/>
      <c r="AK54" s="225"/>
      <c r="AL54" s="225"/>
    </row>
    <row r="55" spans="1:38">
      <c r="Z55" s="225"/>
      <c r="AA55" s="225"/>
      <c r="AB55" s="225"/>
      <c r="AC55" s="225"/>
      <c r="AD55" s="225"/>
      <c r="AE55" s="225"/>
      <c r="AF55" s="225"/>
      <c r="AG55" s="225"/>
      <c r="AH55" s="225"/>
      <c r="AI55" s="225"/>
      <c r="AJ55" s="225"/>
      <c r="AK55" s="225"/>
      <c r="AL55" s="225"/>
    </row>
    <row r="56" spans="1:38">
      <c r="Z56" s="225"/>
      <c r="AA56" s="225"/>
      <c r="AB56" s="225"/>
      <c r="AC56" s="225"/>
      <c r="AD56" s="225"/>
      <c r="AE56" s="225"/>
      <c r="AF56" s="225"/>
      <c r="AG56" s="225"/>
      <c r="AH56" s="225"/>
      <c r="AI56" s="225"/>
      <c r="AJ56" s="225"/>
      <c r="AK56" s="225"/>
      <c r="AL56" s="225"/>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activeCell="E4" sqref="E4"/>
    </sheetView>
  </sheetViews>
  <sheetFormatPr baseColWidth="10" defaultRowHeight="52.5"/>
  <cols>
    <col min="1" max="1" width="16.7109375" style="114" customWidth="1"/>
    <col min="2" max="2" width="108.28515625" style="113" customWidth="1"/>
    <col min="3" max="3" width="15.42578125" style="144" customWidth="1"/>
    <col min="4" max="4" width="24.7109375" style="184" customWidth="1"/>
    <col min="5" max="5" width="30" style="206" customWidth="1"/>
    <col min="6" max="7" width="11.42578125" customWidth="1"/>
    <col min="8" max="8" width="1.28515625" customWidth="1"/>
    <col min="10" max="10" width="34.42578125" customWidth="1"/>
  </cols>
  <sheetData>
    <row r="1" spans="1:10" ht="96" customHeight="1" thickTop="1" thickBot="1">
      <c r="A1" s="666" t="s">
        <v>1848</v>
      </c>
      <c r="B1" s="667"/>
      <c r="C1" s="667"/>
      <c r="D1" s="668"/>
    </row>
    <row r="2" spans="1:10" ht="56.25" customHeight="1" thickTop="1" thickBot="1">
      <c r="A2" s="193" t="s">
        <v>943</v>
      </c>
      <c r="B2" s="194" t="s">
        <v>1436</v>
      </c>
      <c r="C2" s="194" t="s">
        <v>982</v>
      </c>
      <c r="D2" s="223" t="s">
        <v>1846</v>
      </c>
    </row>
    <row r="3" spans="1:10" ht="54" thickTop="1" thickBot="1">
      <c r="A3" s="131" t="s">
        <v>983</v>
      </c>
      <c r="B3" s="132" t="s">
        <v>1220</v>
      </c>
      <c r="C3" s="133" t="str">
        <f>'200.1'!L31</f>
        <v>Ha</v>
      </c>
      <c r="D3" s="180">
        <f>VLOOKUP('200.1'!A88,'200.1'!A36:N107,14,FALSE)</f>
        <v>3264719.8142086179</v>
      </c>
      <c r="G3" t="s">
        <v>980</v>
      </c>
      <c r="J3" s="1"/>
    </row>
    <row r="4" spans="1:10" ht="54" thickTop="1" thickBot="1">
      <c r="A4" s="134" t="s">
        <v>985</v>
      </c>
      <c r="B4" s="135" t="s">
        <v>1169</v>
      </c>
      <c r="C4" s="133" t="s">
        <v>984</v>
      </c>
      <c r="D4" s="180">
        <f>VLOOKUP('200.2'!A88,'200.2'!A37:N108,14,FALSE)</f>
        <v>188731.22915416677</v>
      </c>
      <c r="J4" s="1"/>
    </row>
    <row r="5" spans="1:10" ht="54" thickTop="1" thickBot="1">
      <c r="A5" s="134" t="s">
        <v>986</v>
      </c>
      <c r="B5" s="135" t="s">
        <v>1170</v>
      </c>
      <c r="C5" s="136" t="s">
        <v>987</v>
      </c>
      <c r="D5" s="180">
        <f>VLOOKUP('201.1'!A88,'201.1'!A38:N109,14,FALSE)</f>
        <v>180926.86761530081</v>
      </c>
    </row>
    <row r="6" spans="1:10" ht="54" thickTop="1" thickBot="1">
      <c r="A6" s="134" t="s">
        <v>988</v>
      </c>
      <c r="B6" s="135" t="s">
        <v>1171</v>
      </c>
      <c r="C6" s="136" t="s">
        <v>987</v>
      </c>
      <c r="D6" s="180">
        <f>VLOOKUP('201.2'!A88,'201.2'!A39:N110,14,FALSE)</f>
        <v>141443.39838098083</v>
      </c>
    </row>
    <row r="7" spans="1:10" ht="70.5" customHeight="1" thickTop="1" thickBot="1">
      <c r="A7" s="134" t="s">
        <v>989</v>
      </c>
      <c r="B7" s="135" t="s">
        <v>1172</v>
      </c>
      <c r="C7" s="136" t="s">
        <v>987</v>
      </c>
      <c r="D7" s="180">
        <f>VLOOKUP('201.3'!A88,'201.3'!A40:N111,14,FALSE)</f>
        <v>45375.199524485404</v>
      </c>
    </row>
    <row r="8" spans="1:10" ht="54" thickTop="1" thickBot="1">
      <c r="A8" s="134" t="s">
        <v>990</v>
      </c>
      <c r="B8" s="135" t="s">
        <v>1173</v>
      </c>
      <c r="C8" s="136" t="s">
        <v>987</v>
      </c>
      <c r="D8" s="181">
        <f>VLOOKUP('201.4'!A88,'201.4'!A41:N112,14,FALSE)</f>
        <v>65762.255658143957</v>
      </c>
    </row>
    <row r="9" spans="1:10" ht="54" thickTop="1" thickBot="1">
      <c r="A9" s="134" t="s">
        <v>991</v>
      </c>
      <c r="B9" s="135" t="s">
        <v>1170</v>
      </c>
      <c r="C9" s="136" t="s">
        <v>1844</v>
      </c>
      <c r="D9" s="181">
        <f>VLOOKUP('201.5'!A88,'201.5'!A42:N113,14,FALSE)</f>
        <v>180926.86761530081</v>
      </c>
    </row>
    <row r="10" spans="1:10" ht="54" thickTop="1" thickBot="1">
      <c r="A10" s="134" t="s">
        <v>992</v>
      </c>
      <c r="B10" s="135" t="s">
        <v>1171</v>
      </c>
      <c r="C10" s="136" t="s">
        <v>1844</v>
      </c>
      <c r="D10" s="181">
        <f>VLOOKUP('201.6'!A88,'201.6'!A43:N114,14,FALSE)</f>
        <v>141443.39838098083</v>
      </c>
    </row>
    <row r="11" spans="1:10" ht="54" thickTop="1" thickBot="1">
      <c r="A11" s="134" t="s">
        <v>993</v>
      </c>
      <c r="B11" s="135" t="s">
        <v>1171</v>
      </c>
      <c r="C11" s="136" t="s">
        <v>387</v>
      </c>
      <c r="D11" s="181">
        <f>VLOOKUP('201.7'!A88,'201.7'!A44:N115,14,FALSE)</f>
        <v>138408.13601132619</v>
      </c>
    </row>
    <row r="12" spans="1:10" ht="54" thickTop="1" thickBot="1">
      <c r="A12" s="134" t="s">
        <v>994</v>
      </c>
      <c r="B12" s="135" t="s">
        <v>1174</v>
      </c>
      <c r="C12" s="136" t="s">
        <v>233</v>
      </c>
      <c r="D12" s="181">
        <f>VLOOKUP('201.8'!A88,'201.8'!A45:N116,14,FALSE)</f>
        <v>19077.579774010523</v>
      </c>
    </row>
    <row r="13" spans="1:10" ht="54" thickTop="1" thickBot="1">
      <c r="A13" s="134" t="s">
        <v>995</v>
      </c>
      <c r="B13" s="135" t="s">
        <v>1175</v>
      </c>
      <c r="C13" s="136" t="s">
        <v>233</v>
      </c>
      <c r="D13" s="181">
        <f>VLOOKUP('201.9'!A88,'201.9'!A46:N117,14,FALSE)</f>
        <v>18786.927735579207</v>
      </c>
    </row>
    <row r="14" spans="1:10" ht="54" thickTop="1" thickBot="1">
      <c r="A14" s="134" t="s">
        <v>996</v>
      </c>
      <c r="B14" s="135" t="s">
        <v>1176</v>
      </c>
      <c r="C14" s="136" t="s">
        <v>144</v>
      </c>
      <c r="D14" s="181">
        <f>VLOOKUP('201.10'!A88,'201.10'!A47:N118,14,FALSE)</f>
        <v>7190.4077526041401</v>
      </c>
    </row>
    <row r="15" spans="1:10" ht="54" thickTop="1" thickBot="1">
      <c r="A15" s="134" t="s">
        <v>997</v>
      </c>
      <c r="B15" s="135" t="s">
        <v>1177</v>
      </c>
      <c r="C15" s="136" t="s">
        <v>998</v>
      </c>
      <c r="D15" s="181">
        <f>VLOOKUP('201.11'!A88,'201.11'!A48:N119,14,FALSE)</f>
        <v>3665.6914450848517</v>
      </c>
    </row>
    <row r="16" spans="1:10" ht="54" thickTop="1" thickBot="1">
      <c r="A16" s="134" t="s">
        <v>999</v>
      </c>
      <c r="B16" s="135" t="s">
        <v>1178</v>
      </c>
      <c r="C16" s="136" t="s">
        <v>1844</v>
      </c>
      <c r="D16" s="181">
        <f>VLOOKUP('201.12'!A88,'201.12'!A49:N120,14,FALSE)</f>
        <v>89273.889993907709</v>
      </c>
    </row>
    <row r="17" spans="1:4" ht="64.5" thickTop="1" thickBot="1">
      <c r="A17" s="137" t="s">
        <v>1000</v>
      </c>
      <c r="B17" s="138" t="s">
        <v>1179</v>
      </c>
      <c r="C17" s="136" t="s">
        <v>1844</v>
      </c>
      <c r="D17" s="181">
        <f>VLOOKUP('201.13'!A88,'201.13'!A50:N121,14,FALSE)</f>
        <v>139764.94668406612</v>
      </c>
    </row>
    <row r="18" spans="1:4" ht="54" thickTop="1" thickBot="1">
      <c r="A18" s="134" t="s">
        <v>1001</v>
      </c>
      <c r="B18" s="135" t="s">
        <v>1180</v>
      </c>
      <c r="C18" s="136" t="s">
        <v>144</v>
      </c>
      <c r="D18" s="181">
        <f>VLOOKUP('201.14'!A88,'201.14'!A51:N122,14,FALSE)</f>
        <v>59775.549888102491</v>
      </c>
    </row>
    <row r="19" spans="1:4" ht="54" thickTop="1" thickBot="1">
      <c r="A19" s="134" t="s">
        <v>1002</v>
      </c>
      <c r="B19" s="135" t="s">
        <v>1181</v>
      </c>
      <c r="C19" s="136" t="s">
        <v>144</v>
      </c>
      <c r="D19" s="181">
        <f>VLOOKUP('201.15'!A88,'201.15'!A52:N123,14,FALSE)</f>
        <v>73975.233395048534</v>
      </c>
    </row>
    <row r="20" spans="1:4" ht="54" thickTop="1" thickBot="1">
      <c r="A20" s="134" t="s">
        <v>1003</v>
      </c>
      <c r="B20" s="135" t="s">
        <v>1182</v>
      </c>
      <c r="C20" s="136" t="s">
        <v>144</v>
      </c>
      <c r="D20" s="181">
        <f>VLOOKUP('201.16'!A88,'201.16'!A53:N124,14,FALSE)</f>
        <v>2064.1954666666666</v>
      </c>
    </row>
    <row r="21" spans="1:4" ht="54" thickTop="1" thickBot="1">
      <c r="A21" s="134" t="s">
        <v>1004</v>
      </c>
      <c r="B21" s="135" t="s">
        <v>1183</v>
      </c>
      <c r="C21" s="136" t="s">
        <v>1844</v>
      </c>
      <c r="D21" s="181">
        <f>VLOOKUP('201.17'!A88,'201.17'!A54:N125,14,FALSE)</f>
        <v>97266.345838740293</v>
      </c>
    </row>
    <row r="22" spans="1:4" ht="54" thickTop="1" thickBot="1">
      <c r="A22" s="134" t="s">
        <v>1005</v>
      </c>
      <c r="B22" s="135" t="s">
        <v>1184</v>
      </c>
      <c r="C22" s="136" t="s">
        <v>1844</v>
      </c>
      <c r="D22" s="181">
        <f>VLOOKUP('201.18'!A88,'201.18'!A55:N126,14,FALSE)</f>
        <v>97266.345838740293</v>
      </c>
    </row>
    <row r="23" spans="1:4" ht="54" thickTop="1" thickBot="1">
      <c r="A23" s="134" t="s">
        <v>1006</v>
      </c>
      <c r="B23" s="135" t="s">
        <v>1185</v>
      </c>
      <c r="C23" s="136" t="s">
        <v>144</v>
      </c>
      <c r="D23" s="181">
        <f>VLOOKUP('201.19'!A88,'201.19'!A56:N127,14,FALSE)</f>
        <v>4648.8201750894577</v>
      </c>
    </row>
    <row r="24" spans="1:4" ht="54" thickTop="1" thickBot="1">
      <c r="A24" s="134" t="s">
        <v>1007</v>
      </c>
      <c r="B24" s="135" t="s">
        <v>1186</v>
      </c>
      <c r="C24" s="136" t="s">
        <v>144</v>
      </c>
      <c r="D24" s="181">
        <f>VLOOKUP('201.20'!A88,'201.20'!A57:N128,14,FALSE)</f>
        <v>1013.4128055364108</v>
      </c>
    </row>
    <row r="25" spans="1:4" ht="54" thickTop="1" thickBot="1">
      <c r="A25" s="134" t="s">
        <v>1008</v>
      </c>
      <c r="B25" s="135" t="s">
        <v>1187</v>
      </c>
      <c r="C25" s="136" t="s">
        <v>144</v>
      </c>
      <c r="D25" s="181">
        <f>VLOOKUP('201.21'!A88,'201.21'!A58:N129,14,FALSE)</f>
        <v>5373.5033398041996</v>
      </c>
    </row>
    <row r="26" spans="1:4" ht="54" thickTop="1" thickBot="1">
      <c r="A26" s="134" t="s">
        <v>1424</v>
      </c>
      <c r="B26" s="135" t="s">
        <v>1412</v>
      </c>
      <c r="C26" s="136" t="s">
        <v>1844</v>
      </c>
      <c r="D26" s="181">
        <f>VLOOKUP('203.1'!A88,'203.1'!A59:N130,14,FALSE)</f>
        <v>1387801.2018097225</v>
      </c>
    </row>
    <row r="27" spans="1:4" ht="54" thickTop="1" thickBot="1">
      <c r="A27" s="134" t="s">
        <v>1425</v>
      </c>
      <c r="B27" s="135" t="s">
        <v>1416</v>
      </c>
      <c r="C27" s="136" t="s">
        <v>1844</v>
      </c>
      <c r="D27" s="181">
        <f>VLOOKUP('203.2'!A88,'203.2'!A60:N131,14,FALSE)</f>
        <v>1681310.2563409954</v>
      </c>
    </row>
    <row r="28" spans="1:4" ht="54" thickTop="1" thickBot="1">
      <c r="A28" s="134" t="s">
        <v>1426</v>
      </c>
      <c r="B28" s="135" t="s">
        <v>1417</v>
      </c>
      <c r="C28" s="136" t="s">
        <v>1844</v>
      </c>
      <c r="D28" s="181">
        <f>VLOOKUP('203.3'!A88,'203.3'!A61:N132,14,FALSE)</f>
        <v>1890959.5810061905</v>
      </c>
    </row>
    <row r="29" spans="1:4" ht="54" thickTop="1" thickBot="1">
      <c r="A29" s="134" t="s">
        <v>1427</v>
      </c>
      <c r="B29" s="135" t="s">
        <v>1418</v>
      </c>
      <c r="C29" s="136" t="s">
        <v>1844</v>
      </c>
      <c r="D29" s="181">
        <f>VLOOKUP('203.4'!A88,'203.4'!A62:N133,14,FALSE)</f>
        <v>865736.35233610938</v>
      </c>
    </row>
    <row r="30" spans="1:4" ht="54" thickTop="1" thickBot="1">
      <c r="A30" s="134" t="s">
        <v>1428</v>
      </c>
      <c r="B30" s="135" t="s">
        <v>1419</v>
      </c>
      <c r="C30" s="136" t="s">
        <v>1844</v>
      </c>
      <c r="D30" s="181">
        <f>VLOOKUP('203.5'!A88,'203.5'!A63:N134,14,FALSE)</f>
        <v>1003743.311279573</v>
      </c>
    </row>
    <row r="31" spans="1:4" ht="54" thickTop="1" thickBot="1">
      <c r="A31" s="134" t="s">
        <v>1429</v>
      </c>
      <c r="B31" s="135" t="s">
        <v>1420</v>
      </c>
      <c r="C31" s="136" t="s">
        <v>1844</v>
      </c>
      <c r="D31" s="181">
        <f>VLOOKUP('203.6'!A88,'203.6'!A64:N135,14,FALSE)</f>
        <v>1091565.9215163223</v>
      </c>
    </row>
    <row r="32" spans="1:4" ht="54" thickTop="1" thickBot="1">
      <c r="A32" s="134" t="s">
        <v>1430</v>
      </c>
      <c r="B32" s="135" t="s">
        <v>1421</v>
      </c>
      <c r="C32" s="136" t="s">
        <v>1844</v>
      </c>
      <c r="D32" s="181">
        <f>VLOOKUP('203.7'!A88,'203.7'!A65:N136,14,FALSE)</f>
        <v>281392.84678340243</v>
      </c>
    </row>
    <row r="33" spans="1:4" ht="54" thickTop="1" thickBot="1">
      <c r="A33" s="134" t="s">
        <v>1431</v>
      </c>
      <c r="B33" s="135" t="s">
        <v>1870</v>
      </c>
      <c r="C33" s="136" t="s">
        <v>1844</v>
      </c>
      <c r="D33" s="181">
        <f>VLOOKUP('203.8'!A88,'203.8'!A66:N137,14,FALSE)</f>
        <v>403202.91130389669</v>
      </c>
    </row>
    <row r="34" spans="1:4" ht="54" thickTop="1" thickBot="1">
      <c r="A34" s="134" t="s">
        <v>1432</v>
      </c>
      <c r="B34" s="135" t="s">
        <v>1423</v>
      </c>
      <c r="C34" s="136" t="s">
        <v>1844</v>
      </c>
      <c r="D34" s="181">
        <f>VLOOKUP('203.9'!A88,'203.9'!A67:N138,14,FALSE)</f>
        <v>427570.13214580115</v>
      </c>
    </row>
    <row r="35" spans="1:4" ht="54" thickTop="1" thickBot="1">
      <c r="A35" s="134" t="s">
        <v>1433</v>
      </c>
      <c r="B35" s="135" t="s">
        <v>1413</v>
      </c>
      <c r="C35" s="136" t="s">
        <v>1844</v>
      </c>
      <c r="D35" s="181">
        <f>VLOOKUP('203.10'!A88,'203.10'!A68:N139,14,FALSE)</f>
        <v>220468.28475638403</v>
      </c>
    </row>
    <row r="36" spans="1:4" ht="54" thickTop="1" thickBot="1">
      <c r="A36" s="134" t="s">
        <v>1434</v>
      </c>
      <c r="B36" s="135" t="s">
        <v>1414</v>
      </c>
      <c r="C36" s="136" t="s">
        <v>1844</v>
      </c>
      <c r="D36" s="181">
        <f>VLOOKUP('203.11'!A88,'203.11'!A69:N140,14,FALSE)</f>
        <v>303518.82604156004</v>
      </c>
    </row>
    <row r="37" spans="1:4" ht="54" thickTop="1" thickBot="1">
      <c r="A37" s="134" t="s">
        <v>1435</v>
      </c>
      <c r="B37" s="220" t="s">
        <v>1415</v>
      </c>
      <c r="C37" s="136" t="s">
        <v>1844</v>
      </c>
      <c r="D37" s="181">
        <f>VLOOKUP('203.12'!A88,'203.12'!A70:N141,14,FALSE)</f>
        <v>316177.12258280913</v>
      </c>
    </row>
    <row r="38" spans="1:4" ht="54" thickTop="1" thickBot="1">
      <c r="A38" s="134" t="s">
        <v>1009</v>
      </c>
      <c r="B38" s="135" t="s">
        <v>1188</v>
      </c>
      <c r="C38" s="136" t="s">
        <v>387</v>
      </c>
      <c r="D38" s="181">
        <f>VLOOKUP('210.1.1'!A88,'210.1.1'!A71:N142,14,FALSE)</f>
        <v>11452.306893321111</v>
      </c>
    </row>
    <row r="39" spans="1:4" ht="54" thickTop="1" thickBot="1">
      <c r="A39" s="134" t="s">
        <v>1010</v>
      </c>
      <c r="B39" s="135" t="s">
        <v>1189</v>
      </c>
      <c r="C39" s="136" t="s">
        <v>387</v>
      </c>
      <c r="D39" s="181">
        <f>VLOOKUP('210.1.2'!A88,'210.1.2'!A72:N143,14,FALSE)</f>
        <v>2805.5306343913803</v>
      </c>
    </row>
    <row r="40" spans="1:4" ht="54" thickTop="1" thickBot="1">
      <c r="A40" s="134" t="s">
        <v>1011</v>
      </c>
      <c r="B40" s="135" t="s">
        <v>1190</v>
      </c>
      <c r="C40" s="136" t="s">
        <v>387</v>
      </c>
      <c r="D40" s="181">
        <f>VLOOKUP('210.2.1'!A90,'210.2.1'!A73:N144,14,FALSE)</f>
        <v>36859.381111621828</v>
      </c>
    </row>
    <row r="41" spans="1:4" ht="54" thickTop="1" thickBot="1">
      <c r="A41" s="134" t="s">
        <v>1012</v>
      </c>
      <c r="B41" s="135" t="s">
        <v>1191</v>
      </c>
      <c r="C41" s="136" t="s">
        <v>387</v>
      </c>
      <c r="D41" s="181">
        <f>VLOOKUP('210.2.2'!A88,'210.2.2'!A74:N145,14,FALSE)</f>
        <v>11452.306893321111</v>
      </c>
    </row>
    <row r="42" spans="1:4" ht="54" thickTop="1" thickBot="1">
      <c r="A42" s="134" t="s">
        <v>1013</v>
      </c>
      <c r="B42" s="135" t="s">
        <v>1192</v>
      </c>
      <c r="C42" s="136" t="s">
        <v>387</v>
      </c>
      <c r="D42" s="181">
        <f>VLOOKUP('210.2.3'!A91,'210.2.3'!A91:N146,14,FALSE)</f>
        <v>28212.6048526921</v>
      </c>
    </row>
    <row r="43" spans="1:4" ht="54" thickTop="1" thickBot="1">
      <c r="A43" s="134" t="s">
        <v>1014</v>
      </c>
      <c r="B43" s="135" t="s">
        <v>1193</v>
      </c>
      <c r="C43" s="136" t="s">
        <v>387</v>
      </c>
      <c r="D43" s="181">
        <f>VLOOKUP('210.2.4'!A88,'210.2.4'!A88:N147,14,FALSE)</f>
        <v>2805.5306343913803</v>
      </c>
    </row>
    <row r="44" spans="1:4" ht="54" thickTop="1" thickBot="1">
      <c r="A44" s="134" t="s">
        <v>1015</v>
      </c>
      <c r="B44" s="135" t="s">
        <v>1194</v>
      </c>
      <c r="C44" s="136" t="s">
        <v>387</v>
      </c>
      <c r="D44" s="181">
        <f>VLOOKUP('211.1'!A88,'211.1'!A88:N148,14,FALSE)</f>
        <v>11487.234439420015</v>
      </c>
    </row>
    <row r="45" spans="1:4" ht="54" thickTop="1" thickBot="1">
      <c r="A45" s="134" t="s">
        <v>1016</v>
      </c>
      <c r="B45" s="135" t="s">
        <v>1195</v>
      </c>
      <c r="C45" s="136" t="s">
        <v>387</v>
      </c>
      <c r="D45" s="181">
        <f>VLOOKUP('220.1'!A88,'220.1'!A88:N149,14,FALSE)</f>
        <v>12637.485520236249</v>
      </c>
    </row>
    <row r="46" spans="1:4" ht="54" thickTop="1" thickBot="1">
      <c r="A46" s="134" t="s">
        <v>1017</v>
      </c>
      <c r="B46" s="135" t="s">
        <v>1196</v>
      </c>
      <c r="C46" s="136" t="s">
        <v>387</v>
      </c>
      <c r="D46" s="181">
        <f>VLOOKUP('221.1'!A88,'221.1'!A88:N150,14,FALSE)</f>
        <v>9676.7660085141506</v>
      </c>
    </row>
    <row r="47" spans="1:4" ht="54" thickTop="1" thickBot="1">
      <c r="A47" s="134" t="s">
        <v>1018</v>
      </c>
      <c r="B47" s="135" t="s">
        <v>1197</v>
      </c>
      <c r="C47" s="136" t="s">
        <v>387</v>
      </c>
      <c r="D47" s="181">
        <f>VLOOKUP('221.2'!A88,'221.2'!A88:N151,14,FALSE)</f>
        <v>5437.1785048854499</v>
      </c>
    </row>
    <row r="48" spans="1:4" ht="64.5" thickTop="1" thickBot="1">
      <c r="A48" s="134" t="s">
        <v>1440</v>
      </c>
      <c r="B48" s="135" t="s">
        <v>1437</v>
      </c>
      <c r="C48" s="136" t="s">
        <v>233</v>
      </c>
      <c r="D48" s="181">
        <f>VLOOKUP('223.1'!A88,'223.1'!A88:N152,14,FALSE)</f>
        <v>9855.6026126666293</v>
      </c>
    </row>
    <row r="49" spans="1:4" ht="54" thickTop="1" thickBot="1">
      <c r="A49" s="134" t="s">
        <v>1441</v>
      </c>
      <c r="B49" s="135" t="s">
        <v>1438</v>
      </c>
      <c r="C49" s="136" t="s">
        <v>233</v>
      </c>
      <c r="D49" s="181">
        <f>VLOOKUP('223.2'!A88,'223.2'!A88:N153,14,FALSE)</f>
        <v>9149.4918719423003</v>
      </c>
    </row>
    <row r="50" spans="1:4" ht="54" thickTop="1" thickBot="1">
      <c r="A50" s="134" t="s">
        <v>1442</v>
      </c>
      <c r="B50" s="135" t="s">
        <v>1439</v>
      </c>
      <c r="C50" s="136" t="s">
        <v>387</v>
      </c>
      <c r="D50" s="181">
        <f>VLOOKUP('223.3.1'!A88,'223.3.1'!A88:N154,14,FALSE)</f>
        <v>54865</v>
      </c>
    </row>
    <row r="51" spans="1:4" ht="64.5" thickTop="1" thickBot="1">
      <c r="A51" s="134" t="s">
        <v>1443</v>
      </c>
      <c r="B51" s="135" t="s">
        <v>1445</v>
      </c>
      <c r="C51" s="136" t="s">
        <v>387</v>
      </c>
      <c r="D51" s="181">
        <f>VLOOKUP('223.3.2'!A88,'223.3.2'!A88:N155,14,FALSE)</f>
        <v>117299.66967777724</v>
      </c>
    </row>
    <row r="52" spans="1:4" ht="54" thickTop="1" thickBot="1">
      <c r="A52" s="134" t="s">
        <v>1444</v>
      </c>
      <c r="B52" s="135" t="s">
        <v>1446</v>
      </c>
      <c r="C52" s="136" t="s">
        <v>387</v>
      </c>
      <c r="D52" s="181">
        <f>VLOOKUP('223.3.3'!A88,'223.3.3'!A88:N156,14,FALSE)</f>
        <v>105252.87374317729</v>
      </c>
    </row>
    <row r="53" spans="1:4" ht="54" thickTop="1" thickBot="1">
      <c r="A53" s="140" t="s">
        <v>1019</v>
      </c>
      <c r="B53" s="141" t="s">
        <v>1955</v>
      </c>
      <c r="C53" s="136" t="s">
        <v>233</v>
      </c>
      <c r="D53" s="181">
        <f>VLOOKUP('230.1'!A88,'230.1'!A88:N157,14,FALSE)</f>
        <v>2728.4598812476042</v>
      </c>
    </row>
    <row r="54" spans="1:4" ht="54" thickTop="1" thickBot="1">
      <c r="A54" s="140" t="s">
        <v>1020</v>
      </c>
      <c r="B54" s="141" t="s">
        <v>1198</v>
      </c>
      <c r="C54" s="136" t="s">
        <v>233</v>
      </c>
      <c r="D54" s="181">
        <f>VLOOKUP('231.1'!A88,'231.1'!A88:N159,14,FALSE)</f>
        <v>14352.494890007314</v>
      </c>
    </row>
    <row r="55" spans="1:4" ht="54" thickTop="1" thickBot="1">
      <c r="A55" s="140" t="s">
        <v>1021</v>
      </c>
      <c r="B55" s="141" t="s">
        <v>1447</v>
      </c>
      <c r="C55" s="136" t="s">
        <v>233</v>
      </c>
      <c r="D55" s="181">
        <f>VLOOKUP('232.1'!A88,'232.1'!A88:N160,14,FALSE)</f>
        <v>7543.1950438657186</v>
      </c>
    </row>
    <row r="56" spans="1:4" ht="54" thickTop="1" thickBot="1">
      <c r="A56" s="140" t="s">
        <v>1448</v>
      </c>
      <c r="B56" s="141" t="s">
        <v>1871</v>
      </c>
      <c r="C56" s="136" t="s">
        <v>233</v>
      </c>
      <c r="D56" s="181">
        <f>VLOOKUP('233.1'!A88,'233.1'!A88:N161,14,FALSE)</f>
        <v>15583.205529120474</v>
      </c>
    </row>
    <row r="57" spans="1:4" ht="54" thickTop="1" thickBot="1">
      <c r="A57" s="140" t="s">
        <v>1450</v>
      </c>
      <c r="B57" s="141" t="s">
        <v>1451</v>
      </c>
      <c r="C57" s="136" t="s">
        <v>233</v>
      </c>
      <c r="D57" s="181">
        <f>VLOOKUP('233.10'!A88,'233.10'!A88:N162,14,FALSE)</f>
        <v>27549.525358360006</v>
      </c>
    </row>
    <row r="58" spans="1:4" ht="54" thickTop="1" thickBot="1">
      <c r="A58" s="140" t="s">
        <v>1022</v>
      </c>
      <c r="B58" s="141" t="s">
        <v>1452</v>
      </c>
      <c r="C58" s="136" t="s">
        <v>233</v>
      </c>
      <c r="D58" s="181">
        <f>VLOOKUP('234.1'!A88,'234.1'!A88:N163,14,FALSE)</f>
        <v>1000.7937915744634</v>
      </c>
    </row>
    <row r="59" spans="1:4" ht="54" thickTop="1" thickBot="1">
      <c r="A59" s="140" t="s">
        <v>1455</v>
      </c>
      <c r="B59" s="141" t="s">
        <v>1456</v>
      </c>
      <c r="C59" s="136" t="s">
        <v>387</v>
      </c>
      <c r="D59" s="181">
        <f>VLOOKUP('235.1'!A88,'235.1'!A88:N164,14,FALSE)</f>
        <v>67369.735615798752</v>
      </c>
    </row>
    <row r="60" spans="1:4" ht="54" thickTop="1" thickBot="1">
      <c r="A60" s="142" t="s">
        <v>1457</v>
      </c>
      <c r="B60" s="141" t="s">
        <v>1458</v>
      </c>
      <c r="C60" s="136" t="s">
        <v>387</v>
      </c>
      <c r="D60" s="181">
        <f>VLOOKUP('235.10'!A88,'235.10'!A88:N165,14,FALSE)</f>
        <v>14387.459782548047</v>
      </c>
    </row>
    <row r="61" spans="1:4" ht="54" thickTop="1" thickBot="1">
      <c r="A61" s="142" t="s">
        <v>1459</v>
      </c>
      <c r="B61" s="141" t="s">
        <v>1460</v>
      </c>
      <c r="C61" s="136" t="s">
        <v>377</v>
      </c>
      <c r="D61" s="181">
        <f>VLOOKUP('235.11'!A88,'235.11'!A88:N166,14,FALSE)</f>
        <v>662.27844791563393</v>
      </c>
    </row>
    <row r="62" spans="1:4" ht="54" thickTop="1" thickBot="1">
      <c r="A62" s="142" t="s">
        <v>1461</v>
      </c>
      <c r="B62" s="141" t="s">
        <v>1872</v>
      </c>
      <c r="C62" s="136" t="s">
        <v>387</v>
      </c>
      <c r="D62" s="181">
        <f>VLOOKUP('236.1'!A88,'236.1'!A88:N167,14,FALSE)</f>
        <v>124013.01007100361</v>
      </c>
    </row>
    <row r="63" spans="1:4" ht="54" thickTop="1" thickBot="1">
      <c r="A63" s="142" t="s">
        <v>1464</v>
      </c>
      <c r="B63" s="141" t="s">
        <v>1873</v>
      </c>
      <c r="C63" s="136" t="s">
        <v>387</v>
      </c>
      <c r="D63" s="181">
        <f>VLOOKUP('236.10'!A87,'236.10'!A87:N168,14,FALSE)</f>
        <v>14387.459782548047</v>
      </c>
    </row>
    <row r="64" spans="1:4" ht="54" thickTop="1" thickBot="1">
      <c r="A64" s="142" t="s">
        <v>1465</v>
      </c>
      <c r="B64" s="143" t="s">
        <v>1466</v>
      </c>
      <c r="C64" s="177" t="s">
        <v>377</v>
      </c>
      <c r="D64" s="181">
        <f>VLOOKUP('236.11'!A88,'236.11'!A88:N169,14,FALSE)</f>
        <v>1370.3193786056943</v>
      </c>
    </row>
    <row r="65" spans="1:4" ht="54" thickTop="1" thickBot="1">
      <c r="A65" s="140" t="s">
        <v>1023</v>
      </c>
      <c r="B65" s="141" t="s">
        <v>1199</v>
      </c>
      <c r="C65" s="136" t="s">
        <v>233</v>
      </c>
      <c r="D65" s="181">
        <f>VLOOKUP('310.1'!A87,'310.1'!A87:N170,14,FALSE)</f>
        <v>933.02979068726927</v>
      </c>
    </row>
    <row r="66" spans="1:4" ht="54" thickTop="1" thickBot="1">
      <c r="A66" s="140" t="s">
        <v>1024</v>
      </c>
      <c r="B66" s="141" t="s">
        <v>1200</v>
      </c>
      <c r="C66" s="136" t="s">
        <v>387</v>
      </c>
      <c r="D66" s="181">
        <f>VLOOKUP('311.1'!A87,'311.1'!A87:N171,14,FALSE)</f>
        <v>52752.418029858323</v>
      </c>
    </row>
    <row r="67" spans="1:4" ht="54" thickTop="1" thickBot="1">
      <c r="A67" s="140" t="s">
        <v>1025</v>
      </c>
      <c r="B67" s="141" t="s">
        <v>1201</v>
      </c>
      <c r="C67" s="136" t="s">
        <v>998</v>
      </c>
      <c r="D67" s="181">
        <f>VLOOKUP('312.1'!A88,'312.1'!A88:N172,14,FALSE)</f>
        <v>8507.9097585544223</v>
      </c>
    </row>
    <row r="68" spans="1:4" ht="54" thickTop="1" thickBot="1">
      <c r="A68" s="140" t="s">
        <v>1026</v>
      </c>
      <c r="B68" s="141" t="s">
        <v>1202</v>
      </c>
      <c r="C68" s="136" t="s">
        <v>998</v>
      </c>
      <c r="D68" s="181">
        <f>VLOOKUP('312.2'!A88,'312.2'!A88:N173,14,FALSE)</f>
        <v>7341.7906587805282</v>
      </c>
    </row>
    <row r="69" spans="1:4" ht="54" thickTop="1" thickBot="1">
      <c r="A69" s="140" t="s">
        <v>1027</v>
      </c>
      <c r="B69" s="141" t="s">
        <v>1203</v>
      </c>
      <c r="C69" s="136" t="s">
        <v>1463</v>
      </c>
      <c r="D69" s="181">
        <f>VLOOKUP('312.3'!A87,'312.3'!A87:N174,14,FALSE)</f>
        <v>2704.2403916680746</v>
      </c>
    </row>
    <row r="70" spans="1:4" ht="54" thickTop="1" thickBot="1">
      <c r="A70" s="140" t="s">
        <v>1028</v>
      </c>
      <c r="B70" s="141" t="s">
        <v>1204</v>
      </c>
      <c r="C70" s="136" t="s">
        <v>387</v>
      </c>
      <c r="D70" s="182">
        <f>VLOOKUP('312.4'!A88,'312.4'!A88:N175,14,FALSE)</f>
        <v>52744.656009950035</v>
      </c>
    </row>
    <row r="71" spans="1:4" ht="54" thickTop="1" thickBot="1">
      <c r="A71" s="140" t="s">
        <v>1029</v>
      </c>
      <c r="B71" s="141" t="s">
        <v>1468</v>
      </c>
      <c r="C71" s="136" t="s">
        <v>387</v>
      </c>
      <c r="D71" s="182">
        <f>VLOOKUP('320.1'!A88,'320.1'!A88:N176,14,FALSE)</f>
        <v>113878.99763694238</v>
      </c>
    </row>
    <row r="72" spans="1:4" ht="54" thickTop="1" thickBot="1">
      <c r="A72" s="140" t="s">
        <v>1030</v>
      </c>
      <c r="B72" s="141" t="s">
        <v>1469</v>
      </c>
      <c r="C72" s="136" t="s">
        <v>387</v>
      </c>
      <c r="D72" s="182">
        <f>VLOOKUP('320.2'!A88,'320.2'!A88:N177,14,FALSE)</f>
        <v>95797.602841003361</v>
      </c>
    </row>
    <row r="73" spans="1:4" ht="54" thickTop="1" thickBot="1">
      <c r="A73" s="140" t="s">
        <v>1472</v>
      </c>
      <c r="B73" s="141" t="s">
        <v>1473</v>
      </c>
      <c r="C73" s="136" t="s">
        <v>387</v>
      </c>
      <c r="D73" s="182">
        <f>VLOOKUP('320.3'!A88,'320.3'!A88:N178,14,FALSE)</f>
        <v>118630.16802158966</v>
      </c>
    </row>
    <row r="74" spans="1:4" ht="54" thickTop="1" thickBot="1">
      <c r="A74" s="140" t="s">
        <v>1474</v>
      </c>
      <c r="B74" s="141" t="s">
        <v>1475</v>
      </c>
      <c r="C74" s="136" t="s">
        <v>387</v>
      </c>
      <c r="D74" s="182">
        <f>VLOOKUP('320.4'!A88,'320.4'!A88:N179,14,FALSE)</f>
        <v>129345.760372174</v>
      </c>
    </row>
    <row r="75" spans="1:4" ht="54" thickTop="1" thickBot="1">
      <c r="A75" s="140" t="s">
        <v>1476</v>
      </c>
      <c r="B75" s="141" t="s">
        <v>1477</v>
      </c>
      <c r="C75" s="136" t="s">
        <v>387</v>
      </c>
      <c r="D75" s="182">
        <f>VLOOKUP('320.5'!A88,'320.5'!A88:N180,14,FALSE)</f>
        <v>111264.36557623495</v>
      </c>
    </row>
    <row r="76" spans="1:4" ht="54" thickTop="1" thickBot="1">
      <c r="A76" s="140" t="s">
        <v>1478</v>
      </c>
      <c r="B76" s="141" t="s">
        <v>1479</v>
      </c>
      <c r="C76" s="136" t="s">
        <v>387</v>
      </c>
      <c r="D76" s="182">
        <f>VLOOKUP('320.6'!A88,'320.6'!A88:N181,14,FALSE)</f>
        <v>134096.93075682127</v>
      </c>
    </row>
    <row r="77" spans="1:4" ht="54" thickTop="1" thickBot="1">
      <c r="A77" s="140" t="s">
        <v>1031</v>
      </c>
      <c r="B77" s="141" t="s">
        <v>1480</v>
      </c>
      <c r="C77" s="136" t="s">
        <v>387</v>
      </c>
      <c r="D77" s="182">
        <f>VLOOKUP('330.1'!A88,'330.1'!A88:N182,14,FALSE)</f>
        <v>106596.1578620626</v>
      </c>
    </row>
    <row r="78" spans="1:4" ht="54" thickTop="1" thickBot="1">
      <c r="A78" s="142" t="s">
        <v>1032</v>
      </c>
      <c r="B78" s="141" t="s">
        <v>1481</v>
      </c>
      <c r="C78" s="136" t="s">
        <v>387</v>
      </c>
      <c r="D78" s="182">
        <f>VLOOKUP('330.2'!A88,'330.1'!A88:N183,14,FALSE)</f>
        <v>106596.1578620626</v>
      </c>
    </row>
    <row r="79" spans="1:4" ht="54" thickTop="1" thickBot="1">
      <c r="A79" s="142" t="s">
        <v>1482</v>
      </c>
      <c r="B79" s="143" t="s">
        <v>1483</v>
      </c>
      <c r="C79" s="136" t="s">
        <v>387</v>
      </c>
      <c r="D79" s="182">
        <f>VLOOKUP('330.3'!A88,'330.3'!A88:N184,14,FALSE)</f>
        <v>120106.3456108661</v>
      </c>
    </row>
    <row r="80" spans="1:4" ht="54" thickTop="1" thickBot="1">
      <c r="A80" s="142" t="s">
        <v>1484</v>
      </c>
      <c r="B80" s="143" t="s">
        <v>1485</v>
      </c>
      <c r="C80" s="136" t="s">
        <v>387</v>
      </c>
      <c r="D80" s="182">
        <f>VLOOKUP('330.4'!A88,'330.4'!A88:N185,14,FALSE)</f>
        <v>122062.92059729421</v>
      </c>
    </row>
    <row r="81" spans="1:4" ht="54" thickTop="1" thickBot="1">
      <c r="A81" s="142" t="s">
        <v>1486</v>
      </c>
      <c r="B81" s="143" t="s">
        <v>1487</v>
      </c>
      <c r="C81" s="136" t="s">
        <v>387</v>
      </c>
      <c r="D81" s="182">
        <f>VLOOKUP('330.5'!A88,'330.5'!A88:N186,14,FALSE)</f>
        <v>122062.92059729421</v>
      </c>
    </row>
    <row r="82" spans="1:4" ht="54" thickTop="1" thickBot="1">
      <c r="A82" s="142" t="s">
        <v>1488</v>
      </c>
      <c r="B82" s="143" t="s">
        <v>1489</v>
      </c>
      <c r="C82" s="136" t="s">
        <v>387</v>
      </c>
      <c r="D82" s="182">
        <f>VLOOKUP('330.6'!A88,'330.6'!A88:N187,14,FALSE)</f>
        <v>135573.10834609772</v>
      </c>
    </row>
    <row r="83" spans="1:4" ht="54" thickTop="1" thickBot="1">
      <c r="A83" s="140" t="s">
        <v>1033</v>
      </c>
      <c r="B83" s="141" t="s">
        <v>1490</v>
      </c>
      <c r="C83" s="136" t="s">
        <v>387</v>
      </c>
      <c r="D83" s="182">
        <f>VLOOKUP('340.1'!A88,'340.1'!A88:N188,14,FALSE)</f>
        <v>108731.52843202361</v>
      </c>
    </row>
    <row r="84" spans="1:4" ht="54" thickTop="1" thickBot="1">
      <c r="A84" s="140" t="s">
        <v>1034</v>
      </c>
      <c r="B84" s="141" t="s">
        <v>1491</v>
      </c>
      <c r="C84" s="136" t="s">
        <v>387</v>
      </c>
      <c r="D84" s="182">
        <f>VLOOKUP('340.2'!A88,'340.2'!A88:N190,14,FALSE)</f>
        <v>121722.09357510391</v>
      </c>
    </row>
    <row r="85" spans="1:4" ht="54" thickTop="1" thickBot="1">
      <c r="A85" s="140" t="s">
        <v>1035</v>
      </c>
      <c r="B85" s="141" t="s">
        <v>1492</v>
      </c>
      <c r="C85" s="136" t="s">
        <v>387</v>
      </c>
      <c r="D85" s="182">
        <f>VLOOKUP('340.3'!A88,'340.3'!A88:N191,14,FALSE)</f>
        <v>121722.09357510391</v>
      </c>
    </row>
    <row r="86" spans="1:4" ht="54" thickTop="1" thickBot="1">
      <c r="A86" s="140" t="s">
        <v>1493</v>
      </c>
      <c r="B86" s="141" t="s">
        <v>2020</v>
      </c>
      <c r="C86" s="136" t="s">
        <v>387</v>
      </c>
      <c r="D86" s="182">
        <f>VLOOKUP('350.1'!A88,'350.1'!A88:N192,14,FALSE)</f>
        <v>164860.57052070566</v>
      </c>
    </row>
    <row r="87" spans="1:4" ht="54" thickTop="1" thickBot="1">
      <c r="A87" s="199" t="s">
        <v>1494</v>
      </c>
      <c r="B87" s="141" t="s">
        <v>2021</v>
      </c>
      <c r="C87" s="136" t="s">
        <v>387</v>
      </c>
      <c r="D87" s="182">
        <f>VLOOKUP('350.2'!A88,'350.2'!A88:N193,14,FALSE)</f>
        <v>164860.57052070566</v>
      </c>
    </row>
    <row r="88" spans="1:4" ht="54" thickTop="1" thickBot="1">
      <c r="A88" s="142" t="s">
        <v>1495</v>
      </c>
      <c r="B88" s="143" t="s">
        <v>1496</v>
      </c>
      <c r="C88" s="136" t="s">
        <v>387</v>
      </c>
      <c r="D88" s="182">
        <f>VLOOKUP('350.3'!A88,'350.3'!A88:N194,14,FALSE)</f>
        <v>164860.57052070566</v>
      </c>
    </row>
    <row r="89" spans="1:4" ht="54" thickTop="1" thickBot="1">
      <c r="A89" s="140" t="s">
        <v>1497</v>
      </c>
      <c r="B89" s="141" t="s">
        <v>1498</v>
      </c>
      <c r="C89" s="136" t="s">
        <v>387</v>
      </c>
      <c r="D89" s="182">
        <f>VLOOKUP('350.4'!A88,'350.4'!A88:N195,14,FALSE)</f>
        <v>164860.57052070566</v>
      </c>
    </row>
    <row r="90" spans="1:4" ht="54" thickTop="1" thickBot="1">
      <c r="A90" s="142" t="s">
        <v>1499</v>
      </c>
      <c r="B90" s="143" t="s">
        <v>1500</v>
      </c>
      <c r="C90" s="136" t="s">
        <v>387</v>
      </c>
      <c r="D90" s="182">
        <f>VLOOKUP('350.10'!A88,'350.10'!A88:N196,14,FALSE)</f>
        <v>105255.5102082986</v>
      </c>
    </row>
    <row r="91" spans="1:4" ht="54" thickTop="1" thickBot="1">
      <c r="A91" s="142" t="s">
        <v>1501</v>
      </c>
      <c r="B91" s="143" t="s">
        <v>1502</v>
      </c>
      <c r="C91" s="136" t="s">
        <v>387</v>
      </c>
      <c r="D91" s="182">
        <f>VLOOKUP('350.11'!A88,'350.11'!A88:N197,14,FALSE)</f>
        <v>105255.5102082986</v>
      </c>
    </row>
    <row r="92" spans="1:4" ht="54" thickTop="1" thickBot="1">
      <c r="A92" s="142" t="s">
        <v>1503</v>
      </c>
      <c r="B92" s="143" t="s">
        <v>1504</v>
      </c>
      <c r="C92" s="136" t="s">
        <v>387</v>
      </c>
      <c r="D92" s="182">
        <f>VLOOKUP('350.12'!A88,'350.12'!A88:N198,14,FALSE)</f>
        <v>105255.5102082986</v>
      </c>
    </row>
    <row r="93" spans="1:4" ht="54" thickTop="1" thickBot="1">
      <c r="A93" s="142" t="s">
        <v>1505</v>
      </c>
      <c r="B93" s="143" t="s">
        <v>1506</v>
      </c>
      <c r="C93" s="136" t="s">
        <v>387</v>
      </c>
      <c r="D93" s="182">
        <f>VLOOKUP('350.13'!A88,'350.13'!A88:N199,14,FALSE)</f>
        <v>105255.5102082986</v>
      </c>
    </row>
    <row r="94" spans="1:4" ht="54" thickTop="1" thickBot="1">
      <c r="A94" s="140" t="s">
        <v>1507</v>
      </c>
      <c r="B94" s="141" t="s">
        <v>1508</v>
      </c>
      <c r="C94" s="136" t="s">
        <v>998</v>
      </c>
      <c r="D94" s="182">
        <f>VLOOKUP('350.14'!A88,'350.14'!A88:N200,14,FALSE)</f>
        <v>662.27844791563393</v>
      </c>
    </row>
    <row r="95" spans="1:4" ht="54" thickTop="1" thickBot="1">
      <c r="A95" s="142" t="s">
        <v>1509</v>
      </c>
      <c r="B95" s="143" t="s">
        <v>1510</v>
      </c>
      <c r="C95" s="136" t="s">
        <v>387</v>
      </c>
      <c r="D95" s="182">
        <f>VLOOKUP('351.1'!A88,'351.1'!A88:N201,14,FALSE)</f>
        <v>164860.57052070566</v>
      </c>
    </row>
    <row r="96" spans="1:4" ht="54" thickTop="1" thickBot="1">
      <c r="A96" s="142" t="s">
        <v>1511</v>
      </c>
      <c r="B96" s="143" t="s">
        <v>1512</v>
      </c>
      <c r="C96" s="136" t="s">
        <v>387</v>
      </c>
      <c r="D96" s="182">
        <f>VLOOKUP('351.2'!A88,'351.2'!A88:N202,14,FALSE)</f>
        <v>164860.57052070566</v>
      </c>
    </row>
    <row r="97" spans="1:4" ht="54" thickTop="1" thickBot="1">
      <c r="A97" s="142" t="s">
        <v>1513</v>
      </c>
      <c r="B97" s="143" t="s">
        <v>1514</v>
      </c>
      <c r="C97" s="136" t="s">
        <v>387</v>
      </c>
      <c r="D97" s="182">
        <f>VLOOKUP('351.10'!A88,'351.10'!A88:N203,14,FALSE)</f>
        <v>105255.5102082986</v>
      </c>
    </row>
    <row r="98" spans="1:4" ht="54" thickTop="1" thickBot="1">
      <c r="A98" s="142" t="s">
        <v>1515</v>
      </c>
      <c r="B98" s="143" t="s">
        <v>1516</v>
      </c>
      <c r="C98" s="136" t="s">
        <v>387</v>
      </c>
      <c r="D98" s="182">
        <f>VLOOKUP('351.11'!A88,'351.11'!A88:N204,14,FALSE)</f>
        <v>105255.5102082986</v>
      </c>
    </row>
    <row r="99" spans="1:4" ht="54" thickTop="1" thickBot="1">
      <c r="A99" s="142" t="s">
        <v>1517</v>
      </c>
      <c r="B99" s="143" t="s">
        <v>1518</v>
      </c>
      <c r="C99" s="136" t="s">
        <v>998</v>
      </c>
      <c r="D99" s="182">
        <f>VLOOKUP('351.12'!A88,'351.12'!A88:N205,14,FALSE)</f>
        <v>662.27844791563393</v>
      </c>
    </row>
    <row r="100" spans="1:4" ht="54" thickTop="1" thickBot="1">
      <c r="A100" s="142" t="s">
        <v>1521</v>
      </c>
      <c r="B100" s="143" t="s">
        <v>1519</v>
      </c>
      <c r="C100" s="136" t="s">
        <v>998</v>
      </c>
      <c r="D100" s="182">
        <f>VLOOKUP('410.1'!A88,'410.1'!A88:N206,14,FALSE)</f>
        <v>1958.264144226712</v>
      </c>
    </row>
    <row r="101" spans="1:4" ht="54" thickTop="1" thickBot="1">
      <c r="A101" s="142" t="s">
        <v>1522</v>
      </c>
      <c r="B101" s="143" t="s">
        <v>1520</v>
      </c>
      <c r="C101" s="136" t="s">
        <v>998</v>
      </c>
      <c r="D101" s="182">
        <f>VLOOKUP('410.2'!A88,'410.2'!A88:N207,14,FALSE)</f>
        <v>3109.084305373834</v>
      </c>
    </row>
    <row r="102" spans="1:4" ht="54" thickTop="1" thickBot="1">
      <c r="A102" s="142" t="s">
        <v>1524</v>
      </c>
      <c r="B102" s="143" t="s">
        <v>1523</v>
      </c>
      <c r="C102" s="136" t="s">
        <v>377</v>
      </c>
      <c r="D102" s="182">
        <f>VLOOKUP('410.3'!A88,'410.3'!A88:N208,14,FALSE)</f>
        <v>2463.1291189101612</v>
      </c>
    </row>
    <row r="103" spans="1:4" ht="54" thickTop="1" thickBot="1">
      <c r="A103" s="142" t="s">
        <v>1526</v>
      </c>
      <c r="B103" s="143" t="s">
        <v>1525</v>
      </c>
      <c r="C103" s="136" t="s">
        <v>1463</v>
      </c>
      <c r="D103" s="182">
        <f>VLOOKUP('411.1'!A88,'411.1'!A88:N209,14,FALSE)</f>
        <v>3848.533005667774</v>
      </c>
    </row>
    <row r="104" spans="1:4" ht="54" thickTop="1" thickBot="1">
      <c r="A104" s="140" t="s">
        <v>1036</v>
      </c>
      <c r="B104" s="141" t="s">
        <v>1957</v>
      </c>
      <c r="C104" s="136" t="s">
        <v>1463</v>
      </c>
      <c r="D104" s="182">
        <f>VLOOKUP('411.2'!A88,'411.2'!A88:N210,14,FALSE)</f>
        <v>4070.8174671508559</v>
      </c>
    </row>
    <row r="105" spans="1:4" ht="54" thickTop="1" thickBot="1">
      <c r="A105" s="140" t="s">
        <v>1037</v>
      </c>
      <c r="B105" s="141" t="s">
        <v>2053</v>
      </c>
      <c r="C105" s="136" t="s">
        <v>1463</v>
      </c>
      <c r="D105" s="182">
        <f>VLOOKUP('411.3'!A88,'411.3'!A88:N211,14,FALSE)</f>
        <v>4366.9970369083539</v>
      </c>
    </row>
    <row r="106" spans="1:4" ht="54" thickTop="1" thickBot="1">
      <c r="A106" s="140" t="s">
        <v>1527</v>
      </c>
      <c r="B106" s="141" t="s">
        <v>2054</v>
      </c>
      <c r="C106" s="136" t="s">
        <v>1463</v>
      </c>
      <c r="D106" s="182">
        <f>VLOOKUP('411.4'!A88,'411.4'!A88:N212,14,FALSE)</f>
        <v>3078.4864281202917</v>
      </c>
    </row>
    <row r="107" spans="1:4" ht="54" thickTop="1" thickBot="1">
      <c r="A107" s="140" t="s">
        <v>1534</v>
      </c>
      <c r="B107" s="195" t="s">
        <v>1605</v>
      </c>
      <c r="C107" s="136" t="s">
        <v>998</v>
      </c>
      <c r="D107" s="182">
        <f>VLOOKUP('413.1'!A88,'413.1'!A88:N213,14,FALSE)</f>
        <v>4502.9876024796531</v>
      </c>
    </row>
    <row r="108" spans="1:4" ht="54" thickTop="1" thickBot="1">
      <c r="A108" s="140" t="s">
        <v>1536</v>
      </c>
      <c r="B108" s="141" t="s">
        <v>1606</v>
      </c>
      <c r="C108" s="136" t="s">
        <v>998</v>
      </c>
      <c r="D108" s="182">
        <f>VLOOKUP('413.2'!A88,'413.2'!A88:N214,14,FALSE)</f>
        <v>5290.0330007235489</v>
      </c>
    </row>
    <row r="109" spans="1:4" ht="54" thickTop="1" thickBot="1">
      <c r="A109" s="140" t="s">
        <v>1538</v>
      </c>
      <c r="B109" s="141" t="s">
        <v>1607</v>
      </c>
      <c r="C109" s="136" t="s">
        <v>998</v>
      </c>
      <c r="D109" s="182">
        <f>VLOOKUP('413.3'!A88,'413.3'!A88:N215,14,FALSE)</f>
        <v>4598.1809983795629</v>
      </c>
    </row>
    <row r="110" spans="1:4" ht="54" thickTop="1" thickBot="1">
      <c r="A110" s="140" t="s">
        <v>1038</v>
      </c>
      <c r="B110" s="141" t="s">
        <v>1205</v>
      </c>
      <c r="C110" s="136" t="s">
        <v>998</v>
      </c>
      <c r="D110" s="182">
        <f>VLOOKUP('414.1'!A88,'414.1'!A88:N216,14,FALSE)</f>
        <v>5290.0330007235489</v>
      </c>
    </row>
    <row r="111" spans="1:4" ht="54" thickTop="1" thickBot="1">
      <c r="A111" s="140" t="s">
        <v>1039</v>
      </c>
      <c r="B111" s="141" t="s">
        <v>1958</v>
      </c>
      <c r="C111" s="136" t="s">
        <v>998</v>
      </c>
      <c r="D111" s="182">
        <f>VLOOKUP('414.2'!A88,'414.2'!A88:N217,14,FALSE)</f>
        <v>4905.8596529846282</v>
      </c>
    </row>
    <row r="112" spans="1:4" ht="54" thickTop="1" thickBot="1">
      <c r="A112" s="140" t="s">
        <v>1040</v>
      </c>
      <c r="B112" s="141" t="s">
        <v>1959</v>
      </c>
      <c r="C112" s="136" t="s">
        <v>998</v>
      </c>
      <c r="D112" s="182">
        <f>VLOOKUP('414.3'!A88,'414.3'!A88:N218,14,FALSE)</f>
        <v>4905.8596529846282</v>
      </c>
    </row>
    <row r="113" spans="1:4" ht="54" thickTop="1" thickBot="1">
      <c r="A113" s="140" t="s">
        <v>1041</v>
      </c>
      <c r="B113" s="141" t="s">
        <v>1206</v>
      </c>
      <c r="C113" s="136" t="s">
        <v>998</v>
      </c>
      <c r="D113" s="182">
        <f>VLOOKUP('414.4'!A88,'414.4'!A88:N219,14,FALSE)</f>
        <v>6541.1462039795042</v>
      </c>
    </row>
    <row r="114" spans="1:4" ht="54" thickTop="1" thickBot="1">
      <c r="A114" s="140" t="s">
        <v>1042</v>
      </c>
      <c r="B114" s="141" t="s">
        <v>1207</v>
      </c>
      <c r="C114" s="136" t="s">
        <v>998</v>
      </c>
      <c r="D114" s="182">
        <f>VLOOKUP('414.5'!A88,'414.5'!A88:N220,14,FALSE)</f>
        <v>6541.1462039795042</v>
      </c>
    </row>
    <row r="115" spans="1:4" ht="54" thickTop="1" thickBot="1">
      <c r="A115" s="140" t="s">
        <v>1545</v>
      </c>
      <c r="B115" s="141" t="s">
        <v>2055</v>
      </c>
      <c r="C115" s="136" t="s">
        <v>998</v>
      </c>
      <c r="D115" s="182">
        <f>VLOOKUP('414.6'!A88,'414.6'!A88:N221,14,FALSE)</f>
        <v>6541.1462039795042</v>
      </c>
    </row>
    <row r="116" spans="1:4" ht="54" thickTop="1" thickBot="1">
      <c r="A116" s="140" t="s">
        <v>1043</v>
      </c>
      <c r="B116" s="141" t="s">
        <v>1960</v>
      </c>
      <c r="C116" s="136" t="s">
        <v>1463</v>
      </c>
      <c r="D116" s="182">
        <f>VLOOKUP('415.1'!A88,'415.1'!A88:N222,14,FALSE)</f>
        <v>3848.533005667774</v>
      </c>
    </row>
    <row r="117" spans="1:4" ht="54" thickTop="1" thickBot="1">
      <c r="A117" s="140" t="s">
        <v>1044</v>
      </c>
      <c r="B117" s="141" t="s">
        <v>2057</v>
      </c>
      <c r="C117" s="136" t="s">
        <v>233</v>
      </c>
      <c r="D117" s="182">
        <f>VLOOKUP('420.1'!A87,'420.1'!A87:N223,14,FALSE)</f>
        <v>5110.0810867019754</v>
      </c>
    </row>
    <row r="118" spans="1:4" ht="54" thickTop="1" thickBot="1">
      <c r="A118" s="140" t="s">
        <v>1045</v>
      </c>
      <c r="B118" s="141" t="s">
        <v>2056</v>
      </c>
      <c r="C118" s="145" t="s">
        <v>233</v>
      </c>
      <c r="D118" s="182">
        <f>VLOOKUP('420.2 '!A88,'420.2 '!A59:N107,14,FALSE)</f>
        <v>3938.503293546346</v>
      </c>
    </row>
    <row r="119" spans="1:4" ht="54" thickTop="1" thickBot="1">
      <c r="A119" s="140" t="s">
        <v>1550</v>
      </c>
      <c r="B119" s="141" t="s">
        <v>1551</v>
      </c>
      <c r="C119" s="136" t="s">
        <v>233</v>
      </c>
      <c r="D119" s="182">
        <f>VLOOKUP('420.3'!A88,'420.3'!A88:N225,14,FALSE)</f>
        <v>2548.2947570142996</v>
      </c>
    </row>
    <row r="120" spans="1:4" ht="54" thickTop="1" thickBot="1">
      <c r="A120" s="140" t="s">
        <v>1046</v>
      </c>
      <c r="B120" s="141" t="s">
        <v>1208</v>
      </c>
      <c r="C120" s="136" t="s">
        <v>233</v>
      </c>
      <c r="D120" s="182">
        <f>VLOOKUP('421.1'!A88,'421.1'!A88:N226,14,FALSE)</f>
        <v>1951.381168259777</v>
      </c>
    </row>
    <row r="121" spans="1:4" ht="54" thickTop="1" thickBot="1">
      <c r="A121" s="140" t="s">
        <v>1047</v>
      </c>
      <c r="B121" s="141" t="s">
        <v>1209</v>
      </c>
      <c r="C121" s="136" t="s">
        <v>233</v>
      </c>
      <c r="D121" s="182">
        <f>VLOOKUP('421.2'!A88,'421.2'!A88:N227,14,FALSE)</f>
        <v>2560.2789256052702</v>
      </c>
    </row>
    <row r="122" spans="1:4" ht="54" thickTop="1" thickBot="1">
      <c r="A122" s="140" t="s">
        <v>1048</v>
      </c>
      <c r="B122" s="141" t="s">
        <v>1961</v>
      </c>
      <c r="C122" s="136" t="s">
        <v>233</v>
      </c>
      <c r="D122" s="182">
        <f>VLOOKUP('421.3'!A88,'421.3'!A88:N228,14,FALSE)</f>
        <v>2204.5786025328403</v>
      </c>
    </row>
    <row r="123" spans="1:4" ht="54" thickTop="1" thickBot="1">
      <c r="A123" s="140" t="s">
        <v>1049</v>
      </c>
      <c r="B123" s="141" t="s">
        <v>1962</v>
      </c>
      <c r="C123" s="136" t="s">
        <v>233</v>
      </c>
      <c r="D123" s="182">
        <f>VLOOKUP('421.4'!A88,'421.4'!A88:N229,14,FALSE)</f>
        <v>2179.3353537986677</v>
      </c>
    </row>
    <row r="124" spans="1:4" ht="54" thickTop="1" thickBot="1">
      <c r="A124" s="140" t="s">
        <v>1555</v>
      </c>
      <c r="B124" s="143" t="s">
        <v>1556</v>
      </c>
      <c r="C124" s="136" t="s">
        <v>233</v>
      </c>
      <c r="D124" s="182">
        <f>VLOOKUP('430.1.1'!A87,'430.1.1'!A87:N230,14,FALSE)</f>
        <v>10940.472568251989</v>
      </c>
    </row>
    <row r="125" spans="1:4" ht="54" thickTop="1" thickBot="1">
      <c r="A125" s="140" t="s">
        <v>1557</v>
      </c>
      <c r="B125" s="141" t="s">
        <v>1558</v>
      </c>
      <c r="C125" s="136" t="s">
        <v>233</v>
      </c>
      <c r="D125" s="182">
        <f>VLOOKUP('430.1.2'!A88,'430.1.2'!A88:N231,14,FALSE)</f>
        <v>8936.3203201584893</v>
      </c>
    </row>
    <row r="126" spans="1:4" ht="54" thickTop="1" thickBot="1">
      <c r="A126" s="140" t="s">
        <v>1559</v>
      </c>
      <c r="B126" s="141" t="s">
        <v>1608</v>
      </c>
      <c r="C126" s="136" t="s">
        <v>233</v>
      </c>
      <c r="D126" s="182">
        <f>VLOOKUP('430.2.1'!A88,'430.2.1'!A88:N232,14,FALSE)</f>
        <v>10940.472568251989</v>
      </c>
    </row>
    <row r="127" spans="1:4" ht="54" thickTop="1" thickBot="1">
      <c r="A127" s="140" t="s">
        <v>1561</v>
      </c>
      <c r="B127" s="141" t="s">
        <v>1609</v>
      </c>
      <c r="C127" s="136" t="s">
        <v>233</v>
      </c>
      <c r="D127" s="182">
        <f>VLOOKUP('430.2.2'!A88,'430.2.2'!A88:N233,14,FALSE)</f>
        <v>8936.3203201584893</v>
      </c>
    </row>
    <row r="128" spans="1:4" ht="54" thickTop="1" thickBot="1">
      <c r="A128" s="140" t="s">
        <v>1562</v>
      </c>
      <c r="B128" s="141" t="s">
        <v>1610</v>
      </c>
      <c r="C128" s="136" t="s">
        <v>233</v>
      </c>
      <c r="D128" s="182">
        <f>VLOOKUP('431.1.1'!A88,'431.1.1'!A88:N234,14,FALSE)</f>
        <v>22679.630276222175</v>
      </c>
    </row>
    <row r="129" spans="1:4" ht="54" thickTop="1" thickBot="1">
      <c r="A129" s="140" t="s">
        <v>1564</v>
      </c>
      <c r="B129" s="141" t="s">
        <v>1611</v>
      </c>
      <c r="C129" s="136" t="s">
        <v>233</v>
      </c>
      <c r="D129" s="182">
        <f>VLOOKUP('431.1.2'!A88,'431.1.2'!A88:N235,14,FALSE)</f>
        <v>17722.744732116858</v>
      </c>
    </row>
    <row r="130" spans="1:4" ht="54" thickTop="1" thickBot="1">
      <c r="A130" s="140" t="s">
        <v>1567</v>
      </c>
      <c r="B130" s="141" t="s">
        <v>1612</v>
      </c>
      <c r="C130" s="136" t="s">
        <v>233</v>
      </c>
      <c r="D130" s="182">
        <f>VLOOKUP('431.2.1'!A88,'431.2.1'!A88:N236,14,FALSE)</f>
        <v>19090.2952885333</v>
      </c>
    </row>
    <row r="131" spans="1:4" ht="54" thickTop="1" thickBot="1">
      <c r="A131" s="140" t="s">
        <v>1568</v>
      </c>
      <c r="B131" s="141" t="s">
        <v>1613</v>
      </c>
      <c r="C131" s="136" t="s">
        <v>233</v>
      </c>
      <c r="D131" s="182">
        <f>VLOOKUP('431.2.2'!A88,'431.2.2'!A88:N237,14,FALSE)</f>
        <v>14979.95101510932</v>
      </c>
    </row>
    <row r="132" spans="1:4" ht="54" thickTop="1" thickBot="1">
      <c r="A132" s="140" t="s">
        <v>1050</v>
      </c>
      <c r="B132" s="141" t="s">
        <v>1210</v>
      </c>
      <c r="C132" s="136" t="s">
        <v>233</v>
      </c>
      <c r="D132" s="182">
        <f>VLOOKUP('432.1'!A88,'432.1'!A88:N238,14,FALSE)</f>
        <v>7043.9811011351067</v>
      </c>
    </row>
    <row r="133" spans="1:4" ht="54" thickTop="1" thickBot="1">
      <c r="A133" s="140" t="s">
        <v>1051</v>
      </c>
      <c r="B133" s="141" t="s">
        <v>1963</v>
      </c>
      <c r="C133" s="136" t="s">
        <v>233</v>
      </c>
      <c r="D133" s="182">
        <f>VLOOKUP('432.2'!A88,'432.2'!A88:N239,14,FALSE)</f>
        <v>5352.5984418420703</v>
      </c>
    </row>
    <row r="134" spans="1:4" ht="54" thickTop="1" thickBot="1">
      <c r="A134" s="140" t="s">
        <v>1052</v>
      </c>
      <c r="B134" s="141" t="s">
        <v>1964</v>
      </c>
      <c r="C134" s="136" t="s">
        <v>233</v>
      </c>
      <c r="D134" s="182">
        <f>VLOOKUP('433.1'!A88,'433.1'!A88:N240,14,FALSE)</f>
        <v>6300.2359992280899</v>
      </c>
    </row>
    <row r="135" spans="1:4" ht="54" thickTop="1" thickBot="1">
      <c r="A135" s="140" t="s">
        <v>1053</v>
      </c>
      <c r="B135" s="141" t="s">
        <v>1965</v>
      </c>
      <c r="C135" s="136" t="s">
        <v>233</v>
      </c>
      <c r="D135" s="182">
        <f>VLOOKUP('433.2'!A88,'433.2'!A88:N241,14,FALSE)</f>
        <v>5846.0521732179659</v>
      </c>
    </row>
    <row r="136" spans="1:4" ht="54" thickTop="1" thickBot="1">
      <c r="A136" s="140" t="s">
        <v>1054</v>
      </c>
      <c r="B136" s="141" t="s">
        <v>1966</v>
      </c>
      <c r="C136" s="136" t="s">
        <v>233</v>
      </c>
      <c r="D136" s="182">
        <f>VLOOKUP('433.3'!A88,'433.3'!A88:N242,14,FALSE)</f>
        <v>6767.2892368329622</v>
      </c>
    </row>
    <row r="137" spans="1:4" ht="54" thickTop="1" thickBot="1">
      <c r="A137" s="140" t="s">
        <v>1055</v>
      </c>
      <c r="B137" s="141" t="s">
        <v>1211</v>
      </c>
      <c r="C137" s="136" t="s">
        <v>233</v>
      </c>
      <c r="D137" s="182">
        <f>VLOOKUP('433.4'!A88,'433.4'!A88:N243,14,FALSE)</f>
        <v>4326.328905322237</v>
      </c>
    </row>
    <row r="138" spans="1:4" ht="54" thickTop="1" thickBot="1">
      <c r="A138" s="140" t="s">
        <v>1056</v>
      </c>
      <c r="B138" s="141" t="s">
        <v>1967</v>
      </c>
      <c r="C138" s="136" t="s">
        <v>233</v>
      </c>
      <c r="D138" s="182">
        <f>VLOOKUP('433.5'!A88,'433.5'!A88:N244,14,FALSE)</f>
        <v>8184.6827645806297</v>
      </c>
    </row>
    <row r="139" spans="1:4" ht="54" thickTop="1" thickBot="1">
      <c r="A139" s="140" t="s">
        <v>1057</v>
      </c>
      <c r="B139" s="141" t="s">
        <v>1968</v>
      </c>
      <c r="C139" s="136" t="s">
        <v>233</v>
      </c>
      <c r="D139" s="182">
        <f>VLOOKUP('433.6'!A88,'433.6'!A88:N245,14,FALSE)</f>
        <v>7663.8185145657235</v>
      </c>
    </row>
    <row r="140" spans="1:4" ht="54" thickTop="1" thickBot="1">
      <c r="A140" s="140" t="s">
        <v>1058</v>
      </c>
      <c r="B140" s="141" t="s">
        <v>1969</v>
      </c>
      <c r="C140" s="136" t="s">
        <v>233</v>
      </c>
      <c r="D140" s="182">
        <f>VLOOKUP('433.7'!A88,'433.7'!A88:N246,14,FALSE)</f>
        <v>8970.6423778605476</v>
      </c>
    </row>
    <row r="141" spans="1:4" ht="54" thickTop="1" thickBot="1">
      <c r="A141" s="140" t="s">
        <v>1059</v>
      </c>
      <c r="B141" s="141" t="s">
        <v>1212</v>
      </c>
      <c r="C141" s="136" t="s">
        <v>233</v>
      </c>
      <c r="D141" s="182">
        <f>VLOOKUP('433.8'!A88,'433.8'!A88:N247,14,FALSE)</f>
        <v>5703.424618464478</v>
      </c>
    </row>
    <row r="142" spans="1:4" ht="54" thickTop="1" thickBot="1">
      <c r="A142" s="140" t="s">
        <v>1060</v>
      </c>
      <c r="B142" s="141" t="s">
        <v>1970</v>
      </c>
      <c r="C142" s="136" t="s">
        <v>387</v>
      </c>
      <c r="D142" s="182">
        <f>VLOOKUP('440.1'!A89,'440.1'!A89:N248,14,FALSE)</f>
        <v>325088.21180671372</v>
      </c>
    </row>
    <row r="143" spans="1:4" ht="54" thickTop="1" thickBot="1">
      <c r="A143" s="140" t="s">
        <v>1061</v>
      </c>
      <c r="B143" s="141" t="s">
        <v>1971</v>
      </c>
      <c r="C143" s="136" t="s">
        <v>387</v>
      </c>
      <c r="D143" s="182">
        <f>VLOOKUP('440.2'!A93,'440.2'!A93:N250,14,FALSE)</f>
        <v>325088.21180671372</v>
      </c>
    </row>
    <row r="144" spans="1:4" ht="54" thickTop="1" thickBot="1">
      <c r="A144" s="140" t="s">
        <v>1062</v>
      </c>
      <c r="B144" s="141" t="s">
        <v>1972</v>
      </c>
      <c r="C144" s="136" t="s">
        <v>387</v>
      </c>
      <c r="D144" s="182">
        <f>VLOOKUP('440.3'!A93,'440.3'!A93:N252,14,FALSE)</f>
        <v>325088.21180671372</v>
      </c>
    </row>
    <row r="145" spans="1:4" ht="54" thickTop="1" thickBot="1">
      <c r="A145" s="140" t="s">
        <v>1063</v>
      </c>
      <c r="B145" s="141" t="s">
        <v>1213</v>
      </c>
      <c r="C145" s="136" t="s">
        <v>387</v>
      </c>
      <c r="D145" s="182">
        <f>VLOOKUP('440.4'!A93,'440.4'!A93:N254,14,FALSE)</f>
        <v>345744.28116784617</v>
      </c>
    </row>
    <row r="146" spans="1:4" ht="54" thickTop="1" thickBot="1">
      <c r="A146" s="140" t="s">
        <v>1064</v>
      </c>
      <c r="B146" s="141" t="s">
        <v>1973</v>
      </c>
      <c r="C146" s="136" t="s">
        <v>387</v>
      </c>
      <c r="D146" s="182">
        <f>VLOOKUP('441.1'!A93,'441.1'!A93:N256,14,FALSE)</f>
        <v>325088.21180671372</v>
      </c>
    </row>
    <row r="147" spans="1:4" ht="54" thickTop="1" thickBot="1">
      <c r="A147" s="140" t="s">
        <v>1065</v>
      </c>
      <c r="B147" s="141" t="s">
        <v>1974</v>
      </c>
      <c r="C147" s="136" t="s">
        <v>387</v>
      </c>
      <c r="D147" s="182">
        <f>VLOOKUP('441.2'!A92,'441.2'!A92:N258,14,FALSE)</f>
        <v>325088.21180671372</v>
      </c>
    </row>
    <row r="148" spans="1:4" ht="54" thickTop="1" thickBot="1">
      <c r="A148" s="140" t="s">
        <v>1066</v>
      </c>
      <c r="B148" s="141" t="s">
        <v>1975</v>
      </c>
      <c r="C148" s="136" t="s">
        <v>387</v>
      </c>
      <c r="D148" s="182">
        <f>VLOOKUP('441.3'!A93,'441.3'!A93:N260,14,FALSE)</f>
        <v>324972.92457480752</v>
      </c>
    </row>
    <row r="149" spans="1:4" ht="54" thickTop="1" thickBot="1">
      <c r="A149" s="140" t="s">
        <v>1067</v>
      </c>
      <c r="B149" s="141" t="s">
        <v>1976</v>
      </c>
      <c r="C149" s="136" t="s">
        <v>387</v>
      </c>
      <c r="D149" s="182">
        <f>VLOOKUP('441.4'!A92,'441.4'!A92:N262,14,FALSE)</f>
        <v>345133.99640234071</v>
      </c>
    </row>
    <row r="150" spans="1:4" ht="54" thickTop="1" thickBot="1">
      <c r="A150" s="140" t="s">
        <v>1068</v>
      </c>
      <c r="B150" s="141" t="s">
        <v>1956</v>
      </c>
      <c r="C150" s="136" t="s">
        <v>387</v>
      </c>
      <c r="D150" s="182">
        <f>VLOOKUP('450.1'!A95,'450.1'!A95:N264,14,FALSE)</f>
        <v>355797.35832150589</v>
      </c>
    </row>
    <row r="151" spans="1:4" ht="54" thickTop="1" thickBot="1">
      <c r="A151" s="140" t="s">
        <v>1069</v>
      </c>
      <c r="B151" s="141" t="s">
        <v>1977</v>
      </c>
      <c r="C151" s="136" t="s">
        <v>387</v>
      </c>
      <c r="D151" s="182">
        <f>VLOOKUP('450.2'!A93,'450.2'!A93:N266,14,FALSE)</f>
        <v>355671.73709869327</v>
      </c>
    </row>
    <row r="152" spans="1:4" ht="54" thickTop="1" thickBot="1">
      <c r="A152" s="140" t="s">
        <v>1070</v>
      </c>
      <c r="B152" s="141" t="s">
        <v>1978</v>
      </c>
      <c r="C152" s="136" t="s">
        <v>387</v>
      </c>
      <c r="D152" s="182">
        <f>VLOOKUP('450.3'!A93,'450.3'!A93:N268,14,FALSE)</f>
        <v>355671.73709869327</v>
      </c>
    </row>
    <row r="153" spans="1:4" ht="54" thickTop="1" thickBot="1">
      <c r="A153" s="140" t="s">
        <v>1071</v>
      </c>
      <c r="B153" s="141" t="s">
        <v>1979</v>
      </c>
      <c r="C153" s="136" t="s">
        <v>387</v>
      </c>
      <c r="D153" s="182">
        <f>VLOOKUP('450.4'!A92,'450.4'!A92:N270,14,FALSE)</f>
        <v>355797.35832150589</v>
      </c>
    </row>
    <row r="154" spans="1:4" ht="63.75" customHeight="1" thickTop="1" thickBot="1">
      <c r="A154" s="140" t="s">
        <v>1072</v>
      </c>
      <c r="B154" s="141" t="s">
        <v>1980</v>
      </c>
      <c r="C154" s="136" t="s">
        <v>387</v>
      </c>
      <c r="D154" s="182">
        <f>VLOOKUP('450.5'!A92,'450.5'!A92:N272,14,FALSE)</f>
        <v>355671.73709869327</v>
      </c>
    </row>
    <row r="155" spans="1:4" ht="54" thickTop="1" thickBot="1">
      <c r="A155" s="140" t="s">
        <v>1073</v>
      </c>
      <c r="B155" s="141" t="s">
        <v>1981</v>
      </c>
      <c r="C155" s="136" t="s">
        <v>387</v>
      </c>
      <c r="D155" s="182">
        <f>VLOOKUP('450.6'!A93,'450.6'!A93:N274,14,FALSE)</f>
        <v>355671.73709869327</v>
      </c>
    </row>
    <row r="156" spans="1:4" ht="54" thickTop="1" thickBot="1">
      <c r="A156" s="140" t="s">
        <v>1074</v>
      </c>
      <c r="B156" s="141" t="s">
        <v>1982</v>
      </c>
      <c r="C156" s="136" t="s">
        <v>387</v>
      </c>
      <c r="D156" s="182">
        <f>VLOOKUP('450.7'!A93,'450.7'!A93:N275,14,FALSE)</f>
        <v>355671.73709869327</v>
      </c>
    </row>
    <row r="157" spans="1:4" ht="54" thickTop="1" thickBot="1">
      <c r="A157" s="140" t="s">
        <v>1075</v>
      </c>
      <c r="B157" s="141" t="s">
        <v>1983</v>
      </c>
      <c r="C157" s="136" t="s">
        <v>387</v>
      </c>
      <c r="D157" s="182">
        <f>VLOOKUP('450.8'!A93,'450.8'!A93:N276,14,FALSE)</f>
        <v>355671.73709869327</v>
      </c>
    </row>
    <row r="158" spans="1:4" ht="54" thickTop="1" thickBot="1">
      <c r="A158" s="140" t="s">
        <v>1583</v>
      </c>
      <c r="B158" s="141" t="s">
        <v>1614</v>
      </c>
      <c r="C158" s="136" t="s">
        <v>387</v>
      </c>
      <c r="D158" s="182">
        <f>VLOOKUP('450.10'!A92,'450.10'!A92:N277,14,FALSE)</f>
        <v>396365.37530435942</v>
      </c>
    </row>
    <row r="159" spans="1:4" ht="54" thickTop="1" thickBot="1">
      <c r="A159" s="140" t="s">
        <v>1585</v>
      </c>
      <c r="B159" s="141" t="s">
        <v>1615</v>
      </c>
      <c r="C159" s="136" t="s">
        <v>387</v>
      </c>
      <c r="D159" s="182">
        <f>VLOOKUP('450.11'!A92,'450.11'!A92:N278,14,FALSE)</f>
        <v>396239.75408154679</v>
      </c>
    </row>
    <row r="160" spans="1:4" ht="54" thickTop="1" thickBot="1">
      <c r="A160" s="140" t="s">
        <v>1587</v>
      </c>
      <c r="B160" s="141" t="s">
        <v>1616</v>
      </c>
      <c r="C160" s="136" t="s">
        <v>387</v>
      </c>
      <c r="D160" s="182">
        <f>VLOOKUP('450.12'!A92,'450.11'!A92:N279,14,FALSE)</f>
        <v>396239.75408154679</v>
      </c>
    </row>
    <row r="161" spans="1:4" ht="54" thickTop="1" thickBot="1">
      <c r="A161" s="140" t="s">
        <v>1076</v>
      </c>
      <c r="B161" s="141" t="s">
        <v>1984</v>
      </c>
      <c r="C161" s="136" t="s">
        <v>387</v>
      </c>
      <c r="D161" s="182">
        <f>VLOOKUP('451.1'!A92,'451.1'!A92:N280,14,FALSE)</f>
        <v>355671.73709869327</v>
      </c>
    </row>
    <row r="162" spans="1:4" ht="54" thickTop="1" thickBot="1">
      <c r="A162" s="140" t="s">
        <v>1077</v>
      </c>
      <c r="B162" s="141" t="s">
        <v>1985</v>
      </c>
      <c r="C162" s="136" t="s">
        <v>387</v>
      </c>
      <c r="D162" s="182">
        <f>VLOOKUP('451.2'!A93,'451.2'!A93:N281,14,FALSE)</f>
        <v>355671.73709869327</v>
      </c>
    </row>
    <row r="163" spans="1:4" ht="54" thickTop="1" thickBot="1">
      <c r="A163" s="140" t="s">
        <v>1078</v>
      </c>
      <c r="B163" s="141" t="s">
        <v>1986</v>
      </c>
      <c r="C163" s="136" t="s">
        <v>387</v>
      </c>
      <c r="D163" s="182">
        <f>VLOOKUP('451.3'!A92,'451.3'!A92:N282,14,FALSE)</f>
        <v>355671.73709869327</v>
      </c>
    </row>
    <row r="164" spans="1:4" ht="54" thickTop="1" thickBot="1">
      <c r="A164" s="140" t="s">
        <v>1079</v>
      </c>
      <c r="B164" s="141" t="s">
        <v>1987</v>
      </c>
      <c r="C164" s="136" t="s">
        <v>387</v>
      </c>
      <c r="D164" s="182">
        <f>VLOOKUP('451.4'!A92,'451.4'!A92:N283,14,FALSE)</f>
        <v>396239.75408154679</v>
      </c>
    </row>
    <row r="165" spans="1:4" ht="54" thickTop="1" thickBot="1">
      <c r="A165" s="140" t="s">
        <v>1080</v>
      </c>
      <c r="B165" s="141" t="s">
        <v>1988</v>
      </c>
      <c r="C165" s="136" t="s">
        <v>387</v>
      </c>
      <c r="D165" s="182">
        <f>VLOOKUP('452.1'!A93,'452.1'!A93:N284,14,FALSE)</f>
        <v>355671.73709869327</v>
      </c>
    </row>
    <row r="166" spans="1:4" ht="54" thickTop="1" thickBot="1">
      <c r="A166" s="140" t="s">
        <v>1081</v>
      </c>
      <c r="B166" s="141" t="s">
        <v>1989</v>
      </c>
      <c r="C166" s="136" t="s">
        <v>387</v>
      </c>
      <c r="D166" s="182">
        <f>VLOOKUP('452.2'!A93,'452.2'!A93:N285,14,FALSE)</f>
        <v>355671.73709869327</v>
      </c>
    </row>
    <row r="167" spans="1:4" ht="54" thickTop="1" thickBot="1">
      <c r="A167" s="140" t="s">
        <v>1082</v>
      </c>
      <c r="B167" s="141" t="s">
        <v>1990</v>
      </c>
      <c r="C167" s="136" t="s">
        <v>387</v>
      </c>
      <c r="D167" s="182">
        <f>VLOOKUP('452.3'!A92,'452.3'!A92:N286,14,FALSE)</f>
        <v>355671.73709869327</v>
      </c>
    </row>
    <row r="168" spans="1:4" ht="54" thickTop="1" thickBot="1">
      <c r="A168" s="140" t="s">
        <v>1083</v>
      </c>
      <c r="B168" s="141" t="s">
        <v>1991</v>
      </c>
      <c r="C168" s="136" t="s">
        <v>387</v>
      </c>
      <c r="D168" s="182">
        <f>VLOOKUP('452.4'!A93,'452.4'!A93:N287,14,FALSE)</f>
        <v>355671.73709869327</v>
      </c>
    </row>
    <row r="169" spans="1:4" ht="54" thickTop="1" thickBot="1">
      <c r="A169" s="140" t="s">
        <v>1084</v>
      </c>
      <c r="B169" s="141" t="s">
        <v>1214</v>
      </c>
      <c r="C169" s="136" t="s">
        <v>387</v>
      </c>
      <c r="D169" s="182">
        <f>VLOOKUP('453.1'!A92,'453.1'!A92:N288,14,FALSE)</f>
        <v>357166.68321033998</v>
      </c>
    </row>
    <row r="170" spans="1:4" ht="54" thickTop="1" thickBot="1">
      <c r="A170" s="140" t="s">
        <v>1085</v>
      </c>
      <c r="B170" s="141" t="s">
        <v>1992</v>
      </c>
      <c r="C170" s="136" t="s">
        <v>233</v>
      </c>
      <c r="D170" s="182">
        <f>VLOOKUP('460.1'!A87,'460.1'!A87:N289,14,FALSE)</f>
        <v>5588.8298768114655</v>
      </c>
    </row>
    <row r="171" spans="1:4" ht="54" thickTop="1" thickBot="1">
      <c r="A171" s="200" t="s">
        <v>2016</v>
      </c>
      <c r="B171" s="141" t="s">
        <v>2072</v>
      </c>
      <c r="C171" s="136" t="s">
        <v>233</v>
      </c>
      <c r="D171" s="182">
        <f>VLOOKUP('460.2'!A87,'460.2'!A87:N290,14,FALSE)</f>
        <v>2794.4149384057328</v>
      </c>
    </row>
    <row r="172" spans="1:4" ht="51.75" customHeight="1" thickTop="1" thickBot="1">
      <c r="A172" s="140" t="s">
        <v>1086</v>
      </c>
      <c r="B172" s="141" t="s">
        <v>1215</v>
      </c>
      <c r="C172" s="136" t="s">
        <v>387</v>
      </c>
      <c r="D172" s="182">
        <f>VLOOKUP('461.1'!A87,'461.1'!A87:N291,14,FALSE)</f>
        <v>103010.10546666596</v>
      </c>
    </row>
    <row r="173" spans="1:4" ht="54" thickTop="1" thickBot="1">
      <c r="A173" s="140" t="s">
        <v>1087</v>
      </c>
      <c r="B173" s="141" t="s">
        <v>1216</v>
      </c>
      <c r="C173" s="136" t="s">
        <v>387</v>
      </c>
      <c r="D173" s="182">
        <f>VLOOKUP('461.2'!A89,'461.2'!A89:N294,14,FALSE)</f>
        <v>125577.22708924662</v>
      </c>
    </row>
    <row r="174" spans="1:4" ht="54" thickTop="1" thickBot="1">
      <c r="A174" s="140" t="s">
        <v>1597</v>
      </c>
      <c r="B174" s="141" t="s">
        <v>2077</v>
      </c>
      <c r="C174" s="136" t="s">
        <v>387</v>
      </c>
      <c r="D174" s="182">
        <f>VLOOKUP('462.1.1'!A88,'462.1.1'!A88:N293,14,FALSE)</f>
        <v>171744.40171103014</v>
      </c>
    </row>
    <row r="175" spans="1:4" ht="54" thickTop="1" thickBot="1">
      <c r="A175" s="140" t="s">
        <v>1598</v>
      </c>
      <c r="B175" s="141" t="s">
        <v>2078</v>
      </c>
      <c r="C175" s="136" t="s">
        <v>387</v>
      </c>
      <c r="D175" s="182">
        <f>VLOOKUP('462.1.2'!A88,'462.1.2'!A88:N294,14,FALSE)</f>
        <v>172974.38833398715</v>
      </c>
    </row>
    <row r="176" spans="1:4" ht="54" thickTop="1" thickBot="1">
      <c r="A176" s="140" t="s">
        <v>1599</v>
      </c>
      <c r="B176" s="141" t="s">
        <v>2081</v>
      </c>
      <c r="C176" s="136" t="s">
        <v>387</v>
      </c>
      <c r="D176" s="182">
        <f>VLOOKUP('462.2.1'!A88,'462.2.1'!A88:N295,14,FALSE)</f>
        <v>187055.79091505834</v>
      </c>
    </row>
    <row r="177" spans="1:4" ht="54" thickTop="1" thickBot="1">
      <c r="A177" s="140" t="s">
        <v>1600</v>
      </c>
      <c r="B177" s="141" t="s">
        <v>2082</v>
      </c>
      <c r="C177" s="136" t="s">
        <v>387</v>
      </c>
      <c r="D177" s="182">
        <f>VLOOKUP('462.2.2'!A88,'462.2.2'!A88:N296,14,FALSE)</f>
        <v>188285.77753801533</v>
      </c>
    </row>
    <row r="178" spans="1:4" ht="54" thickTop="1" thickBot="1">
      <c r="A178" s="140" t="s">
        <v>1088</v>
      </c>
      <c r="B178" s="141" t="s">
        <v>1617</v>
      </c>
      <c r="C178" s="136" t="s">
        <v>233</v>
      </c>
      <c r="D178" s="182">
        <f>VLOOKUP('464.1'!A88,'464.1'!A88:N297,14,FALSE)</f>
        <v>17782.928657192228</v>
      </c>
    </row>
    <row r="179" spans="1:4" ht="54" thickTop="1" thickBot="1">
      <c r="A179" s="140" t="s">
        <v>1089</v>
      </c>
      <c r="B179" s="141" t="s">
        <v>1618</v>
      </c>
      <c r="C179" s="136" t="s">
        <v>387</v>
      </c>
      <c r="D179" s="182">
        <f>VLOOKUP('465.1'!A92,'465.1'!A92:N298,14,FALSE)</f>
        <v>109176.54622029669</v>
      </c>
    </row>
    <row r="180" spans="1:4" ht="54" thickTop="1" thickBot="1">
      <c r="A180" s="140" t="s">
        <v>1601</v>
      </c>
      <c r="B180" s="141" t="s">
        <v>1619</v>
      </c>
      <c r="C180" s="136" t="s">
        <v>387</v>
      </c>
      <c r="D180" s="182">
        <f>VLOOKUP('465.2'!A92,'465.2'!A92:N299,14,FALSE)</f>
        <v>22762.101447841902</v>
      </c>
    </row>
    <row r="181" spans="1:4" ht="54" thickTop="1" thickBot="1">
      <c r="A181" s="140" t="s">
        <v>1090</v>
      </c>
      <c r="B181" s="141" t="s">
        <v>1620</v>
      </c>
      <c r="C181" s="136" t="s">
        <v>144</v>
      </c>
      <c r="D181" s="182">
        <f>VLOOKUP('466.1'!A92,'466.1'!A92:N300,14,FALSE)</f>
        <v>4235.2151724865935</v>
      </c>
    </row>
    <row r="182" spans="1:4" ht="54" thickTop="1" thickBot="1">
      <c r="A182" s="140" t="s">
        <v>1091</v>
      </c>
      <c r="B182" s="141" t="s">
        <v>1621</v>
      </c>
      <c r="C182" s="136" t="s">
        <v>144</v>
      </c>
      <c r="D182" s="182">
        <f>VLOOKUP('466.2'!A96,'466.2'!A96:N301,14,FALSE)</f>
        <v>5014.7127734593823</v>
      </c>
    </row>
    <row r="183" spans="1:4" ht="54" thickTop="1" thickBot="1">
      <c r="A183" s="142" t="s">
        <v>1092</v>
      </c>
      <c r="B183" s="143" t="s">
        <v>1734</v>
      </c>
      <c r="C183" s="136" t="s">
        <v>387</v>
      </c>
      <c r="D183" s="182">
        <f>VLOOKUP('500.1'!A95,'500.1'!A95:N302,14,FALSE)</f>
        <v>915684.82965057506</v>
      </c>
    </row>
    <row r="184" spans="1:4" ht="54" thickTop="1" thickBot="1">
      <c r="A184" s="140" t="s">
        <v>1623</v>
      </c>
      <c r="B184" s="141" t="s">
        <v>1735</v>
      </c>
      <c r="C184" s="136" t="s">
        <v>387</v>
      </c>
      <c r="D184" s="182">
        <f>VLOOKUP('500.2'!A95,'500.2'!A95:N303,14,FALSE)</f>
        <v>929606.16720841825</v>
      </c>
    </row>
    <row r="185" spans="1:4" ht="57.75" thickTop="1" thickBot="1">
      <c r="A185" s="140" t="s">
        <v>1093</v>
      </c>
      <c r="B185" s="141" t="s">
        <v>1874</v>
      </c>
      <c r="C185" s="136" t="s">
        <v>377</v>
      </c>
      <c r="D185" s="182">
        <f>VLOOKUP('501.1'!A88,'501.1'!A88:N304,14,FALSE)</f>
        <v>1196</v>
      </c>
    </row>
    <row r="186" spans="1:4" ht="57.75" thickTop="1" thickBot="1">
      <c r="A186" s="140" t="s">
        <v>1625</v>
      </c>
      <c r="B186" s="141" t="s">
        <v>1875</v>
      </c>
      <c r="C186" s="136" t="s">
        <v>377</v>
      </c>
      <c r="D186" s="182">
        <f>VLOOKUP('501.10'!A88,'501.10'!A88:N305,14,FALSE)</f>
        <v>1195.5270595786869</v>
      </c>
    </row>
    <row r="187" spans="1:4" ht="57.75" thickTop="1" thickBot="1">
      <c r="A187" s="140" t="s">
        <v>1626</v>
      </c>
      <c r="B187" s="141" t="s">
        <v>1876</v>
      </c>
      <c r="C187" s="136" t="s">
        <v>377</v>
      </c>
      <c r="D187" s="182">
        <f>VLOOKUP('501.20'!A88,'501.20'!A88:N306,14,FALSE)</f>
        <v>662.27844791563393</v>
      </c>
    </row>
    <row r="188" spans="1:4" ht="54" thickTop="1" thickBot="1">
      <c r="A188" s="140" t="s">
        <v>1627</v>
      </c>
      <c r="B188" s="141" t="s">
        <v>1736</v>
      </c>
      <c r="C188" s="136" t="s">
        <v>387</v>
      </c>
      <c r="D188" s="182">
        <f>VLOOKUP('505.1'!A84,'505.1'!A84:N307,14,FALSE)</f>
        <v>804679.76099828177</v>
      </c>
    </row>
    <row r="189" spans="1:4" ht="54" thickTop="1" thickBot="1">
      <c r="A189" s="140" t="s">
        <v>1094</v>
      </c>
      <c r="B189" s="141" t="s">
        <v>1737</v>
      </c>
      <c r="C189" s="136" t="s">
        <v>233</v>
      </c>
      <c r="D189" s="182">
        <f>VLOOKUP('510.1'!A84,'510.1'!A84:N308,14,FALSE)</f>
        <v>88283.381798921517</v>
      </c>
    </row>
    <row r="190" spans="1:4" ht="54" thickTop="1" thickBot="1">
      <c r="A190" s="140" t="s">
        <v>1631</v>
      </c>
      <c r="B190" s="141" t="s">
        <v>1217</v>
      </c>
      <c r="C190" s="136" t="s">
        <v>387</v>
      </c>
      <c r="D190" s="182">
        <f>VLOOKUP('600.1.1'!A85,'600.1.1'!A85:N311,14,FALSE)</f>
        <v>20510.856573416495</v>
      </c>
    </row>
    <row r="191" spans="1:4" ht="54" thickTop="1" thickBot="1">
      <c r="A191" s="140" t="s">
        <v>1632</v>
      </c>
      <c r="B191" s="141" t="s">
        <v>1738</v>
      </c>
      <c r="C191" s="136" t="s">
        <v>387</v>
      </c>
      <c r="D191" s="182">
        <f>VLOOKUP('600.2.1'!A88,'600.2.1'!A88:N310,14,FALSE)</f>
        <v>109226.26006552378</v>
      </c>
    </row>
    <row r="192" spans="1:4" ht="54" thickTop="1" thickBot="1">
      <c r="A192" s="140" t="s">
        <v>1633</v>
      </c>
      <c r="B192" s="141" t="s">
        <v>1739</v>
      </c>
      <c r="C192" s="136" t="s">
        <v>387</v>
      </c>
      <c r="D192" s="182">
        <f>VLOOKUP('600.2.2'!A90,'600.2.2'!A90:N312,14,FALSE)</f>
        <v>146171.88849010109</v>
      </c>
    </row>
    <row r="193" spans="1:4" ht="54" thickTop="1" thickBot="1">
      <c r="A193" s="140" t="s">
        <v>1634</v>
      </c>
      <c r="B193" s="141" t="s">
        <v>1740</v>
      </c>
      <c r="C193" s="136" t="s">
        <v>387</v>
      </c>
      <c r="D193" s="182">
        <f>VLOOKUP('600.2.3'!A89,'600.2.3'!A89:N312,14,FALSE)</f>
        <v>18931.776216477221</v>
      </c>
    </row>
    <row r="194" spans="1:4" ht="54" thickTop="1" thickBot="1">
      <c r="A194" s="140" t="s">
        <v>1635</v>
      </c>
      <c r="B194" s="141" t="s">
        <v>1741</v>
      </c>
      <c r="C194" s="136" t="s">
        <v>387</v>
      </c>
      <c r="D194" s="182">
        <f>VLOOKUP('600.2.4'!A88,'600.2.4'!A88:N312,14,FALSE)</f>
        <v>23338.932334813151</v>
      </c>
    </row>
    <row r="195" spans="1:4" ht="54" thickTop="1" thickBot="1">
      <c r="A195" s="140" t="s">
        <v>1095</v>
      </c>
      <c r="B195" s="141" t="s">
        <v>2093</v>
      </c>
      <c r="C195" s="136" t="s">
        <v>387</v>
      </c>
      <c r="D195" s="182">
        <f>VLOOKUP('610.1'!A89,'610.1'!A89:N314,14,FALSE)</f>
        <v>58555.8122896438</v>
      </c>
    </row>
    <row r="196" spans="1:4" ht="54" thickTop="1" thickBot="1">
      <c r="A196" s="140" t="s">
        <v>1096</v>
      </c>
      <c r="B196" s="141" t="s">
        <v>1742</v>
      </c>
      <c r="C196" s="136" t="s">
        <v>387</v>
      </c>
      <c r="D196" s="182">
        <f>VLOOKUP('610.2'!A89,'610.2'!A89:N315,14,FALSE)</f>
        <v>58555.8122896438</v>
      </c>
    </row>
    <row r="197" spans="1:4" ht="54" thickTop="1" thickBot="1">
      <c r="A197" s="140" t="s">
        <v>1637</v>
      </c>
      <c r="B197" s="141" t="s">
        <v>1743</v>
      </c>
      <c r="C197" s="136" t="s">
        <v>387</v>
      </c>
      <c r="D197" s="182">
        <f>VLOOKUP('610.3'!A89,'610.3'!A89:N316,14,FALSE)</f>
        <v>105859.24298939444</v>
      </c>
    </row>
    <row r="198" spans="1:4" ht="54" thickTop="1" thickBot="1">
      <c r="A198" s="140" t="s">
        <v>1639</v>
      </c>
      <c r="B198" s="141" t="s">
        <v>1744</v>
      </c>
      <c r="C198" s="136" t="s">
        <v>387</v>
      </c>
      <c r="D198" s="182">
        <f>VLOOKUP('610.4'!A89,'610.4'!A89:N317,14,FALSE)</f>
        <v>110627.67759474456</v>
      </c>
    </row>
    <row r="199" spans="1:4" ht="54" thickTop="1" thickBot="1">
      <c r="A199" s="140" t="s">
        <v>1641</v>
      </c>
      <c r="B199" s="141" t="s">
        <v>1218</v>
      </c>
      <c r="C199" s="136" t="s">
        <v>387</v>
      </c>
      <c r="D199" s="182">
        <f>VLOOKUP('610.5'!A89,'610.5'!A89:N318,14,FALSE)</f>
        <v>110966.74409024559</v>
      </c>
    </row>
    <row r="200" spans="1:4" ht="54" thickTop="1" thickBot="1">
      <c r="A200" s="140" t="s">
        <v>1643</v>
      </c>
      <c r="B200" s="141" t="s">
        <v>1745</v>
      </c>
      <c r="C200" s="136" t="s">
        <v>387</v>
      </c>
      <c r="D200" s="182">
        <f>VLOOKUP('610.6'!A89,'610.6'!A89:N319,14,FALSE)</f>
        <v>93602.444489631016</v>
      </c>
    </row>
    <row r="201" spans="1:4" ht="54" thickTop="1" thickBot="1">
      <c r="A201" s="140" t="s">
        <v>1645</v>
      </c>
      <c r="B201" s="141" t="s">
        <v>1746</v>
      </c>
      <c r="C201" s="136" t="s">
        <v>387</v>
      </c>
      <c r="D201" s="182">
        <f>VLOOKUP('610.7'!A89,'610.7'!A89:N320,14,FALSE)</f>
        <v>163947.26710837838</v>
      </c>
    </row>
    <row r="202" spans="1:4" ht="54" thickTop="1" thickBot="1">
      <c r="A202" s="140" t="s">
        <v>1097</v>
      </c>
      <c r="B202" s="141" t="s">
        <v>1747</v>
      </c>
      <c r="C202" s="136" t="s">
        <v>144</v>
      </c>
      <c r="D202" s="182">
        <f>VLOOKUP('620.1'!A88,'620.1'!A88:N321,14,FALSE)</f>
        <v>422310.31379013369</v>
      </c>
    </row>
    <row r="203" spans="1:4" ht="54" thickTop="1" thickBot="1">
      <c r="A203" s="140" t="s">
        <v>1098</v>
      </c>
      <c r="B203" s="141" t="s">
        <v>1877</v>
      </c>
      <c r="C203" s="136" t="s">
        <v>144</v>
      </c>
      <c r="D203" s="182">
        <f>VLOOKUP('620.2'!A88,'620.2'!A88:N322,14,FALSE)</f>
        <v>422310.31379013369</v>
      </c>
    </row>
    <row r="204" spans="1:4" ht="54" thickTop="1" thickBot="1">
      <c r="A204" s="140" t="s">
        <v>1099</v>
      </c>
      <c r="B204" s="141" t="s">
        <v>1748</v>
      </c>
      <c r="C204" s="136" t="s">
        <v>1844</v>
      </c>
      <c r="D204" s="182">
        <f>VLOOKUP('620.3'!A91,'620.3'!A91:N321,14,FALSE)</f>
        <v>100465586.42260167</v>
      </c>
    </row>
    <row r="205" spans="1:4" ht="54" thickTop="1" thickBot="1">
      <c r="A205" s="140" t="s">
        <v>1649</v>
      </c>
      <c r="B205" s="141" t="s">
        <v>1749</v>
      </c>
      <c r="C205" s="136" t="s">
        <v>144</v>
      </c>
      <c r="D205" s="182">
        <f>VLOOKUP('621.1.1'!A95,'621.1.1'!A95:N325,14,FALSE)</f>
        <v>2856754.9621584639</v>
      </c>
    </row>
    <row r="206" spans="1:4" ht="54" thickTop="1" thickBot="1">
      <c r="A206" s="140" t="s">
        <v>1651</v>
      </c>
      <c r="B206" s="141" t="s">
        <v>1750</v>
      </c>
      <c r="C206" s="136" t="s">
        <v>144</v>
      </c>
      <c r="D206" s="182">
        <f>VLOOKUP('621.1.2'!A99,'621.1.2'!A99:N326,14,FALSE)</f>
        <v>4087696.1155727832</v>
      </c>
    </row>
    <row r="207" spans="1:4" ht="54" thickTop="1" thickBot="1">
      <c r="A207" s="140" t="s">
        <v>1100</v>
      </c>
      <c r="B207" s="141" t="s">
        <v>1751</v>
      </c>
      <c r="C207" s="136" t="s">
        <v>387</v>
      </c>
      <c r="D207" s="182">
        <f>VLOOKUP('621.2'!A89,'621.2'!A89:N326,14,FALSE)</f>
        <v>2725256.7147572404</v>
      </c>
    </row>
    <row r="208" spans="1:4" ht="54" thickTop="1" thickBot="1">
      <c r="A208" s="140" t="s">
        <v>1101</v>
      </c>
      <c r="B208" s="141" t="s">
        <v>1752</v>
      </c>
      <c r="C208" s="136" t="s">
        <v>144</v>
      </c>
      <c r="D208" s="182">
        <f>VLOOKUP('621.3'!A93,'621.3'!A93:N327,14,FALSE)</f>
        <v>86767517.179600731</v>
      </c>
    </row>
    <row r="209" spans="1:4" ht="54" thickTop="1" thickBot="1">
      <c r="A209" s="140" t="s">
        <v>1102</v>
      </c>
      <c r="B209" s="141" t="s">
        <v>1753</v>
      </c>
      <c r="C209" s="136" t="s">
        <v>387</v>
      </c>
      <c r="D209" s="182">
        <f>VLOOKUP('621.4'!A93,'621.4'!A93:N328,14,FALSE)</f>
        <v>79335671.756197736</v>
      </c>
    </row>
    <row r="210" spans="1:4" ht="54" thickTop="1" thickBot="1">
      <c r="A210" s="140" t="s">
        <v>1103</v>
      </c>
      <c r="B210" s="141" t="s">
        <v>1754</v>
      </c>
      <c r="C210" s="136" t="s">
        <v>144</v>
      </c>
      <c r="D210" s="182">
        <f>VLOOKUP('621.5'!A89,'621.5'!A89:N329,14,FALSE)</f>
        <v>7375122.6261134911</v>
      </c>
    </row>
    <row r="211" spans="1:4" ht="54" thickTop="1" thickBot="1">
      <c r="A211" s="140" t="s">
        <v>1655</v>
      </c>
      <c r="B211" s="141" t="s">
        <v>1755</v>
      </c>
      <c r="C211" s="136" t="s">
        <v>144</v>
      </c>
      <c r="D211" s="182">
        <f>VLOOKUP('621.5.1'!A89,'621.5.1'!A89:N330,14,FALSE)</f>
        <v>659505.02699481312</v>
      </c>
    </row>
    <row r="212" spans="1:4" ht="54" thickTop="1" thickBot="1">
      <c r="A212" s="140" t="s">
        <v>1104</v>
      </c>
      <c r="B212" s="141" t="s">
        <v>1756</v>
      </c>
      <c r="C212" s="136" t="s">
        <v>1844</v>
      </c>
      <c r="D212" s="182">
        <f>VLOOKUP('621.6'!A98,'621.6'!A98:N331,14,FALSE)</f>
        <v>90334227.793725222</v>
      </c>
    </row>
    <row r="213" spans="1:4" ht="54" thickTop="1" thickBot="1">
      <c r="A213" s="140" t="s">
        <v>1730</v>
      </c>
      <c r="B213" s="141" t="s">
        <v>1757</v>
      </c>
      <c r="C213" s="136" t="s">
        <v>1844</v>
      </c>
      <c r="D213" s="182">
        <f>VLOOKUP('621.7'!A89,'621.7'!A89:N332,14,FALSE)</f>
        <v>694955.18794400222</v>
      </c>
    </row>
    <row r="214" spans="1:4" ht="54" thickTop="1" thickBot="1">
      <c r="A214" s="140" t="s">
        <v>1105</v>
      </c>
      <c r="B214" s="141" t="s">
        <v>1993</v>
      </c>
      <c r="C214" s="136" t="s">
        <v>233</v>
      </c>
      <c r="D214" s="182">
        <f>VLOOKUP('622.1'!A89,'622.1'!A89:N333,14,FALSE)</f>
        <v>75428.741435006188</v>
      </c>
    </row>
    <row r="215" spans="1:4" ht="54" thickTop="1" thickBot="1">
      <c r="A215" s="140" t="s">
        <v>1106</v>
      </c>
      <c r="B215" s="141" t="s">
        <v>1758</v>
      </c>
      <c r="C215" s="136" t="s">
        <v>233</v>
      </c>
      <c r="D215" s="182">
        <f>VLOOKUP('622.2'!A89,'622.2'!A89:N335,14,FALSE)</f>
        <v>895360.97150758503</v>
      </c>
    </row>
    <row r="216" spans="1:4" ht="54" thickTop="1" thickBot="1">
      <c r="A216" s="140" t="s">
        <v>1107</v>
      </c>
      <c r="B216" s="141" t="s">
        <v>1759</v>
      </c>
      <c r="C216" s="136" t="s">
        <v>233</v>
      </c>
      <c r="D216" s="182">
        <f>VLOOKUP('622.3'!A89,'622.3'!A89:N336,14,FALSE)</f>
        <v>955181.84827709571</v>
      </c>
    </row>
    <row r="217" spans="1:4" ht="54" thickTop="1" thickBot="1">
      <c r="A217" s="140" t="s">
        <v>1108</v>
      </c>
      <c r="B217" s="141" t="s">
        <v>1760</v>
      </c>
      <c r="C217" s="136" t="s">
        <v>233</v>
      </c>
      <c r="D217" s="182">
        <f>VLOOKUP('622.4'!A89,'622.4'!A89:N337,14,FALSE)</f>
        <v>990801.9056074582</v>
      </c>
    </row>
    <row r="218" spans="1:4" ht="54" thickTop="1" thickBot="1">
      <c r="A218" s="140" t="s">
        <v>1109</v>
      </c>
      <c r="B218" s="141" t="s">
        <v>1761</v>
      </c>
      <c r="C218" s="136" t="s">
        <v>144</v>
      </c>
      <c r="D218" s="182">
        <f>VLOOKUP('622.5'!A89,'622.5'!A89:N338,14,FALSE)</f>
        <v>72232.921427875466</v>
      </c>
    </row>
    <row r="219" spans="1:4" ht="54" thickTop="1" thickBot="1">
      <c r="A219" s="140" t="s">
        <v>1110</v>
      </c>
      <c r="B219" s="141" t="s">
        <v>1762</v>
      </c>
      <c r="C219" s="136" t="s">
        <v>144</v>
      </c>
      <c r="D219" s="182">
        <f>VLOOKUP('623.1'!A103,'623.1'!A103:N339,14,FALSE)</f>
        <v>794728.19938490284</v>
      </c>
    </row>
    <row r="220" spans="1:4" ht="54" thickTop="1" thickBot="1">
      <c r="A220" s="140" t="s">
        <v>1111</v>
      </c>
      <c r="B220" s="141" t="s">
        <v>1219</v>
      </c>
      <c r="C220" s="136" t="s">
        <v>1994</v>
      </c>
      <c r="D220" s="182">
        <f>VLOOKUP('623.2'!A89,'623.2'!A89:N340,14,FALSE)</f>
        <v>1144084.198912441</v>
      </c>
    </row>
    <row r="221" spans="1:4" ht="54" thickTop="1" thickBot="1">
      <c r="A221" s="140" t="s">
        <v>1112</v>
      </c>
      <c r="B221" s="141" t="s">
        <v>2113</v>
      </c>
      <c r="C221" s="136" t="s">
        <v>387</v>
      </c>
      <c r="D221" s="182">
        <f>VLOOKUP('630.1'!A89,'630.1'!A89:N341,14,FALSE)</f>
        <v>1340851.4248523379</v>
      </c>
    </row>
    <row r="222" spans="1:4" ht="54" thickTop="1" thickBot="1">
      <c r="A222" s="140" t="s">
        <v>1113</v>
      </c>
      <c r="B222" s="141" t="s">
        <v>2114</v>
      </c>
      <c r="C222" s="136" t="s">
        <v>387</v>
      </c>
      <c r="D222" s="182">
        <f>VLOOKUP('630.2'!A89,'630.2'!A89:N342,14,FALSE)</f>
        <v>1331749.7546939836</v>
      </c>
    </row>
    <row r="223" spans="1:4" ht="54" thickTop="1" thickBot="1">
      <c r="A223" s="140" t="s">
        <v>1114</v>
      </c>
      <c r="B223" s="141" t="s">
        <v>2115</v>
      </c>
      <c r="C223" s="136" t="s">
        <v>387</v>
      </c>
      <c r="D223" s="182">
        <f>VLOOKUP('630.3'!A89,'630.3'!A89:N343,14,FALSE)</f>
        <v>757776.41444568383</v>
      </c>
    </row>
    <row r="224" spans="1:4" ht="54" thickTop="1" thickBot="1">
      <c r="A224" s="140" t="s">
        <v>1115</v>
      </c>
      <c r="B224" s="141" t="s">
        <v>2116</v>
      </c>
      <c r="C224" s="136" t="s">
        <v>387</v>
      </c>
      <c r="D224" s="182">
        <f>VLOOKUP('630.4'!A89,'630.4'!A89:N344,14,FALSE)</f>
        <v>705451.2082891902</v>
      </c>
    </row>
    <row r="225" spans="1:4" ht="54" thickTop="1" thickBot="1">
      <c r="A225" s="140" t="s">
        <v>1116</v>
      </c>
      <c r="B225" s="141" t="s">
        <v>2117</v>
      </c>
      <c r="C225" s="136" t="s">
        <v>387</v>
      </c>
      <c r="D225" s="182">
        <f>VLOOKUP('630.5'!A93,'630.5'!A93:N345,14,FALSE)</f>
        <v>482830.83614792279</v>
      </c>
    </row>
    <row r="226" spans="1:4" ht="54" thickTop="1" thickBot="1">
      <c r="A226" s="140" t="s">
        <v>1117</v>
      </c>
      <c r="B226" s="141" t="s">
        <v>2118</v>
      </c>
      <c r="C226" s="136" t="s">
        <v>387</v>
      </c>
      <c r="D226" s="182">
        <f>VLOOKUP('630.6'!A93,'630.6'!A89:N346,14,FALSE)</f>
        <v>427857.38052844873</v>
      </c>
    </row>
    <row r="227" spans="1:4" ht="54" thickTop="1" thickBot="1">
      <c r="A227" s="140" t="s">
        <v>1118</v>
      </c>
      <c r="B227" s="141" t="s">
        <v>2119</v>
      </c>
      <c r="C227" s="136" t="s">
        <v>387</v>
      </c>
      <c r="D227" s="182">
        <f>VLOOKUP('630.7'!A93,'630.7'!A90:N347,14,FALSE)</f>
        <v>306628.60130850342</v>
      </c>
    </row>
    <row r="228" spans="1:4" ht="54" thickTop="1" thickBot="1">
      <c r="A228" s="140" t="s">
        <v>1119</v>
      </c>
      <c r="B228" s="141" t="s">
        <v>1763</v>
      </c>
      <c r="C228" s="136" t="s">
        <v>144</v>
      </c>
      <c r="D228" s="182">
        <f>VLOOKUP('632.1'!A90,'632.1'!A90:N349,14,FALSE)</f>
        <v>388702.99016503547</v>
      </c>
    </row>
    <row r="229" spans="1:4" ht="54" thickTop="1" thickBot="1">
      <c r="A229" s="140" t="s">
        <v>1658</v>
      </c>
      <c r="B229" s="141" t="s">
        <v>1764</v>
      </c>
      <c r="C229" s="136" t="s">
        <v>144</v>
      </c>
      <c r="D229" s="182">
        <f>VLOOKUP('632.2'!A90,'632.2'!A90:N350,14,FALSE)</f>
        <v>398399.14941948809</v>
      </c>
    </row>
    <row r="230" spans="1:4" ht="54" thickTop="1" thickBot="1">
      <c r="A230" s="140" t="s">
        <v>1661</v>
      </c>
      <c r="B230" s="141" t="s">
        <v>1765</v>
      </c>
      <c r="C230" s="136" t="s">
        <v>377</v>
      </c>
      <c r="D230" s="182">
        <f>VLOOKUP('640.1'!A90,'640.1'!A90:N351,14,FALSE)</f>
        <v>9013.1981066310345</v>
      </c>
    </row>
    <row r="231" spans="1:4" ht="54" thickTop="1" thickBot="1">
      <c r="A231" s="140" t="s">
        <v>1662</v>
      </c>
      <c r="B231" s="141" t="s">
        <v>1766</v>
      </c>
      <c r="C231" s="136" t="s">
        <v>377</v>
      </c>
      <c r="D231" s="182">
        <f>VLOOKUP('640.2'!A90,'640.2'!A90:N352,14,FALSE)</f>
        <v>9197.7713041657698</v>
      </c>
    </row>
    <row r="232" spans="1:4" ht="54" thickTop="1" thickBot="1">
      <c r="A232" s="140" t="s">
        <v>1120</v>
      </c>
      <c r="B232" s="141" t="s">
        <v>1767</v>
      </c>
      <c r="C232" s="136" t="s">
        <v>1663</v>
      </c>
      <c r="D232" s="182">
        <f>VLOOKUP('641.1'!A90,'641.1'!A90:N353,14,FALSE)</f>
        <v>1959.5951516531322</v>
      </c>
    </row>
    <row r="233" spans="1:4" ht="54" thickTop="1" thickBot="1">
      <c r="A233" s="140" t="s">
        <v>1121</v>
      </c>
      <c r="B233" s="141" t="s">
        <v>1767</v>
      </c>
      <c r="C233" s="136" t="s">
        <v>377</v>
      </c>
      <c r="D233" s="182">
        <f>VLOOKUP('641.2'!A90,'641.2'!A90:N354,14,FALSE)</f>
        <v>56532.133148436114</v>
      </c>
    </row>
    <row r="234" spans="1:4" ht="54" thickTop="1" thickBot="1">
      <c r="A234" s="140" t="s">
        <v>1122</v>
      </c>
      <c r="B234" s="141" t="s">
        <v>1768</v>
      </c>
      <c r="C234" s="136" t="s">
        <v>1844</v>
      </c>
      <c r="D234" s="182">
        <f>VLOOKUP('642.1'!A90,'642.1'!A90:N355,14,FALSE)</f>
        <v>505336.85862753843</v>
      </c>
    </row>
    <row r="235" spans="1:4" ht="54" thickTop="1" thickBot="1">
      <c r="A235" s="140" t="s">
        <v>1123</v>
      </c>
      <c r="B235" s="141" t="s">
        <v>1769</v>
      </c>
      <c r="C235" s="136" t="s">
        <v>144</v>
      </c>
      <c r="D235" s="182">
        <f>VLOOKUP('642.2'!A90,'642.2'!A90:N356,14,FALSE)</f>
        <v>44584.701964562773</v>
      </c>
    </row>
    <row r="236" spans="1:4" ht="54" thickTop="1" thickBot="1">
      <c r="A236" s="140" t="s">
        <v>1124</v>
      </c>
      <c r="B236" s="141" t="s">
        <v>1770</v>
      </c>
      <c r="C236" s="136" t="s">
        <v>377</v>
      </c>
      <c r="D236" s="182">
        <f>VLOOKUP('650.1'!A95,'650.1'!A95:N358,14,FALSE)</f>
        <v>10190.004911486103</v>
      </c>
    </row>
    <row r="237" spans="1:4" ht="54" thickTop="1" thickBot="1">
      <c r="A237" s="140" t="s">
        <v>1125</v>
      </c>
      <c r="B237" s="141" t="s">
        <v>2126</v>
      </c>
      <c r="C237" s="136" t="s">
        <v>377</v>
      </c>
      <c r="D237" s="182">
        <f>VLOOKUP('650.2'!A93,'650.2'!A93:N359,14,FALSE)</f>
        <v>9972.2466958847435</v>
      </c>
    </row>
    <row r="238" spans="1:4" ht="54" thickTop="1" thickBot="1">
      <c r="A238" s="140" t="s">
        <v>1126</v>
      </c>
      <c r="B238" s="141" t="s">
        <v>1771</v>
      </c>
      <c r="C238" s="136" t="s">
        <v>377</v>
      </c>
      <c r="D238" s="205">
        <f>VLOOKUP('650.3'!A90,'650.3'!A90:N360,14,FALSE)</f>
        <v>14.959157179704031</v>
      </c>
    </row>
    <row r="239" spans="1:4" ht="54" thickTop="1" thickBot="1">
      <c r="A239" s="140" t="s">
        <v>1127</v>
      </c>
      <c r="B239" s="141" t="s">
        <v>2130</v>
      </c>
      <c r="C239" s="136" t="s">
        <v>377</v>
      </c>
      <c r="D239" s="182">
        <f>VLOOKUP('650.4'!A93,'650.4'!A93:N361,14,FALSE)</f>
        <v>4535.0202773096917</v>
      </c>
    </row>
    <row r="240" spans="1:4" ht="57.75" thickTop="1" thickBot="1">
      <c r="A240" s="140" t="s">
        <v>1128</v>
      </c>
      <c r="B240" s="141" t="s">
        <v>1772</v>
      </c>
      <c r="C240" s="136" t="s">
        <v>233</v>
      </c>
      <c r="D240" s="182">
        <f>VLOOKUP('660.1'!A87,'660.1'!A87:N362,14,FALSE)</f>
        <v>395895.16489728121</v>
      </c>
    </row>
    <row r="241" spans="1:4" ht="76.5" thickTop="1" thickBot="1">
      <c r="A241" s="140" t="s">
        <v>1129</v>
      </c>
      <c r="B241" s="141" t="s">
        <v>1879</v>
      </c>
      <c r="C241" s="136" t="s">
        <v>144</v>
      </c>
      <c r="D241" s="182">
        <f>VLOOKUP('660.2'!A87,'660.2'!A87:N363,14,FALSE)</f>
        <v>456098.98722026823</v>
      </c>
    </row>
    <row r="242" spans="1:4" ht="54" thickTop="1" thickBot="1">
      <c r="A242" s="140" t="s">
        <v>1676</v>
      </c>
      <c r="B242" s="141" t="s">
        <v>1773</v>
      </c>
      <c r="C242" s="136" t="s">
        <v>144</v>
      </c>
      <c r="D242" s="182">
        <f>VLOOKUP('661.1'!A87,'661.1'!A87:N364,14,FALSE)</f>
        <v>910719.27782280662</v>
      </c>
    </row>
    <row r="243" spans="1:4" ht="54" thickTop="1" thickBot="1">
      <c r="A243" s="140" t="s">
        <v>1130</v>
      </c>
      <c r="B243" s="141" t="s">
        <v>1774</v>
      </c>
      <c r="C243" s="136" t="s">
        <v>144</v>
      </c>
      <c r="D243" s="182">
        <f>VLOOKUP('662.1'!A87,'662.1'!A87:N365,14,FALSE)</f>
        <v>490844.79359736404</v>
      </c>
    </row>
    <row r="244" spans="1:4" ht="54" thickTop="1" thickBot="1">
      <c r="A244" s="140" t="s">
        <v>1131</v>
      </c>
      <c r="B244" s="141" t="s">
        <v>1775</v>
      </c>
      <c r="C244" s="136" t="s">
        <v>144</v>
      </c>
      <c r="D244" s="182">
        <f>VLOOKUP('662.2'!A87,'662.2'!A87:N366,14,FALSE)</f>
        <v>463063.19958314917</v>
      </c>
    </row>
    <row r="245" spans="1:4" ht="54" thickTop="1" thickBot="1">
      <c r="A245" s="140" t="s">
        <v>1677</v>
      </c>
      <c r="B245" s="141" t="s">
        <v>1776</v>
      </c>
      <c r="C245" s="136" t="s">
        <v>144</v>
      </c>
      <c r="D245" s="182">
        <f>VLOOKUP('663.1'!A87,'663.1'!A87:N367,14,FALSE)</f>
        <v>28528.607297630922</v>
      </c>
    </row>
    <row r="246" spans="1:4" ht="54" thickTop="1" thickBot="1">
      <c r="A246" s="140" t="s">
        <v>1132</v>
      </c>
      <c r="B246" s="141" t="s">
        <v>1777</v>
      </c>
      <c r="C246" s="136" t="s">
        <v>387</v>
      </c>
      <c r="D246" s="182">
        <f>VLOOKUP('670.1'!A87,'670.1'!A87:N368,14,FALSE)</f>
        <v>319702.68311313464</v>
      </c>
    </row>
    <row r="247" spans="1:4" ht="54" thickTop="1" thickBot="1">
      <c r="A247" s="140" t="s">
        <v>1133</v>
      </c>
      <c r="B247" s="141" t="s">
        <v>1778</v>
      </c>
      <c r="C247" s="136" t="s">
        <v>387</v>
      </c>
      <c r="D247" s="182">
        <f>VLOOKUP('670.2'!A87,'670.2'!A87:N369,14,FALSE)</f>
        <v>319702.68311313464</v>
      </c>
    </row>
    <row r="248" spans="1:4" ht="54" thickTop="1" thickBot="1">
      <c r="A248" s="140" t="s">
        <v>1679</v>
      </c>
      <c r="B248" s="141" t="s">
        <v>1779</v>
      </c>
      <c r="C248" s="136" t="s">
        <v>387</v>
      </c>
      <c r="D248" s="182">
        <f>VLOOKUP('670.3'!A87,'670.3'!A87:N370,14,FALSE)</f>
        <v>319702.68311313464</v>
      </c>
    </row>
    <row r="249" spans="1:4" ht="54" thickTop="1" thickBot="1">
      <c r="A249" s="140" t="s">
        <v>1680</v>
      </c>
      <c r="B249" s="141" t="s">
        <v>1780</v>
      </c>
      <c r="C249" s="136" t="s">
        <v>387</v>
      </c>
      <c r="D249" s="182">
        <f>VLOOKUP('670.4'!A87,'670.4'!A87:N371,14,FALSE)</f>
        <v>319702.68311313464</v>
      </c>
    </row>
    <row r="250" spans="1:4" ht="54" thickTop="1" thickBot="1">
      <c r="A250" s="140" t="s">
        <v>1681</v>
      </c>
      <c r="B250" s="141" t="s">
        <v>1781</v>
      </c>
      <c r="C250" s="136" t="s">
        <v>387</v>
      </c>
      <c r="D250" s="182">
        <f>VLOOKUP('670.5'!A89,'670.5'!A89:N372,14,FALSE)</f>
        <v>340647.0323718451</v>
      </c>
    </row>
    <row r="251" spans="1:4" ht="54" thickTop="1" thickBot="1">
      <c r="A251" s="140" t="s">
        <v>1134</v>
      </c>
      <c r="B251" s="141" t="s">
        <v>1782</v>
      </c>
      <c r="C251" s="136" t="s">
        <v>387</v>
      </c>
      <c r="D251" s="182">
        <f>VLOOKUP('671.1'!A89,'671.1'!A89:N373,14,FALSE)</f>
        <v>625100.27552349237</v>
      </c>
    </row>
    <row r="252" spans="1:4" ht="54" thickTop="1" thickBot="1">
      <c r="A252" s="140" t="s">
        <v>1135</v>
      </c>
      <c r="B252" s="141" t="s">
        <v>1783</v>
      </c>
      <c r="C252" s="136" t="s">
        <v>144</v>
      </c>
      <c r="D252" s="182">
        <f>VLOOKUP('671.2'!A89,'671.2'!A89:N374,14,FALSE)</f>
        <v>61636.253664787211</v>
      </c>
    </row>
    <row r="253" spans="1:4" ht="54" thickTop="1" thickBot="1">
      <c r="A253" s="140" t="s">
        <v>1682</v>
      </c>
      <c r="B253" s="141" t="s">
        <v>1784</v>
      </c>
      <c r="C253" s="136" t="s">
        <v>387</v>
      </c>
      <c r="D253" s="182">
        <f>VLOOKUP('671.3'!A87,'671.3'!A87:N375,14,FALSE)</f>
        <v>661214.95347933332</v>
      </c>
    </row>
    <row r="254" spans="1:4" ht="54" thickTop="1" thickBot="1">
      <c r="A254" s="140" t="s">
        <v>1683</v>
      </c>
      <c r="B254" s="141" t="s">
        <v>1785</v>
      </c>
      <c r="C254" s="136" t="s">
        <v>144</v>
      </c>
      <c r="D254" s="182">
        <f>VLOOKUP('671.4'!A87,'671.4'!A87:N376,14,FALSE)</f>
        <v>64585.390999881776</v>
      </c>
    </row>
    <row r="255" spans="1:4" ht="54" thickTop="1" thickBot="1">
      <c r="A255" s="140" t="s">
        <v>1136</v>
      </c>
      <c r="B255" s="141" t="s">
        <v>1786</v>
      </c>
      <c r="C255" s="136" t="s">
        <v>144</v>
      </c>
      <c r="D255" s="182">
        <f>VLOOKUP('672.1'!A87,'672.1'!A87:N377,14,FALSE)</f>
        <v>46521.198173575001</v>
      </c>
    </row>
    <row r="256" spans="1:4" ht="54" thickTop="1" thickBot="1">
      <c r="A256" s="140" t="s">
        <v>1684</v>
      </c>
      <c r="B256" s="141" t="s">
        <v>1787</v>
      </c>
      <c r="C256" s="136" t="s">
        <v>144</v>
      </c>
      <c r="D256" s="182">
        <f>VLOOKUP('672.2'!A87,'672.2'!A87:N378,14,FALSE)</f>
        <v>66956.029016891116</v>
      </c>
    </row>
    <row r="257" spans="1:4" ht="54" thickTop="1" thickBot="1">
      <c r="A257" s="140" t="s">
        <v>1685</v>
      </c>
      <c r="B257" s="141" t="s">
        <v>1788</v>
      </c>
      <c r="C257" s="136" t="s">
        <v>144</v>
      </c>
      <c r="D257" s="182">
        <f>VLOOKUP('672.3'!A87,'672.3'!A87:N379,14,FALSE)</f>
        <v>48351.414748683819</v>
      </c>
    </row>
    <row r="258" spans="1:4" ht="54" thickTop="1" thickBot="1">
      <c r="A258" s="140" t="s">
        <v>1686</v>
      </c>
      <c r="B258" s="141" t="s">
        <v>1789</v>
      </c>
      <c r="C258" s="136" t="s">
        <v>144</v>
      </c>
      <c r="D258" s="182">
        <f>VLOOKUP('672.4'!A87,'672.3'!A87:N380,14,FALSE)</f>
        <v>48351.414748683819</v>
      </c>
    </row>
    <row r="259" spans="1:4" ht="54" thickTop="1" thickBot="1">
      <c r="A259" s="140" t="s">
        <v>1731</v>
      </c>
      <c r="B259" s="141" t="s">
        <v>1790</v>
      </c>
      <c r="C259" s="136" t="s">
        <v>233</v>
      </c>
      <c r="D259" s="182">
        <f>VLOOKUP('673.1.1'!A87,'673.1.1'!A87:N381,14,FALSE)</f>
        <v>8716.2886832161548</v>
      </c>
    </row>
    <row r="260" spans="1:4" ht="54" thickTop="1" thickBot="1">
      <c r="A260" s="140" t="s">
        <v>1732</v>
      </c>
      <c r="B260" s="141" t="s">
        <v>2045</v>
      </c>
      <c r="C260" s="136" t="s">
        <v>233</v>
      </c>
      <c r="D260" s="182">
        <f>VLOOKUP('673.1.2'!A87,'673.1.2'!A87:N382,14,FALSE)</f>
        <v>13513.4856506298</v>
      </c>
    </row>
    <row r="261" spans="1:4" ht="54" thickTop="1" thickBot="1">
      <c r="A261" s="140" t="s">
        <v>1137</v>
      </c>
      <c r="B261" s="141" t="s">
        <v>1791</v>
      </c>
      <c r="C261" s="136" t="s">
        <v>387</v>
      </c>
      <c r="D261" s="182">
        <f>VLOOKUP('673.2'!A87,'673.2'!A87:N383,14,FALSE)</f>
        <v>83648.897508286012</v>
      </c>
    </row>
    <row r="262" spans="1:4" ht="54" thickTop="1" thickBot="1">
      <c r="A262" s="140" t="s">
        <v>1138</v>
      </c>
      <c r="B262" s="141" t="s">
        <v>1792</v>
      </c>
      <c r="C262" s="136" t="s">
        <v>387</v>
      </c>
      <c r="D262" s="182">
        <f>VLOOKUP('673.3'!A89,'673.3'!A89:N384,14,FALSE)</f>
        <v>106563.76995308002</v>
      </c>
    </row>
    <row r="263" spans="1:4" ht="54" thickTop="1" thickBot="1">
      <c r="A263" s="140" t="s">
        <v>1139</v>
      </c>
      <c r="B263" s="141" t="s">
        <v>1995</v>
      </c>
      <c r="C263" s="136" t="s">
        <v>144</v>
      </c>
      <c r="D263" s="182">
        <f>VLOOKUP('674.1'!A89,'674.1'!A89:N385,14,FALSE)</f>
        <v>276329.93394427601</v>
      </c>
    </row>
    <row r="264" spans="1:4" ht="54" thickTop="1" thickBot="1">
      <c r="A264" s="140" t="s">
        <v>1140</v>
      </c>
      <c r="B264" s="141" t="s">
        <v>1793</v>
      </c>
      <c r="C264" s="136" t="s">
        <v>144</v>
      </c>
      <c r="D264" s="182">
        <f>VLOOKUP('674.2'!A89,'674.2'!A89:N386,14,FALSE)</f>
        <v>547046.39322192746</v>
      </c>
    </row>
    <row r="265" spans="1:4" ht="54" thickTop="1" thickBot="1">
      <c r="A265" s="140" t="s">
        <v>1141</v>
      </c>
      <c r="B265" s="141" t="s">
        <v>1794</v>
      </c>
      <c r="C265" s="136" t="s">
        <v>233</v>
      </c>
      <c r="D265" s="182">
        <f>VLOOKUP('680.1'!A87,'680.1'!A87:N387,14,FALSE)</f>
        <v>182739.91452867427</v>
      </c>
    </row>
    <row r="266" spans="1:4" ht="54" thickTop="1" thickBot="1">
      <c r="A266" s="140" t="s">
        <v>1142</v>
      </c>
      <c r="B266" s="141" t="s">
        <v>1795</v>
      </c>
      <c r="C266" s="136" t="s">
        <v>144</v>
      </c>
      <c r="D266" s="182">
        <f>VLOOKUP('680.2'!A87,'680.2'!A87:N388,14,FALSE)</f>
        <v>12525.131957671823</v>
      </c>
    </row>
    <row r="267" spans="1:4" ht="54" thickTop="1" thickBot="1">
      <c r="A267" s="140" t="s">
        <v>1143</v>
      </c>
      <c r="B267" s="141" t="s">
        <v>1796</v>
      </c>
      <c r="C267" s="136" t="s">
        <v>387</v>
      </c>
      <c r="D267" s="182">
        <f>VLOOKUP('680.3'!A89,'680.3'!A89:N389,14,FALSE)</f>
        <v>61649.131723781844</v>
      </c>
    </row>
    <row r="268" spans="1:4" ht="54" thickTop="1" thickBot="1">
      <c r="A268" s="140" t="s">
        <v>1144</v>
      </c>
      <c r="B268" s="141" t="s">
        <v>1797</v>
      </c>
      <c r="C268" s="136" t="s">
        <v>387</v>
      </c>
      <c r="D268" s="182">
        <f>VLOOKUP('681.1'!A89,'681.1'!A89:N390,14,FALSE)</f>
        <v>221395.27101472911</v>
      </c>
    </row>
    <row r="269" spans="1:4" ht="54" thickTop="1" thickBot="1">
      <c r="A269" s="140" t="s">
        <v>1691</v>
      </c>
      <c r="B269" s="141" t="s">
        <v>1798</v>
      </c>
      <c r="C269" s="136" t="s">
        <v>387</v>
      </c>
      <c r="D269" s="182">
        <f>VLOOKUP('681.2'!A89,'681.2'!A89:N391,14,FALSE)</f>
        <v>221395.27101472911</v>
      </c>
    </row>
    <row r="270" spans="1:4" ht="54" thickTop="1" thickBot="1">
      <c r="A270" s="140" t="s">
        <v>1692</v>
      </c>
      <c r="B270" s="141" t="s">
        <v>1799</v>
      </c>
      <c r="C270" s="136" t="s">
        <v>387</v>
      </c>
      <c r="D270" s="182">
        <f>VLOOKUP('681.3'!A89,'681.3'!A89:N392,14,FALSE)</f>
        <v>221395.27101472911</v>
      </c>
    </row>
    <row r="271" spans="1:4" ht="54" thickTop="1" thickBot="1">
      <c r="A271" s="140" t="s">
        <v>1693</v>
      </c>
      <c r="B271" s="141" t="s">
        <v>1800</v>
      </c>
      <c r="C271" s="136" t="s">
        <v>387</v>
      </c>
      <c r="D271" s="182">
        <f>VLOOKUP('681.4'!A89,'681.4'!A89:N393,14,FALSE)</f>
        <v>221395.27101472911</v>
      </c>
    </row>
    <row r="272" spans="1:4" ht="54" thickTop="1" thickBot="1">
      <c r="A272" s="140" t="s">
        <v>1145</v>
      </c>
      <c r="B272" s="141" t="s">
        <v>1801</v>
      </c>
      <c r="C272" s="136" t="s">
        <v>387</v>
      </c>
      <c r="D272" s="182">
        <f>VLOOKUP('682.1'!A89,'682.1'!A89:N394,14,FALSE)</f>
        <v>316682.46844382241</v>
      </c>
    </row>
    <row r="273" spans="1:4" ht="54" thickTop="1" thickBot="1">
      <c r="A273" s="140" t="s">
        <v>1694</v>
      </c>
      <c r="B273" s="141" t="s">
        <v>1802</v>
      </c>
      <c r="C273" s="136" t="s">
        <v>387</v>
      </c>
      <c r="D273" s="182">
        <f>VLOOKUP('682.2'!A89,'682.2'!A89:N395,14,FALSE)</f>
        <v>316682.46844382241</v>
      </c>
    </row>
    <row r="274" spans="1:4" ht="54" thickTop="1" thickBot="1">
      <c r="A274" s="140" t="s">
        <v>1696</v>
      </c>
      <c r="B274" s="141" t="s">
        <v>1803</v>
      </c>
      <c r="C274" s="136" t="s">
        <v>387</v>
      </c>
      <c r="D274" s="182">
        <f>VLOOKUP('682.3'!A89,'682.3'!A89:N396,14,FALSE)</f>
        <v>316682.46844382241</v>
      </c>
    </row>
    <row r="275" spans="1:4" ht="54" thickTop="1" thickBot="1">
      <c r="A275" s="140" t="s">
        <v>1698</v>
      </c>
      <c r="B275" s="141" t="s">
        <v>1996</v>
      </c>
      <c r="C275" s="136" t="s">
        <v>387</v>
      </c>
      <c r="D275" s="182">
        <f>VLOOKUP('682.4'!A89,'682.4'!A89:N397,14,FALSE)</f>
        <v>316682.46844382241</v>
      </c>
    </row>
    <row r="276" spans="1:4" ht="54" thickTop="1" thickBot="1">
      <c r="A276" s="140" t="s">
        <v>1700</v>
      </c>
      <c r="B276" s="141" t="s">
        <v>1804</v>
      </c>
      <c r="C276" s="136" t="s">
        <v>233</v>
      </c>
      <c r="D276" s="182">
        <f>VLOOKUP('683.1'!A89,'683.1'!A89:N398,14,FALSE)</f>
        <v>10873.95794491211</v>
      </c>
    </row>
    <row r="277" spans="1:4" ht="54" thickTop="1" thickBot="1">
      <c r="A277" s="140" t="s">
        <v>1702</v>
      </c>
      <c r="B277" s="141" t="s">
        <v>1805</v>
      </c>
      <c r="C277" s="136" t="s">
        <v>233</v>
      </c>
      <c r="D277" s="182">
        <f>VLOOKUP('683.2'!A89,'683.2'!A89:N399,14,FALSE)</f>
        <v>29368.164897987946</v>
      </c>
    </row>
    <row r="278" spans="1:4" ht="54" thickTop="1" thickBot="1">
      <c r="A278" s="140" t="s">
        <v>1704</v>
      </c>
      <c r="B278" s="141" t="s">
        <v>1806</v>
      </c>
      <c r="C278" s="136" t="s">
        <v>233</v>
      </c>
      <c r="D278" s="182">
        <f>VLOOKUP('683.3'!A89,'683.3'!A89:N400,14,FALSE)</f>
        <v>10873.95794491211</v>
      </c>
    </row>
    <row r="279" spans="1:4" ht="54" thickTop="1" thickBot="1">
      <c r="A279" s="140" t="s">
        <v>1705</v>
      </c>
      <c r="B279" s="141" t="s">
        <v>1807</v>
      </c>
      <c r="C279" s="136" t="s">
        <v>233</v>
      </c>
      <c r="D279" s="182">
        <f>VLOOKUP('683.4'!A89,'683.4'!A89:N401,14,FALSE)</f>
        <v>29368.164897987946</v>
      </c>
    </row>
    <row r="280" spans="1:4" ht="54" thickTop="1" thickBot="1">
      <c r="A280" s="140" t="s">
        <v>1706</v>
      </c>
      <c r="B280" s="141" t="s">
        <v>1808</v>
      </c>
      <c r="C280" s="136" t="s">
        <v>233</v>
      </c>
      <c r="D280" s="182">
        <f>VLOOKUP('683.5'!A87,'683.5'!A87:N402,14,FALSE)</f>
        <v>70634.259929397376</v>
      </c>
    </row>
    <row r="281" spans="1:4" ht="54" thickTop="1" thickBot="1">
      <c r="A281" s="140" t="s">
        <v>2046</v>
      </c>
      <c r="B281" s="141" t="s">
        <v>1809</v>
      </c>
      <c r="C281" s="136" t="s">
        <v>233</v>
      </c>
      <c r="D281" s="182">
        <f>VLOOKUP('690.1.1'!A89,'690.1.1'!A89:N403,14,FALSE)</f>
        <v>22334.196020851217</v>
      </c>
    </row>
    <row r="282" spans="1:4" ht="54" thickTop="1" thickBot="1">
      <c r="A282" s="140" t="s">
        <v>1709</v>
      </c>
      <c r="B282" s="141" t="s">
        <v>1810</v>
      </c>
      <c r="C282" s="136" t="s">
        <v>233</v>
      </c>
      <c r="D282" s="182">
        <f>VLOOKUP('690.1.2'!A89,'690.1.2'!A89:N404,14,FALSE)</f>
        <v>33338.492503690446</v>
      </c>
    </row>
    <row r="283" spans="1:4" ht="54" thickTop="1" thickBot="1">
      <c r="A283" s="140" t="s">
        <v>1146</v>
      </c>
      <c r="B283" s="141" t="s">
        <v>1811</v>
      </c>
      <c r="C283" s="136" t="s">
        <v>144</v>
      </c>
      <c r="D283" s="182">
        <f>VLOOKUP('700.1'!A89,'700.1'!A89:N405,14,FALSE)</f>
        <v>2523.3093332594131</v>
      </c>
    </row>
    <row r="284" spans="1:4" ht="54" thickTop="1" thickBot="1">
      <c r="A284" s="140" t="s">
        <v>1147</v>
      </c>
      <c r="B284" s="141" t="s">
        <v>1812</v>
      </c>
      <c r="C284" s="136" t="s">
        <v>144</v>
      </c>
      <c r="D284" s="182">
        <f>VLOOKUP('700.2'!A89,'700.2'!A89:N406,14,FALSE)</f>
        <v>2326.962750888315</v>
      </c>
    </row>
    <row r="285" spans="1:4" ht="54" thickTop="1" thickBot="1">
      <c r="A285" s="140" t="s">
        <v>1148</v>
      </c>
      <c r="B285" s="141" t="s">
        <v>1813</v>
      </c>
      <c r="C285" s="136" t="s">
        <v>233</v>
      </c>
      <c r="D285" s="182">
        <f>VLOOKUP('700.3'!A89,'700.3'!A89:N407,14,FALSE)</f>
        <v>43349.152094300836</v>
      </c>
    </row>
    <row r="286" spans="1:4" ht="54" thickTop="1" thickBot="1">
      <c r="A286" s="140" t="s">
        <v>1149</v>
      </c>
      <c r="B286" s="141" t="s">
        <v>1814</v>
      </c>
      <c r="C286" s="136" t="s">
        <v>233</v>
      </c>
      <c r="D286" s="182">
        <f>VLOOKUP('700.4'!A89,'700.4'!A89:N408,14,FALSE)</f>
        <v>58511.828574298386</v>
      </c>
    </row>
    <row r="287" spans="1:4" ht="54" thickTop="1" thickBot="1">
      <c r="A287" s="140" t="s">
        <v>1150</v>
      </c>
      <c r="B287" s="141" t="s">
        <v>1815</v>
      </c>
      <c r="C287" s="136" t="s">
        <v>1844</v>
      </c>
      <c r="D287" s="182">
        <f>VLOOKUP('701.1'!A89,'701.1'!A89:N409,14,FALSE)</f>
        <v>10198.236938272697</v>
      </c>
    </row>
    <row r="288" spans="1:4" ht="54" thickTop="1" thickBot="1">
      <c r="A288" s="140" t="s">
        <v>1712</v>
      </c>
      <c r="B288" s="141" t="s">
        <v>1816</v>
      </c>
      <c r="C288" s="136" t="s">
        <v>1844</v>
      </c>
      <c r="D288" s="182">
        <f>VLOOKUP('710.1'!A89,'710.1'!A89:N410,14,FALSE)</f>
        <v>692794.13725036231</v>
      </c>
    </row>
    <row r="289" spans="1:4" ht="54" thickTop="1" thickBot="1">
      <c r="A289" s="140" t="s">
        <v>1151</v>
      </c>
      <c r="B289" s="141" t="s">
        <v>1817</v>
      </c>
      <c r="C289" s="136" t="s">
        <v>233</v>
      </c>
      <c r="D289" s="182">
        <f>VLOOKUP('710.2'!A89,'710.2'!A89:N411,14,FALSE)</f>
        <v>753229.98045629426</v>
      </c>
    </row>
    <row r="290" spans="1:4" ht="54" thickTop="1" thickBot="1">
      <c r="A290" s="140" t="s">
        <v>1152</v>
      </c>
      <c r="B290" s="141" t="s">
        <v>1818</v>
      </c>
      <c r="C290" s="136" t="s">
        <v>1844</v>
      </c>
      <c r="D290" s="182">
        <f>VLOOKUP('720.1'!A89,'720.1'!A89:N412,14,FALSE)</f>
        <v>267395.72071098496</v>
      </c>
    </row>
    <row r="291" spans="1:4" ht="54" thickTop="1" thickBot="1">
      <c r="A291" s="140" t="s">
        <v>1153</v>
      </c>
      <c r="B291" s="141" t="s">
        <v>1819</v>
      </c>
      <c r="C291" s="136" t="s">
        <v>144</v>
      </c>
      <c r="D291" s="182">
        <f>VLOOKUP('730.1'!A89,'730.1'!A89:N413,14,FALSE)</f>
        <v>158667.45619597341</v>
      </c>
    </row>
    <row r="292" spans="1:4" ht="54" thickTop="1" thickBot="1">
      <c r="A292" s="140" t="s">
        <v>1154</v>
      </c>
      <c r="B292" s="141" t="s">
        <v>1820</v>
      </c>
      <c r="C292" s="136" t="s">
        <v>1844</v>
      </c>
      <c r="D292" s="182">
        <f>VLOOKUP('730.2'!A89,'730.2'!A89:N414,14,FALSE)</f>
        <v>132385.81124016689</v>
      </c>
    </row>
    <row r="293" spans="1:4" ht="54" thickTop="1" thickBot="1">
      <c r="A293" s="140" t="s">
        <v>1155</v>
      </c>
      <c r="B293" s="141" t="s">
        <v>1821</v>
      </c>
      <c r="C293" s="136" t="s">
        <v>1844</v>
      </c>
      <c r="D293" s="182">
        <f>VLOOKUP('730.3'!A89,'730.3'!A89:N415,14,FALSE)</f>
        <v>94351.149765902184</v>
      </c>
    </row>
    <row r="294" spans="1:4" ht="54" thickTop="1" thickBot="1">
      <c r="A294" s="140" t="s">
        <v>1713</v>
      </c>
      <c r="B294" s="141" t="s">
        <v>1822</v>
      </c>
      <c r="C294" s="136" t="s">
        <v>1844</v>
      </c>
      <c r="D294" s="182">
        <f>VLOOKUP('730.4'!A89,'730.4'!A89:N416,14,FALSE)</f>
        <v>52998.11865773968</v>
      </c>
    </row>
    <row r="295" spans="1:4" ht="54" thickTop="1" thickBot="1">
      <c r="A295" s="140" t="s">
        <v>1156</v>
      </c>
      <c r="B295" s="141" t="s">
        <v>1823</v>
      </c>
      <c r="C295" s="136" t="s">
        <v>144</v>
      </c>
      <c r="D295" s="182">
        <f>VLOOKUP('731.1'!A89,'731.1'!A89:N417,14,FALSE)</f>
        <v>168277.56593348162</v>
      </c>
    </row>
    <row r="296" spans="1:4" ht="54" thickTop="1" thickBot="1">
      <c r="A296" s="140" t="s">
        <v>1157</v>
      </c>
      <c r="B296" s="141" t="s">
        <v>1824</v>
      </c>
      <c r="C296" s="136" t="s">
        <v>1994</v>
      </c>
      <c r="D296" s="182">
        <f>VLOOKUP('740.1'!A89,'740.1'!A89:N418,14,FALSE)</f>
        <v>19573.688430945684</v>
      </c>
    </row>
    <row r="297" spans="1:4" ht="54" thickTop="1" thickBot="1">
      <c r="A297" s="140" t="s">
        <v>1716</v>
      </c>
      <c r="B297" s="141" t="s">
        <v>1825</v>
      </c>
      <c r="C297" s="136" t="s">
        <v>1844</v>
      </c>
      <c r="D297" s="182">
        <f>VLOOKUP('741.1'!A89,'741.1'!A89:N419,14,FALSE)</f>
        <v>79745.083638412325</v>
      </c>
    </row>
    <row r="298" spans="1:4" ht="54" thickTop="1" thickBot="1">
      <c r="A298" s="140" t="s">
        <v>1158</v>
      </c>
      <c r="B298" s="141" t="s">
        <v>1826</v>
      </c>
      <c r="C298" s="136" t="s">
        <v>144</v>
      </c>
      <c r="D298" s="182">
        <f>VLOOKUP('800.1'!A89,'800.1'!A89:N420,14,FALSE)</f>
        <v>33038.159631528732</v>
      </c>
    </row>
    <row r="299" spans="1:4" ht="54" thickTop="1" thickBot="1">
      <c r="A299" s="140" t="s">
        <v>1159</v>
      </c>
      <c r="B299" s="141" t="s">
        <v>1827</v>
      </c>
      <c r="C299" s="136" t="s">
        <v>144</v>
      </c>
      <c r="D299" s="182">
        <f>VLOOKUP('800.2'!A89,'800.2'!A89:N421,14,FALSE)</f>
        <v>26080.545505200993</v>
      </c>
    </row>
    <row r="300" spans="1:4" ht="54" thickTop="1" thickBot="1">
      <c r="A300" s="140" t="s">
        <v>1160</v>
      </c>
      <c r="B300" s="141" t="s">
        <v>1828</v>
      </c>
      <c r="C300" s="136" t="s">
        <v>144</v>
      </c>
      <c r="D300" s="182">
        <f>VLOOKUP('800.3'!A89,'800.3'!A89:N422,14,FALSE)</f>
        <v>56649.018979996457</v>
      </c>
    </row>
    <row r="301" spans="1:4" ht="54" thickTop="1" thickBot="1">
      <c r="A301" s="140" t="s">
        <v>1161</v>
      </c>
      <c r="B301" s="141" t="s">
        <v>1829</v>
      </c>
      <c r="C301" s="136" t="s">
        <v>144</v>
      </c>
      <c r="D301" s="182">
        <f>VLOOKUP('800.4'!A89,'800.4'!A89:N423,14,FALSE)</f>
        <v>49244.811836332556</v>
      </c>
    </row>
    <row r="302" spans="1:4" ht="54" thickTop="1" thickBot="1">
      <c r="A302" s="140" t="s">
        <v>1717</v>
      </c>
      <c r="B302" s="141" t="s">
        <v>1830</v>
      </c>
      <c r="C302" s="136" t="s">
        <v>1844</v>
      </c>
      <c r="D302" s="182">
        <f>VLOOKUP('802.1'!A89,'802.1'!A89:N424,14,FALSE)</f>
        <v>405748.76550185622</v>
      </c>
    </row>
    <row r="303" spans="1:4" ht="54" thickTop="1" thickBot="1">
      <c r="A303" s="140" t="s">
        <v>1718</v>
      </c>
      <c r="B303" s="141" t="s">
        <v>1880</v>
      </c>
      <c r="C303" s="136" t="s">
        <v>1844</v>
      </c>
      <c r="D303" s="182">
        <f>VLOOKUP('802.2'!A89,'802.2'!A89:N425,14,FALSE)</f>
        <v>71970.452504809553</v>
      </c>
    </row>
    <row r="304" spans="1:4" ht="54" thickTop="1" thickBot="1">
      <c r="A304" s="140" t="s">
        <v>1719</v>
      </c>
      <c r="B304" s="141" t="s">
        <v>1831</v>
      </c>
      <c r="C304" s="136" t="s">
        <v>1844</v>
      </c>
      <c r="D304" s="182">
        <f>VLOOKUP('802.3'!A89,'802.3'!A89:N426,14,FALSE)</f>
        <v>46278.968683628336</v>
      </c>
    </row>
    <row r="305" spans="1:4" ht="54" thickTop="1" thickBot="1">
      <c r="A305" s="140" t="s">
        <v>1720</v>
      </c>
      <c r="B305" s="141" t="s">
        <v>1832</v>
      </c>
      <c r="C305" s="136" t="s">
        <v>1844</v>
      </c>
      <c r="D305" s="182">
        <f>VLOOKUP('802.4'!A89,'802.4'!A89:N427,14,FALSE)</f>
        <v>39584.226512721245</v>
      </c>
    </row>
    <row r="306" spans="1:4" ht="54" thickTop="1" thickBot="1">
      <c r="A306" s="140" t="s">
        <v>1721</v>
      </c>
      <c r="B306" s="141" t="s">
        <v>1833</v>
      </c>
      <c r="C306" s="136" t="s">
        <v>1844</v>
      </c>
      <c r="D306" s="182">
        <f>VLOOKUP('802.5'!A89,'802.5'!A89:N428,14,FALSE)</f>
        <v>317055.54829437082</v>
      </c>
    </row>
    <row r="307" spans="1:4" ht="54" thickTop="1" thickBot="1">
      <c r="A307" s="140" t="s">
        <v>1722</v>
      </c>
      <c r="B307" s="141" t="s">
        <v>1834</v>
      </c>
      <c r="C307" s="136" t="s">
        <v>1844</v>
      </c>
      <c r="D307" s="182">
        <f>VLOOKUP('802.6'!A89,'802.6'!A89:N429,14,FALSE)</f>
        <v>308252.02904390579</v>
      </c>
    </row>
    <row r="308" spans="1:4" ht="54" thickTop="1" thickBot="1">
      <c r="A308" s="140" t="s">
        <v>1723</v>
      </c>
      <c r="B308" s="141" t="s">
        <v>1835</v>
      </c>
      <c r="C308" s="136" t="s">
        <v>1844</v>
      </c>
      <c r="D308" s="182">
        <f>VLOOKUP('802.7'!A89,'802.7'!A89:N430,14,FALSE)</f>
        <v>202331.94750891713</v>
      </c>
    </row>
    <row r="309" spans="1:4" ht="54" thickTop="1" thickBot="1">
      <c r="A309" s="140" t="s">
        <v>1724</v>
      </c>
      <c r="B309" s="141" t="s">
        <v>1836</v>
      </c>
      <c r="C309" s="136" t="s">
        <v>1844</v>
      </c>
      <c r="D309" s="182">
        <f>VLOOKUP('802.8'!A89,'802.8'!A89:N431,14,FALSE)</f>
        <v>172924.49386814534</v>
      </c>
    </row>
    <row r="310" spans="1:4" ht="54" thickTop="1" thickBot="1">
      <c r="A310" s="140" t="s">
        <v>1162</v>
      </c>
      <c r="B310" s="141" t="s">
        <v>1837</v>
      </c>
      <c r="C310" s="136" t="s">
        <v>233</v>
      </c>
      <c r="D310" s="182">
        <f>VLOOKUP('810.1'!A89,'810.1'!A89:N432,14,FALSE)</f>
        <v>23121.86103620979</v>
      </c>
    </row>
    <row r="311" spans="1:4" ht="54" thickTop="1" thickBot="1">
      <c r="A311" s="140" t="s">
        <v>1163</v>
      </c>
      <c r="B311" s="141" t="s">
        <v>1838</v>
      </c>
      <c r="C311" s="136" t="s">
        <v>233</v>
      </c>
      <c r="D311" s="182">
        <f>VLOOKUP('810.2'!A89,'810.2'!A89:N433,14,FALSE)</f>
        <v>14007.593045174022</v>
      </c>
    </row>
    <row r="312" spans="1:4" ht="54" thickTop="1" thickBot="1">
      <c r="A312" s="140" t="s">
        <v>1164</v>
      </c>
      <c r="B312" s="141" t="s">
        <v>1839</v>
      </c>
      <c r="C312" s="136" t="s">
        <v>233</v>
      </c>
      <c r="D312" s="182">
        <f>VLOOKUP('810.3'!A89,'810.3'!A89:N435,14,FALSE)</f>
        <v>8460.8374605164136</v>
      </c>
    </row>
    <row r="313" spans="1:4" ht="57.75" thickTop="1" thickBot="1">
      <c r="A313" s="140" t="s">
        <v>1725</v>
      </c>
      <c r="B313" s="141" t="s">
        <v>2049</v>
      </c>
      <c r="C313" s="136" t="s">
        <v>233</v>
      </c>
      <c r="D313" s="182">
        <f>VLOOKUP('811.1'!A89,'811.1'!A89:N436,14,FALSE)</f>
        <v>50823.523058022183</v>
      </c>
    </row>
    <row r="314" spans="1:4" ht="57.75" thickTop="1" thickBot="1">
      <c r="A314" s="140" t="s">
        <v>1726</v>
      </c>
      <c r="B314" s="141" t="s">
        <v>2050</v>
      </c>
      <c r="C314" s="136" t="s">
        <v>233</v>
      </c>
      <c r="D314" s="182">
        <f>VLOOKUP('811.2'!A89,'811.2'!A89:N437,14,FALSE)</f>
        <v>58578.810030242945</v>
      </c>
    </row>
    <row r="315" spans="1:4" ht="54" thickTop="1" thickBot="1">
      <c r="A315" s="140" t="s">
        <v>1165</v>
      </c>
      <c r="B315" s="141" t="s">
        <v>2052</v>
      </c>
      <c r="C315" s="136" t="s">
        <v>233</v>
      </c>
      <c r="D315" s="182">
        <f>VLOOKUP('812.1'!A89,'812.1'!A89:N438,14,FALSE)</f>
        <v>69930.043057926538</v>
      </c>
    </row>
    <row r="316" spans="1:4" ht="54" thickTop="1" thickBot="1">
      <c r="A316" s="140" t="s">
        <v>1727</v>
      </c>
      <c r="B316" s="141" t="s">
        <v>1840</v>
      </c>
      <c r="C316" s="136" t="s">
        <v>1994</v>
      </c>
      <c r="D316" s="182">
        <f>VLOOKUP('820.1'!A89,'820.1'!A89:N439,14,FALSE)</f>
        <v>78031.730609115984</v>
      </c>
    </row>
    <row r="317" spans="1:4" ht="54" thickTop="1" thickBot="1">
      <c r="A317" s="140" t="s">
        <v>1728</v>
      </c>
      <c r="B317" s="141" t="s">
        <v>1841</v>
      </c>
      <c r="C317" s="136" t="s">
        <v>984</v>
      </c>
      <c r="D317" s="182">
        <f>VLOOKUP('820.1.2'!A88,'820.1.2'!A88:N440,14,FALSE)</f>
        <v>31750790.5</v>
      </c>
    </row>
    <row r="318" spans="1:4" ht="57.75" thickTop="1" thickBot="1">
      <c r="A318" s="140" t="s">
        <v>1166</v>
      </c>
      <c r="B318" s="141" t="s">
        <v>1842</v>
      </c>
      <c r="C318" s="136" t="s">
        <v>1997</v>
      </c>
      <c r="D318" s="182">
        <f>VLOOKUP('900.1'!A88,'900.1'!A88:N441,14,FALSE)</f>
        <v>1127.750413666482</v>
      </c>
    </row>
    <row r="319" spans="1:4" ht="57.75" thickTop="1" thickBot="1">
      <c r="A319" s="140" t="s">
        <v>1167</v>
      </c>
      <c r="B319" s="141" t="s">
        <v>2194</v>
      </c>
      <c r="C319" s="136" t="s">
        <v>1998</v>
      </c>
      <c r="D319" s="182">
        <f>VLOOKUP('900.2'!A88,'900.2'!A88:N442,14,FALSE)</f>
        <v>1384.0573258634097</v>
      </c>
    </row>
    <row r="320" spans="1:4" ht="54" thickTop="1" thickBot="1">
      <c r="A320" s="140" t="s">
        <v>1168</v>
      </c>
      <c r="B320" s="141" t="s">
        <v>1843</v>
      </c>
      <c r="C320" s="136" t="s">
        <v>1998</v>
      </c>
      <c r="D320" s="182">
        <f>VLOOKUP('900.3'!A88,'900.3'!A88:N443,14,FALSE)</f>
        <v>1384.0573258634097</v>
      </c>
    </row>
    <row r="321" spans="1:4" ht="53.25" thickTop="1">
      <c r="A321" s="115"/>
      <c r="B321" s="112"/>
      <c r="C321" s="139"/>
      <c r="D321" s="183" t="s">
        <v>2017</v>
      </c>
    </row>
    <row r="322" spans="1:4">
      <c r="A322" s="115"/>
      <c r="B322" s="112"/>
      <c r="C322" s="139"/>
      <c r="D322" s="183"/>
    </row>
    <row r="323" spans="1:4">
      <c r="A323" s="115"/>
      <c r="B323" s="112"/>
      <c r="C323" s="139"/>
      <c r="D323" s="183"/>
    </row>
    <row r="324" spans="1:4">
      <c r="A324" s="115"/>
      <c r="B324" s="112"/>
      <c r="C324" s="139"/>
      <c r="D324" s="183"/>
    </row>
    <row r="325" spans="1:4">
      <c r="A325" s="115"/>
      <c r="B325" s="112"/>
      <c r="C325" s="139"/>
      <c r="D325" s="183"/>
    </row>
    <row r="326" spans="1:4">
      <c r="A326" s="115"/>
      <c r="B326" s="112"/>
      <c r="C326" s="139"/>
      <c r="D326" s="183"/>
    </row>
    <row r="327" spans="1:4">
      <c r="A327" s="115"/>
      <c r="B327" s="112"/>
      <c r="C327" s="139"/>
      <c r="D327" s="183"/>
    </row>
    <row r="328" spans="1:4">
      <c r="A328" s="115"/>
      <c r="B328" s="112"/>
      <c r="C328" s="139"/>
      <c r="D328" s="183"/>
    </row>
    <row r="329" spans="1:4">
      <c r="A329" s="115"/>
      <c r="B329" s="112"/>
      <c r="C329" s="139"/>
      <c r="D329" s="183"/>
    </row>
    <row r="330" spans="1:4">
      <c r="A330" s="115"/>
      <c r="B330" s="112"/>
      <c r="C330" s="139"/>
      <c r="D330" s="183"/>
    </row>
    <row r="331" spans="1:4">
      <c r="A331" s="115"/>
      <c r="B331" s="112"/>
      <c r="C331" s="139"/>
      <c r="D331" s="183"/>
    </row>
    <row r="332" spans="1:4">
      <c r="A332" s="115"/>
      <c r="B332" s="112"/>
      <c r="C332" s="139"/>
      <c r="D332" s="183"/>
    </row>
    <row r="333" spans="1:4">
      <c r="A333" s="115"/>
      <c r="B333" s="112"/>
      <c r="C333" s="139"/>
      <c r="D333" s="183"/>
    </row>
    <row r="334" spans="1:4">
      <c r="A334" s="115"/>
      <c r="B334" s="112"/>
      <c r="C334" s="139"/>
      <c r="D334" s="183"/>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42578125" style="186" customWidth="1"/>
  </cols>
  <sheetData>
    <row r="1" spans="1:4" ht="66" customHeight="1" thickTop="1">
      <c r="A1" s="670" t="s">
        <v>1849</v>
      </c>
      <c r="B1" s="671"/>
      <c r="C1" s="671"/>
      <c r="D1" s="672"/>
    </row>
    <row r="2" spans="1:4" ht="20.25" customHeight="1" thickBot="1">
      <c r="A2" s="673"/>
      <c r="B2" s="674"/>
      <c r="C2" s="674"/>
      <c r="D2" s="675"/>
    </row>
    <row r="3" spans="1:4" ht="16.5" thickTop="1" thickBot="1">
      <c r="A3" s="669" t="s">
        <v>2222</v>
      </c>
      <c r="B3" s="669"/>
      <c r="C3" s="669"/>
      <c r="D3" s="669"/>
    </row>
    <row r="4" spans="1:4" ht="16.5" thickTop="1" thickBot="1">
      <c r="A4" s="669"/>
      <c r="B4" s="669"/>
      <c r="C4" s="669"/>
      <c r="D4" s="669"/>
    </row>
    <row r="5" spans="1:4" ht="16.5" thickTop="1" thickBot="1">
      <c r="A5" s="669"/>
      <c r="B5" s="669"/>
      <c r="C5" s="669"/>
      <c r="D5" s="669"/>
    </row>
    <row r="6" spans="1:4" ht="16.5" thickTop="1" thickBot="1">
      <c r="A6" s="653" t="s">
        <v>2237</v>
      </c>
      <c r="B6" s="654" t="s">
        <v>1881</v>
      </c>
      <c r="C6" s="655" t="s">
        <v>2238</v>
      </c>
      <c r="D6" s="656">
        <v>29260</v>
      </c>
    </row>
    <row r="7" spans="1:4" ht="16.5" thickTop="1" thickBot="1">
      <c r="A7" s="6"/>
      <c r="B7" s="7"/>
      <c r="C7" s="8"/>
      <c r="D7" s="187" t="s">
        <v>1847</v>
      </c>
    </row>
    <row r="8" spans="1:4" ht="16.5" thickTop="1" thickBot="1">
      <c r="A8" s="657" t="s">
        <v>98</v>
      </c>
      <c r="B8" s="658" t="s">
        <v>1881</v>
      </c>
      <c r="C8" s="659" t="s">
        <v>99</v>
      </c>
      <c r="D8" s="660">
        <v>58677.433987924393</v>
      </c>
    </row>
    <row r="9" spans="1:4" ht="16.5" thickTop="1" thickBot="1">
      <c r="A9" s="657" t="s">
        <v>102</v>
      </c>
      <c r="B9" s="658" t="s">
        <v>1881</v>
      </c>
      <c r="C9" s="659" t="s">
        <v>103</v>
      </c>
      <c r="D9" s="660">
        <f>$D$6*1.85</f>
        <v>54131</v>
      </c>
    </row>
    <row r="10" spans="1:4" ht="16.5" thickTop="1" thickBot="1">
      <c r="A10" s="657" t="s">
        <v>0</v>
      </c>
      <c r="B10" s="658" t="s">
        <v>1881</v>
      </c>
      <c r="C10" s="659" t="s">
        <v>1</v>
      </c>
      <c r="D10" s="660">
        <v>69346.058349365194</v>
      </c>
    </row>
    <row r="11" spans="1:4" ht="16.5" thickTop="1" thickBot="1">
      <c r="A11" s="657" t="s">
        <v>1673</v>
      </c>
      <c r="B11" s="658" t="s">
        <v>1881</v>
      </c>
      <c r="C11" s="659" t="s">
        <v>1672</v>
      </c>
      <c r="D11" s="660">
        <v>320058.73084322392</v>
      </c>
    </row>
    <row r="12" spans="1:4" ht="16.5" thickTop="1" thickBot="1">
      <c r="A12" s="657" t="s">
        <v>100</v>
      </c>
      <c r="B12" s="658" t="s">
        <v>1881</v>
      </c>
      <c r="C12" s="659" t="s">
        <v>101</v>
      </c>
      <c r="D12" s="660">
        <v>80014.682710805981</v>
      </c>
    </row>
    <row r="13" spans="1:4" ht="16.5" thickTop="1" thickBot="1">
      <c r="A13" s="657" t="s">
        <v>62</v>
      </c>
      <c r="B13" s="658" t="s">
        <v>1881</v>
      </c>
      <c r="C13" s="659" t="s">
        <v>63</v>
      </c>
      <c r="D13" s="660">
        <v>586774.33987924387</v>
      </c>
    </row>
    <row r="14" spans="1:4" ht="16.5" thickTop="1" thickBot="1">
      <c r="A14" s="657" t="s">
        <v>108</v>
      </c>
      <c r="B14" s="658" t="s">
        <v>1881</v>
      </c>
      <c r="C14" s="659" t="s">
        <v>109</v>
      </c>
      <c r="D14" s="660">
        <v>320058.73084322392</v>
      </c>
    </row>
    <row r="15" spans="1:4" ht="16.5" thickTop="1" thickBot="1">
      <c r="A15" s="657" t="s">
        <v>41</v>
      </c>
      <c r="B15" s="658" t="s">
        <v>1881</v>
      </c>
      <c r="C15" s="659" t="s">
        <v>42</v>
      </c>
      <c r="D15" s="660">
        <v>213372.48722881597</v>
      </c>
    </row>
    <row r="16" spans="1:4" ht="16.5" thickTop="1" thickBot="1">
      <c r="A16" s="657" t="s">
        <v>43</v>
      </c>
      <c r="B16" s="658" t="s">
        <v>1881</v>
      </c>
      <c r="C16" s="659" t="s">
        <v>44</v>
      </c>
      <c r="D16" s="660">
        <v>320058.73084322392</v>
      </c>
    </row>
    <row r="17" spans="1:4" ht="16.5" thickTop="1" thickBot="1">
      <c r="A17" s="657" t="s">
        <v>106</v>
      </c>
      <c r="B17" s="658" t="s">
        <v>1881</v>
      </c>
      <c r="C17" s="659" t="s">
        <v>107</v>
      </c>
      <c r="D17" s="660">
        <v>106686.24361440798</v>
      </c>
    </row>
    <row r="18" spans="1:4" ht="16.5" thickTop="1" thickBot="1">
      <c r="A18" s="657" t="s">
        <v>1674</v>
      </c>
      <c r="B18" s="658" t="s">
        <v>1881</v>
      </c>
      <c r="C18" s="659" t="s">
        <v>1999</v>
      </c>
      <c r="D18" s="660">
        <v>96017.619252967183</v>
      </c>
    </row>
    <row r="19" spans="1:4" ht="16.5" thickTop="1" thickBot="1">
      <c r="A19" s="657" t="s">
        <v>96</v>
      </c>
      <c r="B19" s="658" t="s">
        <v>92</v>
      </c>
      <c r="C19" s="659" t="s">
        <v>97</v>
      </c>
      <c r="D19" s="660">
        <v>2133724.8722881596</v>
      </c>
    </row>
    <row r="20" spans="1:4" ht="16.5" thickTop="1" thickBot="1">
      <c r="A20" s="657" t="s">
        <v>76</v>
      </c>
      <c r="B20" s="658" t="s">
        <v>1881</v>
      </c>
      <c r="C20" s="659" t="s">
        <v>77</v>
      </c>
      <c r="D20" s="660">
        <v>485912.31941843667</v>
      </c>
    </row>
    <row r="21" spans="1:4" ht="16.5" thickTop="1" thickBot="1">
      <c r="A21" s="657" t="s">
        <v>74</v>
      </c>
      <c r="B21" s="658" t="s">
        <v>1881</v>
      </c>
      <c r="C21" s="659" t="s">
        <v>75</v>
      </c>
      <c r="D21" s="660">
        <v>477235.31371453602</v>
      </c>
    </row>
    <row r="22" spans="1:4" ht="16.5" thickTop="1" thickBot="1">
      <c r="A22" s="657" t="s">
        <v>84</v>
      </c>
      <c r="B22" s="658" t="s">
        <v>1881</v>
      </c>
      <c r="C22" s="659" t="s">
        <v>85</v>
      </c>
      <c r="D22" s="660">
        <v>544482.10791976599</v>
      </c>
    </row>
    <row r="23" spans="1:4" ht="16.5" thickTop="1" thickBot="1">
      <c r="A23" s="657" t="s">
        <v>78</v>
      </c>
      <c r="B23" s="658" t="s">
        <v>1881</v>
      </c>
      <c r="C23" s="659" t="s">
        <v>79</v>
      </c>
      <c r="D23" s="660">
        <v>605221.14784707059</v>
      </c>
    </row>
    <row r="24" spans="1:4" ht="16.5" thickTop="1" thickBot="1">
      <c r="A24" s="657" t="s">
        <v>64</v>
      </c>
      <c r="B24" s="658" t="s">
        <v>1881</v>
      </c>
      <c r="C24" s="659" t="s">
        <v>65</v>
      </c>
      <c r="D24" s="660">
        <v>468558.30801063532</v>
      </c>
    </row>
    <row r="25" spans="1:4" ht="16.5" thickTop="1" thickBot="1">
      <c r="A25" s="657" t="s">
        <v>80</v>
      </c>
      <c r="B25" s="658" t="s">
        <v>1881</v>
      </c>
      <c r="C25" s="659" t="s">
        <v>81</v>
      </c>
      <c r="D25" s="660">
        <v>557497.61647561705</v>
      </c>
    </row>
    <row r="26" spans="1:4" ht="16.5" thickTop="1" thickBot="1">
      <c r="A26" s="657" t="s">
        <v>82</v>
      </c>
      <c r="B26" s="658" t="s">
        <v>1881</v>
      </c>
      <c r="C26" s="659" t="s">
        <v>83</v>
      </c>
      <c r="D26" s="660">
        <v>577020.87930939358</v>
      </c>
    </row>
    <row r="27" spans="1:4" ht="16.5" thickTop="1" thickBot="1">
      <c r="A27" s="657" t="s">
        <v>104</v>
      </c>
      <c r="B27" s="658" t="s">
        <v>1881</v>
      </c>
      <c r="C27" s="659" t="s">
        <v>105</v>
      </c>
      <c r="D27" s="660">
        <v>145339.84554033595</v>
      </c>
    </row>
    <row r="28" spans="1:4" ht="16.5" thickTop="1" thickBot="1">
      <c r="A28" s="657" t="s">
        <v>4</v>
      </c>
      <c r="B28" s="658" t="s">
        <v>1881</v>
      </c>
      <c r="C28" s="659" t="s">
        <v>5</v>
      </c>
      <c r="D28" s="660">
        <v>162693.85694813728</v>
      </c>
    </row>
    <row r="29" spans="1:4" ht="16.5" customHeight="1" thickTop="1" thickBot="1">
      <c r="A29" s="657" t="s">
        <v>45</v>
      </c>
      <c r="B29" s="658" t="s">
        <v>1881</v>
      </c>
      <c r="C29" s="659" t="s">
        <v>2225</v>
      </c>
      <c r="D29" s="660">
        <f>$D$43+$D$64</f>
        <v>160817.24361440798</v>
      </c>
    </row>
    <row r="30" spans="1:4" ht="16.5" thickTop="1" thickBot="1">
      <c r="A30" s="657" t="s">
        <v>66</v>
      </c>
      <c r="B30" s="658" t="s">
        <v>1881</v>
      </c>
      <c r="C30" s="659" t="s">
        <v>67</v>
      </c>
      <c r="D30" s="660">
        <v>160029.36542161196</v>
      </c>
    </row>
    <row r="31" spans="1:4" ht="16.5" thickTop="1" thickBot="1">
      <c r="A31" s="657" t="s">
        <v>23</v>
      </c>
      <c r="B31" s="658" t="s">
        <v>1881</v>
      </c>
      <c r="C31" s="659" t="s">
        <v>24</v>
      </c>
      <c r="D31" s="660">
        <f>$D$64*10</f>
        <v>541310</v>
      </c>
    </row>
    <row r="32" spans="1:4" ht="16.5" thickTop="1" thickBot="1">
      <c r="A32" s="657" t="s">
        <v>7</v>
      </c>
      <c r="B32" s="658" t="s">
        <v>1881</v>
      </c>
      <c r="C32" s="659" t="s">
        <v>8</v>
      </c>
      <c r="D32" s="660">
        <f>$D$64*2</f>
        <v>108262</v>
      </c>
    </row>
    <row r="33" spans="1:4" ht="16.5" thickTop="1" thickBot="1">
      <c r="A33" s="657" t="s">
        <v>9</v>
      </c>
      <c r="B33" s="658" t="s">
        <v>1881</v>
      </c>
      <c r="C33" s="659" t="s">
        <v>10</v>
      </c>
      <c r="D33" s="660">
        <f>$D$64*3</f>
        <v>162393</v>
      </c>
    </row>
    <row r="34" spans="1:4" ht="16.5" thickTop="1" thickBot="1">
      <c r="A34" s="657" t="s">
        <v>11</v>
      </c>
      <c r="B34" s="658" t="s">
        <v>1881</v>
      </c>
      <c r="C34" s="659" t="s">
        <v>12</v>
      </c>
      <c r="D34" s="660">
        <f>$D$64*4</f>
        <v>216524</v>
      </c>
    </row>
    <row r="35" spans="1:4" ht="16.5" thickTop="1" thickBot="1">
      <c r="A35" s="657" t="s">
        <v>13</v>
      </c>
      <c r="B35" s="658" t="s">
        <v>1881</v>
      </c>
      <c r="C35" s="659" t="s">
        <v>14</v>
      </c>
      <c r="D35" s="660">
        <f>$D$64*5</f>
        <v>270655</v>
      </c>
    </row>
    <row r="36" spans="1:4" ht="16.5" thickTop="1" thickBot="1">
      <c r="A36" s="657" t="s">
        <v>15</v>
      </c>
      <c r="B36" s="658" t="s">
        <v>1881</v>
      </c>
      <c r="C36" s="659" t="s">
        <v>16</v>
      </c>
      <c r="D36" s="660">
        <f>$D$64*6</f>
        <v>324786</v>
      </c>
    </row>
    <row r="37" spans="1:4" ht="16.5" thickTop="1" thickBot="1">
      <c r="A37" s="657" t="s">
        <v>17</v>
      </c>
      <c r="B37" s="658" t="s">
        <v>1881</v>
      </c>
      <c r="C37" s="659" t="s">
        <v>18</v>
      </c>
      <c r="D37" s="660">
        <f>$D$64*7</f>
        <v>378917</v>
      </c>
    </row>
    <row r="38" spans="1:4" ht="16.5" thickTop="1" thickBot="1">
      <c r="A38" s="657" t="s">
        <v>19</v>
      </c>
      <c r="B38" s="658" t="s">
        <v>1881</v>
      </c>
      <c r="C38" s="659" t="s">
        <v>20</v>
      </c>
      <c r="D38" s="660">
        <f>$D$64*8</f>
        <v>433048</v>
      </c>
    </row>
    <row r="39" spans="1:4" ht="16.5" thickTop="1" thickBot="1">
      <c r="A39" s="657" t="s">
        <v>21</v>
      </c>
      <c r="B39" s="658" t="s">
        <v>1881</v>
      </c>
      <c r="C39" s="659" t="s">
        <v>22</v>
      </c>
      <c r="D39" s="660">
        <f>$D$64*9</f>
        <v>487179</v>
      </c>
    </row>
    <row r="40" spans="1:4" ht="16.5" thickTop="1" thickBot="1">
      <c r="A40" s="657" t="s">
        <v>72</v>
      </c>
      <c r="B40" s="658" t="s">
        <v>1881</v>
      </c>
      <c r="C40" s="659" t="s">
        <v>73</v>
      </c>
      <c r="D40" s="660">
        <v>58677.433987924393</v>
      </c>
    </row>
    <row r="41" spans="1:4" ht="16.5" thickTop="1" thickBot="1">
      <c r="A41" s="657" t="s">
        <v>27</v>
      </c>
      <c r="B41" s="658" t="s">
        <v>1881</v>
      </c>
      <c r="C41" s="659" t="s">
        <v>28</v>
      </c>
      <c r="D41" s="660">
        <v>117354.86797584879</v>
      </c>
    </row>
    <row r="42" spans="1:4" ht="16.5" thickTop="1" thickBot="1">
      <c r="A42" s="657" t="s">
        <v>25</v>
      </c>
      <c r="B42" s="658" t="s">
        <v>1881</v>
      </c>
      <c r="C42" s="659" t="s">
        <v>26</v>
      </c>
      <c r="D42" s="660">
        <v>117354.86797584879</v>
      </c>
    </row>
    <row r="43" spans="1:4" ht="16.5" thickTop="1" thickBot="1">
      <c r="A43" s="657" t="s">
        <v>30</v>
      </c>
      <c r="B43" s="658" t="s">
        <v>1881</v>
      </c>
      <c r="C43" s="659" t="s">
        <v>31</v>
      </c>
      <c r="D43" s="660">
        <v>106686.24361440798</v>
      </c>
    </row>
    <row r="44" spans="1:4" ht="17.25" customHeight="1" thickTop="1" thickBot="1">
      <c r="A44" s="657" t="s">
        <v>40</v>
      </c>
      <c r="B44" s="658" t="s">
        <v>1881</v>
      </c>
      <c r="C44" s="659" t="s">
        <v>2224</v>
      </c>
      <c r="D44" s="660">
        <v>266715.60903601995</v>
      </c>
    </row>
    <row r="45" spans="1:4" ht="16.5" thickTop="1" thickBot="1">
      <c r="A45" s="657" t="s">
        <v>32</v>
      </c>
      <c r="B45" s="658" t="s">
        <v>1881</v>
      </c>
      <c r="C45" s="659" t="s">
        <v>33</v>
      </c>
      <c r="D45" s="660">
        <f>D43*2</f>
        <v>213372.48722881597</v>
      </c>
    </row>
    <row r="46" spans="1:4" ht="16.5" thickTop="1" thickBot="1">
      <c r="A46" s="657" t="s">
        <v>34</v>
      </c>
      <c r="B46" s="658" t="s">
        <v>1881</v>
      </c>
      <c r="C46" s="659" t="s">
        <v>35</v>
      </c>
      <c r="D46" s="660">
        <f>D43*3</f>
        <v>320058.73084322398</v>
      </c>
    </row>
    <row r="47" spans="1:4" ht="16.5" thickTop="1" thickBot="1">
      <c r="A47" s="657" t="s">
        <v>70</v>
      </c>
      <c r="B47" s="658" t="s">
        <v>1881</v>
      </c>
      <c r="C47" s="659" t="s">
        <v>71</v>
      </c>
      <c r="D47" s="660">
        <f>D43+(3*D8)</f>
        <v>282718.54557818116</v>
      </c>
    </row>
    <row r="48" spans="1:4" ht="16.5" thickTop="1" thickBot="1">
      <c r="A48" s="657" t="s">
        <v>36</v>
      </c>
      <c r="B48" s="658" t="s">
        <v>1881</v>
      </c>
      <c r="C48" s="659" t="s">
        <v>37</v>
      </c>
      <c r="D48" s="660">
        <v>117354.86797584879</v>
      </c>
    </row>
    <row r="49" spans="1:4" ht="16.5" thickTop="1" thickBot="1">
      <c r="A49" s="657" t="s">
        <v>38</v>
      </c>
      <c r="B49" s="658" t="s">
        <v>1881</v>
      </c>
      <c r="C49" s="659" t="s">
        <v>39</v>
      </c>
      <c r="D49" s="660">
        <v>128023.49233728957</v>
      </c>
    </row>
    <row r="50" spans="1:4" ht="16.5" thickTop="1" thickBot="1">
      <c r="A50" s="657" t="s">
        <v>89</v>
      </c>
      <c r="B50" s="658" t="s">
        <v>1881</v>
      </c>
      <c r="C50" s="659" t="s">
        <v>90</v>
      </c>
      <c r="D50" s="660">
        <v>133357.80451800997</v>
      </c>
    </row>
    <row r="51" spans="1:4" ht="16.5" thickTop="1" thickBot="1">
      <c r="A51" s="657" t="s">
        <v>46</v>
      </c>
      <c r="B51" s="658" t="s">
        <v>1881</v>
      </c>
      <c r="C51" s="659" t="s">
        <v>47</v>
      </c>
      <c r="D51" s="660">
        <f>$D$6*1.85</f>
        <v>54131</v>
      </c>
    </row>
    <row r="52" spans="1:4" ht="16.5" thickTop="1" thickBot="1">
      <c r="A52" s="657" t="s">
        <v>48</v>
      </c>
      <c r="B52" s="658" t="s">
        <v>1881</v>
      </c>
      <c r="C52" s="659" t="s">
        <v>49</v>
      </c>
      <c r="D52" s="660">
        <f>D51*2</f>
        <v>108262</v>
      </c>
    </row>
    <row r="53" spans="1:4" ht="16.5" thickTop="1" thickBot="1">
      <c r="A53" s="657" t="s">
        <v>50</v>
      </c>
      <c r="B53" s="658" t="s">
        <v>1881</v>
      </c>
      <c r="C53" s="659" t="s">
        <v>51</v>
      </c>
      <c r="D53" s="660">
        <v>106686.24361440798</v>
      </c>
    </row>
    <row r="54" spans="1:4" ht="16.5" thickTop="1" thickBot="1">
      <c r="A54" s="657" t="s">
        <v>68</v>
      </c>
      <c r="B54" s="658" t="s">
        <v>1881</v>
      </c>
      <c r="C54" s="659" t="s">
        <v>69</v>
      </c>
      <c r="D54" s="660">
        <v>213372.48722881597</v>
      </c>
    </row>
    <row r="55" spans="1:4" ht="46.5" thickTop="1" thickBot="1">
      <c r="A55" s="657" t="s">
        <v>29</v>
      </c>
      <c r="B55" s="658" t="s">
        <v>1881</v>
      </c>
      <c r="C55" s="659" t="s">
        <v>1882</v>
      </c>
      <c r="D55" s="661">
        <v>800146.82710805978</v>
      </c>
    </row>
    <row r="56" spans="1:4" ht="16.5" thickTop="1" thickBot="1">
      <c r="A56" s="657" t="s">
        <v>52</v>
      </c>
      <c r="B56" s="658" t="s">
        <v>1881</v>
      </c>
      <c r="C56" s="659" t="s">
        <v>53</v>
      </c>
      <c r="D56" s="660">
        <v>80014.682710805981</v>
      </c>
    </row>
    <row r="57" spans="1:4" ht="16.5" thickTop="1" thickBot="1">
      <c r="A57" s="657" t="s">
        <v>54</v>
      </c>
      <c r="B57" s="658" t="s">
        <v>1881</v>
      </c>
      <c r="C57" s="659" t="s">
        <v>55</v>
      </c>
      <c r="D57" s="660">
        <v>160029.36542161196</v>
      </c>
    </row>
    <row r="58" spans="1:4" ht="16.5" thickTop="1" thickBot="1">
      <c r="A58" s="657" t="s">
        <v>56</v>
      </c>
      <c r="B58" s="658" t="s">
        <v>1881</v>
      </c>
      <c r="C58" s="659" t="s">
        <v>57</v>
      </c>
      <c r="D58" s="660">
        <v>106686.24361440798</v>
      </c>
    </row>
    <row r="59" spans="1:4" ht="16.5" thickTop="1" thickBot="1">
      <c r="A59" s="657" t="s">
        <v>2</v>
      </c>
      <c r="B59" s="658" t="s">
        <v>1881</v>
      </c>
      <c r="C59" s="659" t="s">
        <v>3</v>
      </c>
      <c r="D59" s="660">
        <v>213372.48722881597</v>
      </c>
    </row>
    <row r="60" spans="1:4" ht="16.5" thickTop="1" thickBot="1">
      <c r="A60" s="657" t="s">
        <v>58</v>
      </c>
      <c r="B60" s="658" t="s">
        <v>1881</v>
      </c>
      <c r="C60" s="659" t="s">
        <v>59</v>
      </c>
      <c r="D60" s="660">
        <v>133357.80451800997</v>
      </c>
    </row>
    <row r="61" spans="1:4" ht="16.5" thickTop="1" thickBot="1">
      <c r="A61" s="657" t="s">
        <v>86</v>
      </c>
      <c r="B61" s="658" t="s">
        <v>1881</v>
      </c>
      <c r="C61" s="659" t="s">
        <v>87</v>
      </c>
      <c r="D61" s="660">
        <v>160029.36542161196</v>
      </c>
    </row>
    <row r="62" spans="1:4" ht="16.5" thickTop="1" thickBot="1">
      <c r="A62" s="657" t="s">
        <v>88</v>
      </c>
      <c r="B62" s="658" t="s">
        <v>1881</v>
      </c>
      <c r="C62" s="659" t="s">
        <v>87</v>
      </c>
      <c r="D62" s="660">
        <v>160029.36542161196</v>
      </c>
    </row>
    <row r="63" spans="1:4" ht="16.5" thickTop="1" thickBot="1">
      <c r="A63" s="657" t="s">
        <v>60</v>
      </c>
      <c r="B63" s="658" t="s">
        <v>1881</v>
      </c>
      <c r="C63" s="659" t="s">
        <v>61</v>
      </c>
      <c r="D63" s="660">
        <v>160029.36542161196</v>
      </c>
    </row>
    <row r="64" spans="1:4" ht="17.25" customHeight="1" thickTop="1" thickBot="1">
      <c r="A64" s="657" t="s">
        <v>6</v>
      </c>
      <c r="B64" s="658" t="s">
        <v>1881</v>
      </c>
      <c r="C64" s="659" t="s">
        <v>2223</v>
      </c>
      <c r="D64" s="660">
        <f>$D$6*1.85</f>
        <v>54131</v>
      </c>
    </row>
    <row r="65" spans="1:4" ht="16.5" thickTop="1" thickBot="1">
      <c r="A65" s="657" t="s">
        <v>91</v>
      </c>
      <c r="B65" s="658" t="s">
        <v>92</v>
      </c>
      <c r="C65" s="659" t="s">
        <v>93</v>
      </c>
      <c r="D65" s="660">
        <v>533431.21807203989</v>
      </c>
    </row>
    <row r="66" spans="1:4" ht="16.5" thickTop="1" thickBot="1">
      <c r="A66" s="657" t="s">
        <v>94</v>
      </c>
      <c r="B66" s="658" t="s">
        <v>92</v>
      </c>
      <c r="C66" s="659" t="s">
        <v>95</v>
      </c>
      <c r="D66" s="660">
        <v>266715.60903601995</v>
      </c>
    </row>
    <row r="67" spans="1:4" ht="16.5" thickTop="1" thickBot="1">
      <c r="A67" s="657" t="s">
        <v>2227</v>
      </c>
      <c r="B67" s="658" t="s">
        <v>1881</v>
      </c>
      <c r="C67" s="659" t="s">
        <v>2226</v>
      </c>
      <c r="D67" s="660">
        <f>$D$6*1.85</f>
        <v>54131</v>
      </c>
    </row>
    <row r="68" spans="1:4" ht="15.75" thickTop="1">
      <c r="A68" s="3"/>
      <c r="B68" s="4"/>
      <c r="C68" s="5"/>
      <c r="D68" s="188"/>
    </row>
    <row r="69" spans="1:4">
      <c r="A69" s="3"/>
      <c r="B69" s="4"/>
      <c r="C69" s="5"/>
      <c r="D69" s="188"/>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77" zoomScaleNormal="77"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9" customWidth="1"/>
    <col min="3" max="3" width="89.7109375" style="10" customWidth="1"/>
    <col min="4" max="4" width="17.140625" style="186" customWidth="1"/>
  </cols>
  <sheetData>
    <row r="1" spans="1:4" ht="15.75" customHeight="1" thickTop="1">
      <c r="A1" s="679" t="s">
        <v>1849</v>
      </c>
      <c r="B1" s="680"/>
      <c r="C1" s="680"/>
      <c r="D1" s="681"/>
    </row>
    <row r="2" spans="1:4" ht="89.25" customHeight="1" thickBot="1">
      <c r="A2" s="682"/>
      <c r="B2" s="683"/>
      <c r="C2" s="683"/>
      <c r="D2" s="684"/>
    </row>
    <row r="3" spans="1:4" ht="53.25" customHeight="1" thickTop="1" thickBot="1">
      <c r="A3" s="676" t="s">
        <v>110</v>
      </c>
      <c r="B3" s="677"/>
      <c r="C3" s="677"/>
      <c r="D3" s="678"/>
    </row>
    <row r="4" spans="1:4" ht="16.5" customHeight="1" thickTop="1" thickBot="1">
      <c r="A4" s="11"/>
      <c r="B4" s="11"/>
      <c r="C4" s="12"/>
      <c r="D4" s="189"/>
    </row>
    <row r="5" spans="1:4" ht="16.5" thickTop="1" thickBot="1">
      <c r="A5" s="11"/>
      <c r="B5" s="11"/>
      <c r="C5" s="12"/>
      <c r="D5" s="189"/>
    </row>
    <row r="6" spans="1:4" ht="16.5" thickTop="1" thickBot="1">
      <c r="A6" s="13"/>
      <c r="B6" s="11"/>
      <c r="C6" s="14" t="s">
        <v>111</v>
      </c>
      <c r="D6" s="190" t="s">
        <v>1845</v>
      </c>
    </row>
    <row r="7" spans="1:4" ht="30" customHeight="1" thickTop="1" thickBot="1">
      <c r="A7" s="13" t="s">
        <v>115</v>
      </c>
      <c r="B7" s="11" t="s">
        <v>92</v>
      </c>
      <c r="C7" s="14" t="s">
        <v>116</v>
      </c>
      <c r="D7" s="651">
        <v>1292.1403909919434</v>
      </c>
    </row>
    <row r="8" spans="1:4" ht="30" customHeight="1" thickTop="1" thickBot="1">
      <c r="A8" s="13" t="s">
        <v>112</v>
      </c>
      <c r="B8" s="11" t="s">
        <v>113</v>
      </c>
      <c r="C8" s="14" t="s">
        <v>114</v>
      </c>
      <c r="D8" s="651">
        <v>3705.703257393825</v>
      </c>
    </row>
    <row r="9" spans="1:4" ht="30" customHeight="1" thickTop="1" thickBot="1">
      <c r="A9" s="13" t="s">
        <v>117</v>
      </c>
      <c r="B9" s="11" t="s">
        <v>113</v>
      </c>
      <c r="C9" s="14" t="s">
        <v>118</v>
      </c>
      <c r="D9" s="651">
        <v>91030.829661017517</v>
      </c>
    </row>
    <row r="10" spans="1:4" ht="30" customHeight="1" thickTop="1" thickBot="1">
      <c r="A10" s="13" t="s">
        <v>119</v>
      </c>
      <c r="B10" s="11" t="s">
        <v>113</v>
      </c>
      <c r="C10" s="14" t="s">
        <v>120</v>
      </c>
      <c r="D10" s="651">
        <v>62388.578648716662</v>
      </c>
    </row>
    <row r="11" spans="1:4" ht="30" customHeight="1" thickTop="1" thickBot="1">
      <c r="A11" s="13" t="s">
        <v>123</v>
      </c>
      <c r="B11" s="11" t="s">
        <v>113</v>
      </c>
      <c r="C11" s="14" t="s">
        <v>124</v>
      </c>
      <c r="D11" s="651">
        <v>59750.06814363553</v>
      </c>
    </row>
    <row r="12" spans="1:4" ht="30" customHeight="1" thickTop="1" thickBot="1">
      <c r="A12" s="13" t="s">
        <v>121</v>
      </c>
      <c r="B12" s="11" t="s">
        <v>113</v>
      </c>
      <c r="C12" s="14" t="s">
        <v>122</v>
      </c>
      <c r="D12" s="651">
        <v>76025.686935692691</v>
      </c>
    </row>
    <row r="13" spans="1:4" ht="30" customHeight="1" thickTop="1" thickBot="1">
      <c r="A13" s="13" t="s">
        <v>125</v>
      </c>
      <c r="B13" s="11" t="s">
        <v>113</v>
      </c>
      <c r="C13" s="14" t="s">
        <v>126</v>
      </c>
      <c r="D13" s="651">
        <v>66168.965548853914</v>
      </c>
    </row>
    <row r="14" spans="1:4" ht="30" customHeight="1" thickTop="1" thickBot="1">
      <c r="A14" s="13" t="s">
        <v>131</v>
      </c>
      <c r="B14" s="11" t="s">
        <v>113</v>
      </c>
      <c r="C14" s="14" t="s">
        <v>132</v>
      </c>
      <c r="D14" s="651">
        <v>187339.91143448063</v>
      </c>
    </row>
    <row r="15" spans="1:4" ht="30" customHeight="1" thickTop="1" thickBot="1">
      <c r="A15" s="13" t="s">
        <v>129</v>
      </c>
      <c r="B15" s="11" t="s">
        <v>113</v>
      </c>
      <c r="C15" s="14" t="s">
        <v>130</v>
      </c>
      <c r="D15" s="651">
        <v>147195.64469852051</v>
      </c>
    </row>
    <row r="16" spans="1:4" ht="30" customHeight="1" thickTop="1" thickBot="1">
      <c r="A16" s="13" t="s">
        <v>127</v>
      </c>
      <c r="B16" s="11" t="s">
        <v>113</v>
      </c>
      <c r="C16" s="14" t="s">
        <v>128</v>
      </c>
      <c r="D16" s="651">
        <v>117999.81434509496</v>
      </c>
    </row>
    <row r="17" spans="1:4" ht="30" customHeight="1" thickTop="1" thickBot="1">
      <c r="A17" s="13" t="s">
        <v>1710</v>
      </c>
      <c r="B17" s="11" t="s">
        <v>113</v>
      </c>
      <c r="C17" s="14" t="s">
        <v>1711</v>
      </c>
      <c r="D17" s="651">
        <v>87721.605351073333</v>
      </c>
    </row>
    <row r="18" spans="1:4" ht="30" customHeight="1" thickTop="1" thickBot="1">
      <c r="A18" s="13" t="s">
        <v>133</v>
      </c>
      <c r="B18" s="11" t="s">
        <v>113</v>
      </c>
      <c r="C18" s="14" t="s">
        <v>134</v>
      </c>
      <c r="D18" s="651">
        <v>145.22893956538985</v>
      </c>
    </row>
    <row r="19" spans="1:4" ht="30" customHeight="1" thickTop="1" thickBot="1">
      <c r="A19" s="13" t="s">
        <v>146</v>
      </c>
      <c r="B19" s="11" t="s">
        <v>113</v>
      </c>
      <c r="C19" s="14" t="s">
        <v>147</v>
      </c>
      <c r="D19" s="651">
        <v>346443.08102430793</v>
      </c>
    </row>
    <row r="20" spans="1:4" ht="30" customHeight="1" thickTop="1" thickBot="1">
      <c r="A20" s="13" t="s">
        <v>135</v>
      </c>
      <c r="B20" s="11" t="s">
        <v>113</v>
      </c>
      <c r="C20" s="14" t="s">
        <v>1883</v>
      </c>
      <c r="D20" s="651">
        <v>56715.78106279223</v>
      </c>
    </row>
    <row r="21" spans="1:4" ht="30" customHeight="1" thickTop="1" thickBot="1">
      <c r="A21" s="13" t="s">
        <v>136</v>
      </c>
      <c r="B21" s="11" t="s">
        <v>113</v>
      </c>
      <c r="C21" s="14" t="s">
        <v>137</v>
      </c>
      <c r="D21" s="651">
        <v>130942.18121287707</v>
      </c>
    </row>
    <row r="22" spans="1:4" ht="30" customHeight="1" thickTop="1" thickBot="1">
      <c r="A22" s="13" t="s">
        <v>138</v>
      </c>
      <c r="B22" s="11" t="s">
        <v>113</v>
      </c>
      <c r="C22" s="14" t="s">
        <v>139</v>
      </c>
      <c r="D22" s="651">
        <v>47894.508756518888</v>
      </c>
    </row>
    <row r="23" spans="1:4" ht="30" customHeight="1" thickTop="1" thickBot="1">
      <c r="A23" s="13" t="s">
        <v>143</v>
      </c>
      <c r="B23" s="11" t="s">
        <v>144</v>
      </c>
      <c r="C23" s="14" t="s">
        <v>145</v>
      </c>
      <c r="D23" s="651">
        <v>35381.53897885052</v>
      </c>
    </row>
    <row r="24" spans="1:4" ht="30" customHeight="1" thickTop="1" thickBot="1">
      <c r="A24" s="13" t="s">
        <v>140</v>
      </c>
      <c r="B24" s="11" t="s">
        <v>998</v>
      </c>
      <c r="C24" s="14" t="s">
        <v>142</v>
      </c>
      <c r="D24" s="651">
        <v>31149.944609987215</v>
      </c>
    </row>
    <row r="25" spans="1:4" ht="30" customHeight="1" thickTop="1" thickBot="1">
      <c r="A25" s="13" t="s">
        <v>148</v>
      </c>
      <c r="B25" s="11" t="s">
        <v>113</v>
      </c>
      <c r="C25" s="14" t="s">
        <v>149</v>
      </c>
      <c r="D25" s="651">
        <v>179386.56442759774</v>
      </c>
    </row>
    <row r="26" spans="1:4" ht="30" customHeight="1" thickTop="1" thickBot="1">
      <c r="A26" s="13" t="s">
        <v>150</v>
      </c>
      <c r="B26" s="11" t="s">
        <v>113</v>
      </c>
      <c r="C26" s="14" t="s">
        <v>151</v>
      </c>
      <c r="D26" s="651">
        <v>191575.81779035696</v>
      </c>
    </row>
    <row r="27" spans="1:4" ht="30" customHeight="1" thickTop="1" thickBot="1">
      <c r="A27" s="13" t="s">
        <v>152</v>
      </c>
      <c r="B27" s="11" t="s">
        <v>113</v>
      </c>
      <c r="C27" s="14" t="s">
        <v>153</v>
      </c>
      <c r="D27" s="651">
        <v>57546.12759687932</v>
      </c>
    </row>
    <row r="28" spans="1:4" ht="30" customHeight="1" thickTop="1" thickBot="1">
      <c r="A28" s="13" t="s">
        <v>154</v>
      </c>
      <c r="B28" s="11" t="s">
        <v>113</v>
      </c>
      <c r="C28" s="14" t="s">
        <v>155</v>
      </c>
      <c r="D28" s="651">
        <v>107015.99057394391</v>
      </c>
    </row>
    <row r="29" spans="1:4" ht="30" customHeight="1" thickTop="1" thickBot="1">
      <c r="A29" s="13" t="s">
        <v>156</v>
      </c>
      <c r="B29" s="11" t="s">
        <v>113</v>
      </c>
      <c r="C29" s="14" t="s">
        <v>157</v>
      </c>
      <c r="D29" s="651">
        <v>848.09266234750601</v>
      </c>
    </row>
    <row r="30" spans="1:4" ht="30" customHeight="1" thickTop="1" thickBot="1">
      <c r="A30" s="13" t="s">
        <v>166</v>
      </c>
      <c r="B30" s="11" t="s">
        <v>113</v>
      </c>
      <c r="C30" s="14" t="s">
        <v>167</v>
      </c>
      <c r="D30" s="651">
        <v>92347.867677839531</v>
      </c>
    </row>
    <row r="31" spans="1:4" ht="30" customHeight="1" thickTop="1" thickBot="1">
      <c r="A31" s="13" t="s">
        <v>162</v>
      </c>
      <c r="B31" s="11" t="s">
        <v>113</v>
      </c>
      <c r="C31" s="14" t="s">
        <v>163</v>
      </c>
      <c r="D31" s="651">
        <v>6538.9050719778215</v>
      </c>
    </row>
    <row r="32" spans="1:4" ht="30" customHeight="1" thickTop="1" thickBot="1">
      <c r="A32" s="13" t="s">
        <v>164</v>
      </c>
      <c r="B32" s="11" t="s">
        <v>113</v>
      </c>
      <c r="C32" s="14" t="s">
        <v>165</v>
      </c>
      <c r="D32" s="651">
        <v>54742.181912672917</v>
      </c>
    </row>
    <row r="33" spans="1:4" ht="30" customHeight="1" thickTop="1" thickBot="1">
      <c r="A33" s="13" t="s">
        <v>171</v>
      </c>
      <c r="B33" s="11" t="s">
        <v>113</v>
      </c>
      <c r="C33" s="14" t="s">
        <v>172</v>
      </c>
      <c r="D33" s="651">
        <v>6233.418821839562</v>
      </c>
    </row>
    <row r="34" spans="1:4" ht="30" customHeight="1" thickTop="1" thickBot="1">
      <c r="A34" s="13" t="s">
        <v>160</v>
      </c>
      <c r="B34" s="11" t="s">
        <v>113</v>
      </c>
      <c r="C34" s="14" t="s">
        <v>161</v>
      </c>
      <c r="D34" s="651">
        <v>4896.2988602751147</v>
      </c>
    </row>
    <row r="35" spans="1:4" ht="30" customHeight="1" thickTop="1" thickBot="1">
      <c r="A35" s="13" t="s">
        <v>173</v>
      </c>
      <c r="B35" s="11" t="s">
        <v>113</v>
      </c>
      <c r="C35" s="14" t="s">
        <v>1885</v>
      </c>
      <c r="D35" s="651">
        <v>97589.41291650488</v>
      </c>
    </row>
    <row r="36" spans="1:4" ht="30" customHeight="1" thickTop="1" thickBot="1">
      <c r="A36" s="13" t="s">
        <v>170</v>
      </c>
      <c r="B36" s="11" t="s">
        <v>113</v>
      </c>
      <c r="C36" s="14" t="s">
        <v>1884</v>
      </c>
      <c r="D36" s="651">
        <v>90242.602363071011</v>
      </c>
    </row>
    <row r="37" spans="1:4" ht="30" customHeight="1" thickTop="1" thickBot="1">
      <c r="A37" s="13" t="s">
        <v>168</v>
      </c>
      <c r="B37" s="11" t="s">
        <v>113</v>
      </c>
      <c r="C37" s="14" t="s">
        <v>169</v>
      </c>
      <c r="D37" s="651">
        <v>90745.914871183122</v>
      </c>
    </row>
    <row r="38" spans="1:4" ht="30" customHeight="1" thickTop="1" thickBot="1">
      <c r="A38" s="13" t="s">
        <v>174</v>
      </c>
      <c r="B38" s="11" t="s">
        <v>113</v>
      </c>
      <c r="C38" s="14" t="s">
        <v>175</v>
      </c>
      <c r="D38" s="651">
        <v>83866.528928766216</v>
      </c>
    </row>
    <row r="39" spans="1:4" ht="30" customHeight="1" thickTop="1" thickBot="1">
      <c r="A39" s="13" t="s">
        <v>176</v>
      </c>
      <c r="B39" s="11" t="s">
        <v>113</v>
      </c>
      <c r="C39" s="14" t="s">
        <v>177</v>
      </c>
      <c r="D39" s="651">
        <v>91013.583587767018</v>
      </c>
    </row>
    <row r="40" spans="1:4" ht="30" customHeight="1" thickTop="1" thickBot="1">
      <c r="A40" s="13" t="s">
        <v>180</v>
      </c>
      <c r="B40" s="11" t="s">
        <v>113</v>
      </c>
      <c r="C40" s="14" t="s">
        <v>181</v>
      </c>
      <c r="D40" s="651">
        <v>94032.177562077981</v>
      </c>
    </row>
    <row r="41" spans="1:4" ht="30" customHeight="1" thickTop="1" thickBot="1">
      <c r="A41" s="13" t="s">
        <v>178</v>
      </c>
      <c r="B41" s="11" t="s">
        <v>113</v>
      </c>
      <c r="C41" s="14" t="s">
        <v>179</v>
      </c>
      <c r="D41" s="651">
        <v>109788.48705819402</v>
      </c>
    </row>
    <row r="42" spans="1:4" ht="30" customHeight="1" thickTop="1" thickBot="1">
      <c r="A42" s="13" t="s">
        <v>182</v>
      </c>
      <c r="B42" s="11" t="s">
        <v>113</v>
      </c>
      <c r="C42" s="14" t="s">
        <v>183</v>
      </c>
      <c r="D42" s="651">
        <v>109788.48705819402</v>
      </c>
    </row>
    <row r="43" spans="1:4" ht="30" customHeight="1" thickTop="1" thickBot="1">
      <c r="A43" s="13" t="s">
        <v>1671</v>
      </c>
      <c r="B43" s="11" t="s">
        <v>113</v>
      </c>
      <c r="C43" s="14" t="s">
        <v>1670</v>
      </c>
      <c r="D43" s="651">
        <v>5134.4861317158766</v>
      </c>
    </row>
    <row r="44" spans="1:4" ht="30" customHeight="1" thickTop="1" thickBot="1">
      <c r="A44" s="13" t="s">
        <v>184</v>
      </c>
      <c r="B44" s="11" t="s">
        <v>113</v>
      </c>
      <c r="C44" s="14" t="s">
        <v>185</v>
      </c>
      <c r="D44" s="651">
        <v>5134.4861317158766</v>
      </c>
    </row>
    <row r="45" spans="1:4" ht="30" customHeight="1" thickTop="1" thickBot="1">
      <c r="A45" s="13" t="s">
        <v>1602</v>
      </c>
      <c r="B45" s="11" t="s">
        <v>113</v>
      </c>
      <c r="C45" s="14" t="s">
        <v>1603</v>
      </c>
      <c r="D45" s="651">
        <v>4051.9982756603054</v>
      </c>
    </row>
    <row r="46" spans="1:4" ht="30" customHeight="1" thickTop="1" thickBot="1">
      <c r="A46" s="13" t="s">
        <v>188</v>
      </c>
      <c r="B46" s="11" t="s">
        <v>113</v>
      </c>
      <c r="C46" s="14" t="s">
        <v>189</v>
      </c>
      <c r="D46" s="651">
        <v>2226.4887433389658</v>
      </c>
    </row>
    <row r="47" spans="1:4" ht="30" customHeight="1" thickTop="1" thickBot="1">
      <c r="A47" s="13" t="s">
        <v>186</v>
      </c>
      <c r="B47" s="11" t="s">
        <v>113</v>
      </c>
      <c r="C47" s="14" t="s">
        <v>187</v>
      </c>
      <c r="D47" s="651">
        <v>2226.4887433389658</v>
      </c>
    </row>
    <row r="48" spans="1:4" ht="30" customHeight="1" thickTop="1" thickBot="1">
      <c r="A48" s="13" t="s">
        <v>190</v>
      </c>
      <c r="B48" s="11" t="s">
        <v>113</v>
      </c>
      <c r="C48" s="14" t="s">
        <v>191</v>
      </c>
      <c r="D48" s="651">
        <v>3041.2323284818285</v>
      </c>
    </row>
    <row r="49" spans="1:4" ht="30" customHeight="1" thickTop="1" thickBot="1">
      <c r="A49" s="13" t="s">
        <v>201</v>
      </c>
      <c r="B49" s="11" t="s">
        <v>113</v>
      </c>
      <c r="C49" s="14" t="s">
        <v>1887</v>
      </c>
      <c r="D49" s="651">
        <v>133269.17009950112</v>
      </c>
    </row>
    <row r="50" spans="1:4" ht="30" customHeight="1" thickTop="1" thickBot="1">
      <c r="A50" s="13" t="s">
        <v>192</v>
      </c>
      <c r="B50" s="11" t="s">
        <v>113</v>
      </c>
      <c r="C50" s="14" t="s">
        <v>193</v>
      </c>
      <c r="D50" s="651">
        <v>63018.273592786434</v>
      </c>
    </row>
    <row r="51" spans="1:4" ht="30" customHeight="1" thickTop="1" thickBot="1">
      <c r="A51" s="13" t="s">
        <v>194</v>
      </c>
      <c r="B51" s="11" t="s">
        <v>113</v>
      </c>
      <c r="C51" s="14" t="s">
        <v>1886</v>
      </c>
      <c r="D51" s="651">
        <v>2777.0877374908528</v>
      </c>
    </row>
    <row r="52" spans="1:4" ht="30" customHeight="1" thickTop="1" thickBot="1">
      <c r="A52" s="13" t="s">
        <v>224</v>
      </c>
      <c r="B52" s="11" t="s">
        <v>92</v>
      </c>
      <c r="C52" s="14" t="s">
        <v>1890</v>
      </c>
      <c r="D52" s="651">
        <v>247813.78455580052</v>
      </c>
    </row>
    <row r="53" spans="1:4" ht="30" customHeight="1" thickTop="1" thickBot="1">
      <c r="A53" s="13" t="s">
        <v>195</v>
      </c>
      <c r="B53" s="11" t="s">
        <v>113</v>
      </c>
      <c r="C53" s="14" t="s">
        <v>196</v>
      </c>
      <c r="D53" s="651">
        <v>5404.512063979204</v>
      </c>
    </row>
    <row r="54" spans="1:4" ht="30" customHeight="1" thickTop="1" thickBot="1">
      <c r="A54" s="13" t="s">
        <v>214</v>
      </c>
      <c r="B54" s="11" t="s">
        <v>113</v>
      </c>
      <c r="C54" s="14" t="s">
        <v>215</v>
      </c>
      <c r="D54" s="651">
        <v>12603.876442129143</v>
      </c>
    </row>
    <row r="55" spans="1:4" ht="30" customHeight="1" thickTop="1" thickBot="1">
      <c r="A55" s="13" t="s">
        <v>197</v>
      </c>
      <c r="B55" s="11" t="s">
        <v>113</v>
      </c>
      <c r="C55" s="14" t="s">
        <v>198</v>
      </c>
      <c r="D55" s="651">
        <v>485291.92480955418</v>
      </c>
    </row>
    <row r="56" spans="1:4" ht="30" customHeight="1" thickTop="1" thickBot="1">
      <c r="A56" s="13" t="s">
        <v>199</v>
      </c>
      <c r="B56" s="11" t="s">
        <v>113</v>
      </c>
      <c r="C56" s="14" t="s">
        <v>200</v>
      </c>
      <c r="D56" s="651">
        <v>13262.395450540149</v>
      </c>
    </row>
    <row r="57" spans="1:4" ht="30" customHeight="1" thickTop="1" thickBot="1">
      <c r="A57" s="13" t="s">
        <v>202</v>
      </c>
      <c r="B57" s="11" t="s">
        <v>113</v>
      </c>
      <c r="C57" s="14" t="s">
        <v>203</v>
      </c>
      <c r="D57" s="651">
        <v>151454.93746309393</v>
      </c>
    </row>
    <row r="58" spans="1:4" ht="30" customHeight="1" thickTop="1" thickBot="1">
      <c r="A58" s="13" t="s">
        <v>212</v>
      </c>
      <c r="B58" s="11" t="s">
        <v>113</v>
      </c>
      <c r="C58" s="14" t="s">
        <v>213</v>
      </c>
      <c r="D58" s="651">
        <v>48539.724350618562</v>
      </c>
    </row>
    <row r="59" spans="1:4" ht="30" customHeight="1" thickTop="1" thickBot="1">
      <c r="A59" s="13" t="s">
        <v>206</v>
      </c>
      <c r="B59" s="11" t="s">
        <v>113</v>
      </c>
      <c r="C59" s="14" t="s">
        <v>207</v>
      </c>
      <c r="D59" s="651">
        <v>4780.9145181354488</v>
      </c>
    </row>
    <row r="60" spans="1:4" ht="30" customHeight="1" thickTop="1" thickBot="1">
      <c r="A60" s="13" t="s">
        <v>204</v>
      </c>
      <c r="B60" s="11" t="s">
        <v>113</v>
      </c>
      <c r="C60" s="14" t="s">
        <v>205</v>
      </c>
      <c r="D60" s="651">
        <v>4860.180695073811</v>
      </c>
    </row>
    <row r="61" spans="1:4" ht="30" customHeight="1" thickTop="1" thickBot="1">
      <c r="A61" s="13" t="s">
        <v>208</v>
      </c>
      <c r="B61" s="11" t="s">
        <v>113</v>
      </c>
      <c r="C61" s="14" t="s">
        <v>209</v>
      </c>
      <c r="D61" s="651">
        <v>11640.487522416748</v>
      </c>
    </row>
    <row r="62" spans="1:4" ht="30" customHeight="1" thickTop="1" thickBot="1">
      <c r="A62" s="13" t="s">
        <v>210</v>
      </c>
      <c r="B62" s="11" t="s">
        <v>113</v>
      </c>
      <c r="C62" s="14" t="s">
        <v>211</v>
      </c>
      <c r="D62" s="651">
        <v>15078.311504037158</v>
      </c>
    </row>
    <row r="63" spans="1:4" ht="30" customHeight="1" thickTop="1" thickBot="1">
      <c r="A63" s="13" t="s">
        <v>217</v>
      </c>
      <c r="B63" s="11" t="s">
        <v>113</v>
      </c>
      <c r="C63" s="14" t="s">
        <v>218</v>
      </c>
      <c r="D63" s="651">
        <v>26586.873501199854</v>
      </c>
    </row>
    <row r="64" spans="1:4" ht="30" customHeight="1" thickTop="1" thickBot="1">
      <c r="A64" s="13" t="s">
        <v>219</v>
      </c>
      <c r="B64" s="11" t="s">
        <v>113</v>
      </c>
      <c r="C64" s="14" t="s">
        <v>220</v>
      </c>
      <c r="D64" s="651">
        <v>13885.438687454262</v>
      </c>
    </row>
    <row r="65" spans="1:4" ht="30" customHeight="1" thickTop="1" thickBot="1">
      <c r="A65" s="13" t="s">
        <v>216</v>
      </c>
      <c r="B65" s="11" t="s">
        <v>113</v>
      </c>
      <c r="C65" s="14" t="s">
        <v>1888</v>
      </c>
      <c r="D65" s="651">
        <v>14569.455906628655</v>
      </c>
    </row>
    <row r="66" spans="1:4" ht="30" customHeight="1" thickTop="1" thickBot="1">
      <c r="A66" s="13" t="s">
        <v>221</v>
      </c>
      <c r="B66" s="11" t="s">
        <v>113</v>
      </c>
      <c r="C66" s="14" t="s">
        <v>1889</v>
      </c>
      <c r="D66" s="651">
        <v>106584.73822668484</v>
      </c>
    </row>
    <row r="67" spans="1:4" ht="30" customHeight="1" thickTop="1" thickBot="1">
      <c r="A67" s="13" t="s">
        <v>222</v>
      </c>
      <c r="B67" s="11" t="s">
        <v>113</v>
      </c>
      <c r="C67" s="14" t="s">
        <v>223</v>
      </c>
      <c r="D67" s="651">
        <v>43609.700730410244</v>
      </c>
    </row>
    <row r="68" spans="1:4" ht="30" customHeight="1" thickTop="1" thickBot="1">
      <c r="A68" s="13" t="s">
        <v>225</v>
      </c>
      <c r="B68" s="11" t="s">
        <v>113</v>
      </c>
      <c r="C68" s="14" t="s">
        <v>226</v>
      </c>
      <c r="D68" s="651">
        <v>17386.453887053511</v>
      </c>
    </row>
    <row r="69" spans="1:4" ht="30" customHeight="1" thickTop="1" thickBot="1">
      <c r="A69" s="13" t="s">
        <v>227</v>
      </c>
      <c r="B69" s="11" t="s">
        <v>113</v>
      </c>
      <c r="C69" s="14" t="s">
        <v>1891</v>
      </c>
      <c r="D69" s="651">
        <v>17966.261027455792</v>
      </c>
    </row>
    <row r="70" spans="1:4" ht="30" customHeight="1" thickTop="1" thickBot="1">
      <c r="A70" s="13" t="s">
        <v>232</v>
      </c>
      <c r="B70" s="11" t="s">
        <v>233</v>
      </c>
      <c r="C70" s="14" t="s">
        <v>1894</v>
      </c>
      <c r="D70" s="651">
        <v>1429.6347601283487</v>
      </c>
    </row>
    <row r="71" spans="1:4" ht="30" customHeight="1" thickTop="1" thickBot="1">
      <c r="A71" s="13" t="s">
        <v>228</v>
      </c>
      <c r="B71" s="11" t="s">
        <v>113</v>
      </c>
      <c r="C71" s="14" t="s">
        <v>1892</v>
      </c>
      <c r="D71" s="651">
        <v>1429.6347601283487</v>
      </c>
    </row>
    <row r="72" spans="1:4" ht="30" customHeight="1" thickTop="1" thickBot="1">
      <c r="A72" s="13" t="s">
        <v>229</v>
      </c>
      <c r="B72" s="11" t="s">
        <v>113</v>
      </c>
      <c r="C72" s="14" t="s">
        <v>1893</v>
      </c>
      <c r="D72" s="651">
        <v>3540.1588889205118</v>
      </c>
    </row>
    <row r="73" spans="1:4" ht="30" customHeight="1" thickTop="1" thickBot="1">
      <c r="A73" s="13" t="s">
        <v>230</v>
      </c>
      <c r="B73" s="11" t="s">
        <v>113</v>
      </c>
      <c r="C73" s="14" t="s">
        <v>231</v>
      </c>
      <c r="D73" s="651">
        <v>5014.4496096366947</v>
      </c>
    </row>
    <row r="74" spans="1:4" ht="30" customHeight="1" thickTop="1" thickBot="1">
      <c r="A74" s="13" t="s">
        <v>234</v>
      </c>
      <c r="B74" s="11" t="s">
        <v>113</v>
      </c>
      <c r="C74" s="14" t="s">
        <v>235</v>
      </c>
      <c r="D74" s="651">
        <v>2006.7022053142284</v>
      </c>
    </row>
    <row r="75" spans="1:4" ht="30" customHeight="1" thickTop="1" thickBot="1">
      <c r="A75" s="13" t="s">
        <v>236</v>
      </c>
      <c r="B75" s="11" t="s">
        <v>113</v>
      </c>
      <c r="C75" s="14" t="s">
        <v>237</v>
      </c>
      <c r="D75" s="651">
        <v>315644.56827571179</v>
      </c>
    </row>
    <row r="76" spans="1:4" ht="30" customHeight="1" thickTop="1" thickBot="1">
      <c r="A76" s="13" t="s">
        <v>238</v>
      </c>
      <c r="B76" s="11" t="s">
        <v>113</v>
      </c>
      <c r="C76" s="14" t="s">
        <v>239</v>
      </c>
      <c r="D76" s="651">
        <v>401100.15872242133</v>
      </c>
    </row>
    <row r="77" spans="1:4" ht="30" customHeight="1" thickTop="1" thickBot="1">
      <c r="A77" s="13" t="s">
        <v>240</v>
      </c>
      <c r="B77" s="11" t="s">
        <v>113</v>
      </c>
      <c r="C77" s="14" t="s">
        <v>1895</v>
      </c>
      <c r="D77" s="651">
        <v>3041.2323284818285</v>
      </c>
    </row>
    <row r="78" spans="1:4" ht="30" customHeight="1" thickTop="1" thickBot="1">
      <c r="A78" s="13" t="s">
        <v>241</v>
      </c>
      <c r="B78" s="11" t="s">
        <v>113</v>
      </c>
      <c r="C78" s="14" t="s">
        <v>1896</v>
      </c>
      <c r="D78" s="651">
        <v>182473.93970890972</v>
      </c>
    </row>
    <row r="79" spans="1:4" ht="30" customHeight="1" thickTop="1" thickBot="1">
      <c r="A79" s="13" t="s">
        <v>246</v>
      </c>
      <c r="B79" s="11" t="s">
        <v>113</v>
      </c>
      <c r="C79" s="14" t="s">
        <v>1901</v>
      </c>
      <c r="D79" s="651">
        <v>130337.98447957069</v>
      </c>
    </row>
    <row r="80" spans="1:4" ht="30" customHeight="1" thickTop="1" thickBot="1">
      <c r="A80" s="13" t="s">
        <v>243</v>
      </c>
      <c r="B80" s="11" t="s">
        <v>113</v>
      </c>
      <c r="C80" s="14" t="s">
        <v>1898</v>
      </c>
      <c r="D80" s="651">
        <v>182473.93970890972</v>
      </c>
    </row>
    <row r="81" spans="1:4" ht="30" customHeight="1" thickTop="1" thickBot="1">
      <c r="A81" s="13" t="s">
        <v>244</v>
      </c>
      <c r="B81" s="11" t="s">
        <v>113</v>
      </c>
      <c r="C81" s="14" t="s">
        <v>1899</v>
      </c>
      <c r="D81" s="651">
        <v>554562.80312866729</v>
      </c>
    </row>
    <row r="82" spans="1:4" ht="30" customHeight="1" thickTop="1" thickBot="1">
      <c r="A82" s="13" t="s">
        <v>245</v>
      </c>
      <c r="B82" s="11" t="s">
        <v>113</v>
      </c>
      <c r="C82" s="14" t="s">
        <v>1900</v>
      </c>
      <c r="D82" s="651">
        <v>154827.35299101696</v>
      </c>
    </row>
    <row r="83" spans="1:4" ht="30" customHeight="1" thickTop="1" thickBot="1">
      <c r="A83" s="13" t="s">
        <v>247</v>
      </c>
      <c r="B83" s="11" t="s">
        <v>113</v>
      </c>
      <c r="C83" s="14" t="s">
        <v>1902</v>
      </c>
      <c r="D83" s="651">
        <v>154827.35299101696</v>
      </c>
    </row>
    <row r="84" spans="1:4" ht="30" customHeight="1" thickTop="1" thickBot="1">
      <c r="A84" s="13" t="s">
        <v>242</v>
      </c>
      <c r="B84" s="11" t="s">
        <v>113</v>
      </c>
      <c r="C84" s="14" t="s">
        <v>1897</v>
      </c>
      <c r="D84" s="651">
        <v>153050.23856259466</v>
      </c>
    </row>
    <row r="85" spans="1:4" ht="30" customHeight="1" thickTop="1" thickBot="1">
      <c r="A85" s="13" t="s">
        <v>248</v>
      </c>
      <c r="B85" s="11" t="s">
        <v>113</v>
      </c>
      <c r="C85" s="14" t="s">
        <v>1903</v>
      </c>
      <c r="D85" s="651">
        <v>380154.0410602286</v>
      </c>
    </row>
    <row r="86" spans="1:4" ht="30" customHeight="1" thickTop="1" thickBot="1">
      <c r="A86" s="13" t="s">
        <v>249</v>
      </c>
      <c r="B86" s="11" t="s">
        <v>113</v>
      </c>
      <c r="C86" s="14" t="s">
        <v>250</v>
      </c>
      <c r="D86" s="651">
        <v>3705.703257393825</v>
      </c>
    </row>
    <row r="87" spans="1:4" ht="30" customHeight="1" thickTop="1" thickBot="1">
      <c r="A87" s="13" t="s">
        <v>255</v>
      </c>
      <c r="B87" s="11" t="s">
        <v>113</v>
      </c>
      <c r="C87" s="14" t="s">
        <v>256</v>
      </c>
      <c r="D87" s="651">
        <v>2092215.7739469558</v>
      </c>
    </row>
    <row r="88" spans="1:4" ht="30" customHeight="1" thickTop="1" thickBot="1">
      <c r="A88" s="13" t="s">
        <v>253</v>
      </c>
      <c r="B88" s="11" t="s">
        <v>113</v>
      </c>
      <c r="C88" s="14" t="s">
        <v>254</v>
      </c>
      <c r="D88" s="651">
        <v>31336.192410345884</v>
      </c>
    </row>
    <row r="89" spans="1:4" ht="30" customHeight="1" thickTop="1" thickBot="1">
      <c r="A89" s="13" t="s">
        <v>251</v>
      </c>
      <c r="B89" s="11" t="s">
        <v>113</v>
      </c>
      <c r="C89" s="14" t="s">
        <v>252</v>
      </c>
      <c r="D89" s="651">
        <v>29596.77098913904</v>
      </c>
    </row>
    <row r="90" spans="1:4" ht="30" customHeight="1" thickTop="1" thickBot="1">
      <c r="A90" s="13" t="s">
        <v>257</v>
      </c>
      <c r="B90" s="11" t="s">
        <v>113</v>
      </c>
      <c r="C90" s="14" t="s">
        <v>258</v>
      </c>
      <c r="D90" s="651">
        <v>5105.8627686242835</v>
      </c>
    </row>
    <row r="91" spans="1:4" ht="30" customHeight="1" thickTop="1" thickBot="1">
      <c r="A91" s="13" t="s">
        <v>259</v>
      </c>
      <c r="B91" s="11" t="s">
        <v>113</v>
      </c>
      <c r="C91" s="14" t="s">
        <v>260</v>
      </c>
      <c r="D91" s="651">
        <v>81924.64256490978</v>
      </c>
    </row>
    <row r="92" spans="1:4" ht="30" customHeight="1" thickTop="1" thickBot="1">
      <c r="A92" s="13" t="s">
        <v>261</v>
      </c>
      <c r="B92" s="11" t="s">
        <v>113</v>
      </c>
      <c r="C92" s="14" t="s">
        <v>262</v>
      </c>
      <c r="D92" s="651">
        <v>5645.2768611718157</v>
      </c>
    </row>
    <row r="93" spans="1:4" ht="30" customHeight="1" thickTop="1" thickBot="1">
      <c r="A93" s="13" t="s">
        <v>263</v>
      </c>
      <c r="B93" s="11" t="s">
        <v>113</v>
      </c>
      <c r="C93" s="14" t="s">
        <v>264</v>
      </c>
      <c r="D93" s="651">
        <v>6097.3982260278208</v>
      </c>
    </row>
    <row r="94" spans="1:4" ht="30" customHeight="1" thickTop="1" thickBot="1">
      <c r="A94" s="13" t="s">
        <v>265</v>
      </c>
      <c r="B94" s="11" t="s">
        <v>113</v>
      </c>
      <c r="C94" s="14" t="s">
        <v>266</v>
      </c>
      <c r="D94" s="651">
        <v>6097.3982260278208</v>
      </c>
    </row>
    <row r="95" spans="1:4" ht="30" customHeight="1" thickTop="1" thickBot="1">
      <c r="A95" s="13" t="s">
        <v>267</v>
      </c>
      <c r="B95" s="11" t="s">
        <v>113</v>
      </c>
      <c r="C95" s="14" t="s">
        <v>268</v>
      </c>
      <c r="D95" s="651">
        <v>6843.0283048260035</v>
      </c>
    </row>
    <row r="96" spans="1:4" ht="30" customHeight="1" thickTop="1" thickBot="1">
      <c r="A96" s="13" t="s">
        <v>269</v>
      </c>
      <c r="B96" s="11" t="s">
        <v>113</v>
      </c>
      <c r="C96" s="14" t="s">
        <v>270</v>
      </c>
      <c r="D96" s="651">
        <v>130764.36138100251</v>
      </c>
    </row>
    <row r="97" spans="1:4" ht="30" customHeight="1" thickTop="1" thickBot="1">
      <c r="A97" s="13" t="s">
        <v>271</v>
      </c>
      <c r="B97" s="11" t="s">
        <v>113</v>
      </c>
      <c r="C97" s="14" t="s">
        <v>272</v>
      </c>
      <c r="D97" s="651">
        <v>130764.36138100251</v>
      </c>
    </row>
    <row r="98" spans="1:4" ht="30" customHeight="1" thickTop="1" thickBot="1">
      <c r="A98" s="13" t="s">
        <v>273</v>
      </c>
      <c r="B98" s="11" t="s">
        <v>113</v>
      </c>
      <c r="C98" s="14" t="s">
        <v>274</v>
      </c>
      <c r="D98" s="651">
        <v>4344.6176121168983</v>
      </c>
    </row>
    <row r="99" spans="1:4" ht="30" customHeight="1" thickTop="1" thickBot="1">
      <c r="A99" s="13" t="s">
        <v>275</v>
      </c>
      <c r="B99" s="11" t="s">
        <v>113</v>
      </c>
      <c r="C99" s="14" t="s">
        <v>276</v>
      </c>
      <c r="D99" s="651">
        <v>10807.364093011729</v>
      </c>
    </row>
    <row r="100" spans="1:4" ht="30" customHeight="1" thickTop="1" thickBot="1">
      <c r="A100" s="13" t="s">
        <v>277</v>
      </c>
      <c r="B100" s="11" t="s">
        <v>113</v>
      </c>
      <c r="C100" s="14" t="s">
        <v>278</v>
      </c>
      <c r="D100" s="651">
        <v>491544.52953588089</v>
      </c>
    </row>
    <row r="101" spans="1:4" ht="30" customHeight="1" thickTop="1" thickBot="1">
      <c r="A101" s="13" t="s">
        <v>279</v>
      </c>
      <c r="B101" s="11" t="s">
        <v>113</v>
      </c>
      <c r="C101" s="14" t="s">
        <v>1904</v>
      </c>
      <c r="D101" s="651">
        <v>491544.52953588089</v>
      </c>
    </row>
    <row r="102" spans="1:4" ht="30" customHeight="1" thickTop="1" thickBot="1">
      <c r="A102" s="13" t="s">
        <v>280</v>
      </c>
      <c r="B102" s="11" t="s">
        <v>113</v>
      </c>
      <c r="C102" s="14" t="s">
        <v>281</v>
      </c>
      <c r="D102" s="651">
        <v>491544.52953588089</v>
      </c>
    </row>
    <row r="103" spans="1:4" ht="30" customHeight="1" thickTop="1" thickBot="1">
      <c r="A103" s="13" t="s">
        <v>282</v>
      </c>
      <c r="B103" s="11" t="s">
        <v>113</v>
      </c>
      <c r="C103" s="14" t="s">
        <v>283</v>
      </c>
      <c r="D103" s="651">
        <v>718410.97964062763</v>
      </c>
    </row>
    <row r="104" spans="1:4" ht="30" customHeight="1" thickTop="1" thickBot="1">
      <c r="A104" s="13" t="s">
        <v>284</v>
      </c>
      <c r="B104" s="11" t="s">
        <v>113</v>
      </c>
      <c r="C104" s="14" t="s">
        <v>285</v>
      </c>
      <c r="D104" s="651">
        <v>693204.33537422866</v>
      </c>
    </row>
    <row r="105" spans="1:4" ht="30" customHeight="1" thickTop="1" thickBot="1">
      <c r="A105" s="13" t="s">
        <v>286</v>
      </c>
      <c r="B105" s="11" t="s">
        <v>113</v>
      </c>
      <c r="C105" s="14" t="s">
        <v>287</v>
      </c>
      <c r="D105" s="651">
        <v>352904.1059081789</v>
      </c>
    </row>
    <row r="106" spans="1:4" ht="30" customHeight="1" thickTop="1" thickBot="1">
      <c r="A106" s="13" t="s">
        <v>288</v>
      </c>
      <c r="B106" s="11" t="s">
        <v>113</v>
      </c>
      <c r="C106" s="14" t="s">
        <v>289</v>
      </c>
      <c r="D106" s="651">
        <v>5572.8665676365345</v>
      </c>
    </row>
    <row r="107" spans="1:4" ht="30" customHeight="1" thickTop="1" thickBot="1">
      <c r="A107" s="13" t="s">
        <v>290</v>
      </c>
      <c r="B107" s="11" t="s">
        <v>113</v>
      </c>
      <c r="C107" s="14" t="s">
        <v>291</v>
      </c>
      <c r="D107" s="651">
        <v>655392.70604784135</v>
      </c>
    </row>
    <row r="108" spans="1:4" ht="30" customHeight="1" thickTop="1" thickBot="1">
      <c r="A108" s="13" t="s">
        <v>292</v>
      </c>
      <c r="B108" s="11" t="s">
        <v>113</v>
      </c>
      <c r="C108" s="14" t="s">
        <v>293</v>
      </c>
      <c r="D108" s="651">
        <v>4327.2391416684304</v>
      </c>
    </row>
    <row r="109" spans="1:4" ht="30" customHeight="1" thickTop="1" thickBot="1">
      <c r="A109" s="13" t="s">
        <v>294</v>
      </c>
      <c r="B109" s="11" t="s">
        <v>113</v>
      </c>
      <c r="C109" s="14" t="s">
        <v>1905</v>
      </c>
      <c r="D109" s="651">
        <v>1153543.4894071582</v>
      </c>
    </row>
    <row r="110" spans="1:4" ht="30" customHeight="1" thickTop="1" thickBot="1">
      <c r="A110" s="13" t="s">
        <v>295</v>
      </c>
      <c r="B110" s="11" t="s">
        <v>113</v>
      </c>
      <c r="C110" s="14" t="s">
        <v>296</v>
      </c>
      <c r="D110" s="651">
        <v>3810.9963430521871</v>
      </c>
    </row>
    <row r="111" spans="1:4" ht="30" customHeight="1" thickTop="1" thickBot="1">
      <c r="A111" s="13" t="s">
        <v>297</v>
      </c>
      <c r="B111" s="11" t="s">
        <v>113</v>
      </c>
      <c r="C111" s="14" t="s">
        <v>298</v>
      </c>
      <c r="D111" s="651">
        <v>515097.11595623748</v>
      </c>
    </row>
    <row r="112" spans="1:4" ht="30" customHeight="1" thickTop="1" thickBot="1">
      <c r="A112" s="13" t="s">
        <v>299</v>
      </c>
      <c r="B112" s="11" t="s">
        <v>113</v>
      </c>
      <c r="C112" s="14" t="s">
        <v>300</v>
      </c>
      <c r="D112" s="651">
        <v>579770.55601292558</v>
      </c>
    </row>
    <row r="113" spans="1:4" ht="30" customHeight="1" thickTop="1" thickBot="1">
      <c r="A113" s="13" t="s">
        <v>301</v>
      </c>
      <c r="B113" s="11" t="s">
        <v>113</v>
      </c>
      <c r="C113" s="14" t="s">
        <v>302</v>
      </c>
      <c r="D113" s="651">
        <v>6350.1630979431548</v>
      </c>
    </row>
    <row r="114" spans="1:4" ht="30" customHeight="1" thickTop="1" thickBot="1">
      <c r="A114" s="13" t="s">
        <v>305</v>
      </c>
      <c r="B114" s="11" t="s">
        <v>113</v>
      </c>
      <c r="C114" s="14" t="s">
        <v>306</v>
      </c>
      <c r="D114" s="651">
        <v>91236.969854454859</v>
      </c>
    </row>
    <row r="115" spans="1:4" ht="30" customHeight="1" thickTop="1" thickBot="1">
      <c r="A115" s="13" t="s">
        <v>303</v>
      </c>
      <c r="B115" s="11" t="s">
        <v>113</v>
      </c>
      <c r="C115" s="14" t="s">
        <v>304</v>
      </c>
      <c r="D115" s="651">
        <v>93980.861784555702</v>
      </c>
    </row>
    <row r="116" spans="1:4" ht="30" customHeight="1" thickTop="1" thickBot="1">
      <c r="A116" s="13" t="s">
        <v>309</v>
      </c>
      <c r="B116" s="11" t="s">
        <v>113</v>
      </c>
      <c r="C116" s="14" t="s">
        <v>1906</v>
      </c>
      <c r="D116" s="651">
        <v>149183.37946943374</v>
      </c>
    </row>
    <row r="117" spans="1:4" ht="30" customHeight="1" thickTop="1" thickBot="1">
      <c r="A117" s="13" t="s">
        <v>310</v>
      </c>
      <c r="B117" s="11" t="s">
        <v>113</v>
      </c>
      <c r="C117" s="14" t="s">
        <v>311</v>
      </c>
      <c r="D117" s="651">
        <v>189772.89729726611</v>
      </c>
    </row>
    <row r="118" spans="1:4" ht="30" customHeight="1" thickTop="1" thickBot="1">
      <c r="A118" s="13" t="s">
        <v>313</v>
      </c>
      <c r="B118" s="11" t="s">
        <v>113</v>
      </c>
      <c r="C118" s="14" t="s">
        <v>1908</v>
      </c>
      <c r="D118" s="651">
        <v>189772.89729726611</v>
      </c>
    </row>
    <row r="119" spans="1:4" ht="30" customHeight="1" thickTop="1" thickBot="1">
      <c r="A119" s="13" t="s">
        <v>318</v>
      </c>
      <c r="B119" s="11" t="s">
        <v>113</v>
      </c>
      <c r="C119" s="14" t="s">
        <v>319</v>
      </c>
      <c r="D119" s="651">
        <v>189772.89729726611</v>
      </c>
    </row>
    <row r="120" spans="1:4" ht="30" customHeight="1" thickTop="1" thickBot="1">
      <c r="A120" s="13" t="s">
        <v>314</v>
      </c>
      <c r="B120" s="11" t="s">
        <v>113</v>
      </c>
      <c r="C120" s="14" t="s">
        <v>315</v>
      </c>
      <c r="D120" s="651">
        <v>189772.89729726611</v>
      </c>
    </row>
    <row r="121" spans="1:4" ht="30" customHeight="1" thickTop="1" thickBot="1">
      <c r="A121" s="13" t="s">
        <v>1647</v>
      </c>
      <c r="B121" s="11" t="s">
        <v>113</v>
      </c>
      <c r="C121" s="14" t="s">
        <v>1648</v>
      </c>
      <c r="D121" s="651">
        <v>126036.54718557287</v>
      </c>
    </row>
    <row r="122" spans="1:4" ht="30" customHeight="1" thickTop="1" thickBot="1">
      <c r="A122" s="13" t="s">
        <v>322</v>
      </c>
      <c r="B122" s="11" t="s">
        <v>113</v>
      </c>
      <c r="C122" s="14" t="s">
        <v>323</v>
      </c>
      <c r="D122" s="651">
        <v>126036.54718557287</v>
      </c>
    </row>
    <row r="123" spans="1:4" ht="30" customHeight="1" thickTop="1" thickBot="1">
      <c r="A123" s="13" t="s">
        <v>320</v>
      </c>
      <c r="B123" s="11" t="s">
        <v>113</v>
      </c>
      <c r="C123" s="14" t="s">
        <v>321</v>
      </c>
      <c r="D123" s="651">
        <v>126036.54718557287</v>
      </c>
    </row>
    <row r="124" spans="1:4" ht="30" customHeight="1" thickTop="1" thickBot="1">
      <c r="A124" s="13" t="s">
        <v>312</v>
      </c>
      <c r="B124" s="11" t="s">
        <v>113</v>
      </c>
      <c r="C124" s="14" t="s">
        <v>1907</v>
      </c>
      <c r="D124" s="651">
        <v>135600.59345756235</v>
      </c>
    </row>
    <row r="125" spans="1:4" ht="30" customHeight="1" thickTop="1" thickBot="1">
      <c r="A125" s="13" t="s">
        <v>316</v>
      </c>
      <c r="B125" s="11" t="s">
        <v>113</v>
      </c>
      <c r="C125" s="14" t="s">
        <v>317</v>
      </c>
      <c r="D125" s="651">
        <v>183749.99908561161</v>
      </c>
    </row>
    <row r="126" spans="1:4" ht="30" customHeight="1" thickTop="1" thickBot="1">
      <c r="A126" s="13" t="s">
        <v>307</v>
      </c>
      <c r="B126" s="11" t="s">
        <v>113</v>
      </c>
      <c r="C126" s="14" t="s">
        <v>308</v>
      </c>
      <c r="D126" s="651">
        <v>197888.28788108472</v>
      </c>
    </row>
    <row r="127" spans="1:4" ht="30" customHeight="1" thickTop="1" thickBot="1">
      <c r="A127" s="13" t="s">
        <v>324</v>
      </c>
      <c r="B127" s="11" t="s">
        <v>113</v>
      </c>
      <c r="C127" s="14" t="s">
        <v>325</v>
      </c>
      <c r="D127" s="651">
        <v>1533.3944513353756</v>
      </c>
    </row>
    <row r="128" spans="1:4" ht="30" customHeight="1" thickTop="1" thickBot="1">
      <c r="A128" s="13" t="s">
        <v>326</v>
      </c>
      <c r="B128" s="11" t="s">
        <v>113</v>
      </c>
      <c r="C128" s="14" t="s">
        <v>327</v>
      </c>
      <c r="D128" s="651">
        <v>134507.49624831445</v>
      </c>
    </row>
    <row r="129" spans="1:4" ht="30" customHeight="1" thickTop="1" thickBot="1">
      <c r="A129" s="13" t="s">
        <v>328</v>
      </c>
      <c r="B129" s="11" t="s">
        <v>113</v>
      </c>
      <c r="C129" s="14" t="s">
        <v>329</v>
      </c>
      <c r="D129" s="651">
        <v>547.93295061050765</v>
      </c>
    </row>
    <row r="130" spans="1:4" ht="30" customHeight="1" thickTop="1" thickBot="1">
      <c r="A130" s="13" t="s">
        <v>330</v>
      </c>
      <c r="B130" s="11" t="s">
        <v>113</v>
      </c>
      <c r="C130" s="14" t="s">
        <v>331</v>
      </c>
      <c r="D130" s="651">
        <v>3066.7889026707512</v>
      </c>
    </row>
    <row r="131" spans="1:4" ht="30" customHeight="1" thickTop="1" thickBot="1">
      <c r="A131" s="13" t="s">
        <v>332</v>
      </c>
      <c r="B131" s="11" t="s">
        <v>113</v>
      </c>
      <c r="C131" s="14" t="s">
        <v>333</v>
      </c>
      <c r="D131" s="651">
        <v>3066.7889026707512</v>
      </c>
    </row>
    <row r="132" spans="1:4" ht="30" customHeight="1" thickTop="1" thickBot="1">
      <c r="A132" s="13" t="s">
        <v>334</v>
      </c>
      <c r="B132" s="11" t="s">
        <v>113</v>
      </c>
      <c r="C132" s="14" t="s">
        <v>1675</v>
      </c>
      <c r="D132" s="651">
        <v>4194.3449558860311</v>
      </c>
    </row>
    <row r="133" spans="1:4" ht="30" customHeight="1" thickTop="1" thickBot="1">
      <c r="A133" s="13" t="s">
        <v>335</v>
      </c>
      <c r="B133" s="11" t="s">
        <v>92</v>
      </c>
      <c r="C133" s="14" t="s">
        <v>1909</v>
      </c>
      <c r="D133" s="651">
        <v>393235.62362870475</v>
      </c>
    </row>
    <row r="134" spans="1:4" ht="30" customHeight="1" thickTop="1" thickBot="1">
      <c r="A134" s="13" t="s">
        <v>336</v>
      </c>
      <c r="B134" s="11" t="s">
        <v>113</v>
      </c>
      <c r="C134" s="14" t="s">
        <v>337</v>
      </c>
      <c r="D134" s="651">
        <v>1906.8227179577912</v>
      </c>
    </row>
    <row r="135" spans="1:4" ht="30" customHeight="1" thickTop="1" thickBot="1">
      <c r="A135" s="13" t="s">
        <v>338</v>
      </c>
      <c r="B135" s="11" t="s">
        <v>339</v>
      </c>
      <c r="C135" s="14" t="s">
        <v>340</v>
      </c>
      <c r="D135" s="651">
        <v>1652.9492281831781</v>
      </c>
    </row>
    <row r="136" spans="1:4" ht="30" customHeight="1" thickTop="1" thickBot="1">
      <c r="A136" s="13" t="s">
        <v>352</v>
      </c>
      <c r="B136" s="11" t="s">
        <v>339</v>
      </c>
      <c r="C136" s="14" t="s">
        <v>353</v>
      </c>
      <c r="D136" s="651">
        <v>1448.9635420760653</v>
      </c>
    </row>
    <row r="137" spans="1:4" ht="30" customHeight="1" thickTop="1" thickBot="1">
      <c r="A137" s="13" t="s">
        <v>343</v>
      </c>
      <c r="B137" s="11" t="s">
        <v>344</v>
      </c>
      <c r="C137" s="14" t="s">
        <v>345</v>
      </c>
      <c r="D137" s="651">
        <v>103.10146091283403</v>
      </c>
    </row>
    <row r="138" spans="1:4" ht="30" customHeight="1" thickTop="1" thickBot="1">
      <c r="A138" s="13" t="s">
        <v>346</v>
      </c>
      <c r="B138" s="11" t="s">
        <v>344</v>
      </c>
      <c r="C138" s="14" t="s">
        <v>347</v>
      </c>
      <c r="D138" s="651">
        <v>13.303414311333425</v>
      </c>
    </row>
    <row r="139" spans="1:4" ht="30" customHeight="1" thickTop="1" thickBot="1">
      <c r="A139" s="13" t="s">
        <v>350</v>
      </c>
      <c r="B139" s="11" t="s">
        <v>339</v>
      </c>
      <c r="C139" s="14" t="s">
        <v>351</v>
      </c>
      <c r="D139" s="651">
        <v>1652.9492281831781</v>
      </c>
    </row>
    <row r="140" spans="1:4" ht="30" customHeight="1" thickTop="1" thickBot="1">
      <c r="A140" s="13" t="s">
        <v>348</v>
      </c>
      <c r="B140" s="11" t="s">
        <v>339</v>
      </c>
      <c r="C140" s="14" t="s">
        <v>349</v>
      </c>
      <c r="D140" s="651">
        <v>1652.9492281831781</v>
      </c>
    </row>
    <row r="141" spans="1:4" ht="30" customHeight="1" thickTop="1" thickBot="1">
      <c r="A141" s="13" t="s">
        <v>356</v>
      </c>
      <c r="B141" s="11" t="s">
        <v>113</v>
      </c>
      <c r="C141" s="14" t="s">
        <v>357</v>
      </c>
      <c r="D141" s="651">
        <v>64325.334048874945</v>
      </c>
    </row>
    <row r="142" spans="1:4" ht="30" customHeight="1" thickTop="1" thickBot="1">
      <c r="A142" s="13" t="s">
        <v>341</v>
      </c>
      <c r="B142" s="11" t="s">
        <v>339</v>
      </c>
      <c r="C142" s="14" t="s">
        <v>342</v>
      </c>
      <c r="D142" s="651">
        <v>1448.9635420760653</v>
      </c>
    </row>
    <row r="143" spans="1:4" ht="30" customHeight="1" thickTop="1" thickBot="1">
      <c r="A143" s="13" t="s">
        <v>354</v>
      </c>
      <c r="B143" s="11" t="s">
        <v>113</v>
      </c>
      <c r="C143" s="14" t="s">
        <v>355</v>
      </c>
      <c r="D143" s="651">
        <v>94527.410389179655</v>
      </c>
    </row>
    <row r="144" spans="1:4" ht="30" customHeight="1" thickTop="1" thickBot="1">
      <c r="A144" s="13" t="s">
        <v>359</v>
      </c>
      <c r="B144" s="11" t="s">
        <v>113</v>
      </c>
      <c r="C144" s="14" t="s">
        <v>360</v>
      </c>
      <c r="D144" s="651">
        <v>220565.06619261179</v>
      </c>
    </row>
    <row r="145" spans="1:4" ht="68.25" customHeight="1" thickTop="1" thickBot="1">
      <c r="A145" s="13" t="s">
        <v>358</v>
      </c>
      <c r="B145" s="11" t="s">
        <v>113</v>
      </c>
      <c r="C145" s="14" t="s">
        <v>2196</v>
      </c>
      <c r="D145" s="651">
        <v>252074.20298900502</v>
      </c>
    </row>
    <row r="146" spans="1:4" ht="30" customHeight="1" thickTop="1" thickBot="1">
      <c r="A146" s="13" t="s">
        <v>361</v>
      </c>
      <c r="B146" s="11" t="s">
        <v>113</v>
      </c>
      <c r="C146" s="14" t="s">
        <v>1910</v>
      </c>
      <c r="D146" s="651">
        <v>414589.8208341134</v>
      </c>
    </row>
    <row r="147" spans="1:4" ht="30" customHeight="1" thickTop="1" thickBot="1">
      <c r="A147" s="13" t="s">
        <v>362</v>
      </c>
      <c r="B147" s="11" t="s">
        <v>113</v>
      </c>
      <c r="C147" s="14" t="s">
        <v>1911</v>
      </c>
      <c r="D147" s="651">
        <v>414589.8208341134</v>
      </c>
    </row>
    <row r="148" spans="1:4" ht="30" customHeight="1" thickTop="1" thickBot="1">
      <c r="A148" s="13" t="s">
        <v>367</v>
      </c>
      <c r="B148" s="11" t="s">
        <v>113</v>
      </c>
      <c r="C148" s="14" t="s">
        <v>368</v>
      </c>
      <c r="D148" s="651">
        <v>4740.5741348839438</v>
      </c>
    </row>
    <row r="149" spans="1:4" ht="30" customHeight="1" thickTop="1" thickBot="1">
      <c r="A149" s="13" t="s">
        <v>363</v>
      </c>
      <c r="B149" s="11" t="s">
        <v>113</v>
      </c>
      <c r="C149" s="14" t="s">
        <v>364</v>
      </c>
      <c r="D149" s="651">
        <v>4449.9106977752608</v>
      </c>
    </row>
    <row r="150" spans="1:4" ht="30" customHeight="1" thickTop="1" thickBot="1">
      <c r="A150" s="13" t="s">
        <v>158</v>
      </c>
      <c r="B150" s="11" t="s">
        <v>113</v>
      </c>
      <c r="C150" s="14" t="s">
        <v>159</v>
      </c>
      <c r="D150" s="651">
        <v>47443.224324316529</v>
      </c>
    </row>
    <row r="151" spans="1:4" ht="30" customHeight="1" thickTop="1" thickBot="1">
      <c r="A151" s="13" t="s">
        <v>369</v>
      </c>
      <c r="B151" s="11" t="s">
        <v>113</v>
      </c>
      <c r="C151" s="14" t="s">
        <v>370</v>
      </c>
      <c r="D151" s="651">
        <v>63437.331143593437</v>
      </c>
    </row>
    <row r="152" spans="1:4" ht="30" customHeight="1" thickTop="1" thickBot="1">
      <c r="A152" s="13" t="s">
        <v>371</v>
      </c>
      <c r="B152" s="11" t="s">
        <v>113</v>
      </c>
      <c r="C152" s="14" t="s">
        <v>372</v>
      </c>
      <c r="D152" s="651">
        <v>130448.84626549845</v>
      </c>
    </row>
    <row r="153" spans="1:4" ht="30" customHeight="1" thickTop="1" thickBot="1">
      <c r="A153" s="13" t="s">
        <v>365</v>
      </c>
      <c r="B153" s="11" t="s">
        <v>113</v>
      </c>
      <c r="C153" s="14" t="s">
        <v>366</v>
      </c>
      <c r="D153" s="651">
        <v>130448.84626549845</v>
      </c>
    </row>
    <row r="154" spans="1:4" ht="30" customHeight="1" thickTop="1" thickBot="1">
      <c r="A154" s="13" t="s">
        <v>373</v>
      </c>
      <c r="B154" s="11" t="s">
        <v>113</v>
      </c>
      <c r="C154" s="14" t="s">
        <v>374</v>
      </c>
      <c r="D154" s="651">
        <v>70267.525774603884</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1" zoomScaleNormal="91" workbookViewId="0">
      <pane xSplit="3" ySplit="2" topLeftCell="D3" activePane="bottomRight" state="frozen"/>
      <selection activeCell="D20" sqref="D20"/>
      <selection pane="topRight" activeCell="D20" sqref="D20"/>
      <selection pane="bottomLeft" activeCell="D20" sqref="D20"/>
      <selection pane="bottomRight" activeCell="C7" sqref="C7"/>
    </sheetView>
  </sheetViews>
  <sheetFormatPr baseColWidth="10" defaultRowHeight="15"/>
  <cols>
    <col min="1" max="1" width="11.5703125" customWidth="1"/>
    <col min="2" max="2" width="9.140625"/>
    <col min="3" max="3" width="77.42578125" style="202" customWidth="1"/>
    <col min="4" max="4" width="18.85546875" style="186" customWidth="1"/>
  </cols>
  <sheetData>
    <row r="1" spans="1:4" ht="81.75" customHeight="1" thickTop="1" thickBot="1">
      <c r="A1" s="686" t="s">
        <v>1849</v>
      </c>
      <c r="B1" s="687"/>
      <c r="C1" s="687"/>
      <c r="D1" s="688"/>
    </row>
    <row r="2" spans="1:4" ht="47.25" customHeight="1" thickTop="1" thickBot="1">
      <c r="A2" s="685" t="s">
        <v>375</v>
      </c>
      <c r="B2" s="685"/>
      <c r="C2" s="685"/>
      <c r="D2" s="685"/>
    </row>
    <row r="3" spans="1:4" ht="16.5" customHeight="1" thickTop="1" thickBot="1">
      <c r="A3" s="196"/>
      <c r="B3" s="196"/>
      <c r="C3" s="201"/>
      <c r="D3" s="197"/>
    </row>
    <row r="4" spans="1:4" ht="16.5" customHeight="1" thickTop="1" thickBot="1">
      <c r="A4" s="196"/>
      <c r="B4" s="196"/>
      <c r="C4" s="201" t="s">
        <v>375</v>
      </c>
      <c r="D4" s="197"/>
    </row>
    <row r="5" spans="1:4" ht="16.5" thickTop="1" thickBot="1">
      <c r="A5" s="196"/>
      <c r="B5" s="196"/>
      <c r="C5" s="201"/>
      <c r="D5" s="198" t="s">
        <v>1845</v>
      </c>
    </row>
    <row r="6" spans="1:4" ht="16.5" thickTop="1" thickBot="1">
      <c r="A6" s="662" t="s">
        <v>742</v>
      </c>
      <c r="B6" s="662" t="s">
        <v>377</v>
      </c>
      <c r="C6" s="663" t="s">
        <v>2239</v>
      </c>
      <c r="D6" s="650">
        <v>3861.3475012696854</v>
      </c>
    </row>
    <row r="7" spans="1:4" ht="16.5" thickTop="1" thickBot="1">
      <c r="A7" s="662" t="s">
        <v>747</v>
      </c>
      <c r="B7" s="662" t="s">
        <v>377</v>
      </c>
      <c r="C7" s="663" t="s">
        <v>748</v>
      </c>
      <c r="D7" s="650">
        <v>3861.3475012696854</v>
      </c>
    </row>
    <row r="8" spans="1:4" ht="16.5" thickTop="1" thickBot="1">
      <c r="A8" s="662" t="s">
        <v>743</v>
      </c>
      <c r="B8" s="662" t="s">
        <v>377</v>
      </c>
      <c r="C8" s="663" t="s">
        <v>744</v>
      </c>
      <c r="D8" s="650">
        <v>4300.7016361923461</v>
      </c>
    </row>
    <row r="9" spans="1:4" ht="16.5" thickTop="1" thickBot="1">
      <c r="A9" s="662" t="s">
        <v>745</v>
      </c>
      <c r="B9" s="662" t="s">
        <v>377</v>
      </c>
      <c r="C9" s="663" t="s">
        <v>746</v>
      </c>
      <c r="D9" s="650">
        <v>4165.4831764599385</v>
      </c>
    </row>
    <row r="10" spans="1:4" ht="16.5" thickTop="1" thickBot="1">
      <c r="A10" s="662" t="s">
        <v>1667</v>
      </c>
      <c r="B10" s="662" t="s">
        <v>377</v>
      </c>
      <c r="C10" s="663" t="s">
        <v>1666</v>
      </c>
      <c r="D10" s="650">
        <v>11015.235811275255</v>
      </c>
    </row>
    <row r="11" spans="1:4" ht="16.5" thickTop="1" thickBot="1">
      <c r="A11" s="662" t="s">
        <v>751</v>
      </c>
      <c r="B11" s="662" t="s">
        <v>377</v>
      </c>
      <c r="C11" s="663" t="s">
        <v>752</v>
      </c>
      <c r="D11" s="650">
        <v>9561.3582128043017</v>
      </c>
    </row>
    <row r="12" spans="1:4" ht="16.5" thickTop="1" thickBot="1">
      <c r="A12" s="662" t="s">
        <v>749</v>
      </c>
      <c r="B12" s="662" t="s">
        <v>377</v>
      </c>
      <c r="C12" s="663" t="s">
        <v>750</v>
      </c>
      <c r="D12" s="650">
        <v>17029.439115322049</v>
      </c>
    </row>
    <row r="13" spans="1:4" ht="16.5" thickTop="1" thickBot="1">
      <c r="A13" s="662" t="s">
        <v>753</v>
      </c>
      <c r="B13" s="662" t="s">
        <v>92</v>
      </c>
      <c r="C13" s="663" t="s">
        <v>1934</v>
      </c>
      <c r="D13" s="650">
        <v>1091.7974245156547</v>
      </c>
    </row>
    <row r="14" spans="1:4" ht="16.5" thickTop="1" thickBot="1">
      <c r="A14" s="662" t="s">
        <v>755</v>
      </c>
      <c r="B14" s="662" t="s">
        <v>233</v>
      </c>
      <c r="C14" s="663" t="s">
        <v>1936</v>
      </c>
      <c r="D14" s="650">
        <v>45000</v>
      </c>
    </row>
    <row r="15" spans="1:4" ht="16.5" thickTop="1" thickBot="1">
      <c r="A15" s="662" t="s">
        <v>756</v>
      </c>
      <c r="B15" s="662" t="s">
        <v>92</v>
      </c>
      <c r="C15" s="663" t="s">
        <v>1937</v>
      </c>
      <c r="D15" s="650">
        <v>1519.433049940865</v>
      </c>
    </row>
    <row r="16" spans="1:4" ht="16.5" thickTop="1" thickBot="1">
      <c r="A16" s="662" t="s">
        <v>754</v>
      </c>
      <c r="B16" s="662" t="s">
        <v>233</v>
      </c>
      <c r="C16" s="663" t="s">
        <v>1935</v>
      </c>
      <c r="D16" s="650">
        <v>50000</v>
      </c>
    </row>
    <row r="17" spans="1:4" ht="16.5" thickTop="1" thickBot="1">
      <c r="A17" s="662" t="s">
        <v>776</v>
      </c>
      <c r="B17" s="662" t="s">
        <v>422</v>
      </c>
      <c r="C17" s="663" t="s">
        <v>777</v>
      </c>
      <c r="D17" s="650">
        <v>18337.804726652921</v>
      </c>
    </row>
    <row r="18" spans="1:4" ht="16.5" thickTop="1" thickBot="1">
      <c r="A18" s="662" t="s">
        <v>757</v>
      </c>
      <c r="B18" s="662" t="s">
        <v>387</v>
      </c>
      <c r="C18" s="663" t="s">
        <v>1938</v>
      </c>
      <c r="D18" s="650">
        <v>62029.045220762426</v>
      </c>
    </row>
    <row r="19" spans="1:4" ht="16.5" thickTop="1" thickBot="1">
      <c r="A19" s="662" t="s">
        <v>758</v>
      </c>
      <c r="B19" s="662" t="s">
        <v>387</v>
      </c>
      <c r="C19" s="663" t="s">
        <v>2240</v>
      </c>
      <c r="D19" s="650">
        <v>69555.251484943568</v>
      </c>
    </row>
    <row r="20" spans="1:4" ht="16.5" thickTop="1" thickBot="1">
      <c r="A20" s="662" t="s">
        <v>761</v>
      </c>
      <c r="B20" s="662" t="s">
        <v>387</v>
      </c>
      <c r="C20" s="663" t="s">
        <v>762</v>
      </c>
      <c r="D20" s="650">
        <v>69555.251484943568</v>
      </c>
    </row>
    <row r="21" spans="1:4" ht="16.5" thickTop="1" thickBot="1">
      <c r="A21" s="662" t="s">
        <v>759</v>
      </c>
      <c r="B21" s="662" t="s">
        <v>387</v>
      </c>
      <c r="C21" s="663" t="s">
        <v>2241</v>
      </c>
      <c r="D21" s="650">
        <v>46907.591910954085</v>
      </c>
    </row>
    <row r="22" spans="1:4" ht="16.5" thickTop="1" thickBot="1">
      <c r="A22" s="662" t="s">
        <v>760</v>
      </c>
      <c r="B22" s="662" t="s">
        <v>387</v>
      </c>
      <c r="C22" s="663" t="s">
        <v>2242</v>
      </c>
      <c r="D22" s="650">
        <v>46907.591910954085</v>
      </c>
    </row>
    <row r="23" spans="1:4" ht="16.5" thickTop="1" thickBot="1">
      <c r="A23" s="662" t="s">
        <v>763</v>
      </c>
      <c r="B23" s="662" t="s">
        <v>387</v>
      </c>
      <c r="C23" s="663" t="s">
        <v>764</v>
      </c>
      <c r="D23" s="650">
        <v>66594.841480583753</v>
      </c>
    </row>
    <row r="24" spans="1:4" ht="16.5" thickTop="1" thickBot="1">
      <c r="A24" s="662" t="s">
        <v>772</v>
      </c>
      <c r="B24" s="662" t="s">
        <v>387</v>
      </c>
      <c r="C24" s="663" t="s">
        <v>773</v>
      </c>
      <c r="D24" s="650">
        <v>73994.558889891283</v>
      </c>
    </row>
    <row r="25" spans="1:4" ht="16.5" thickTop="1" thickBot="1">
      <c r="A25" s="662" t="s">
        <v>765</v>
      </c>
      <c r="B25" s="662" t="s">
        <v>387</v>
      </c>
      <c r="C25" s="663" t="s">
        <v>766</v>
      </c>
      <c r="D25" s="650">
        <v>73994.558889891283</v>
      </c>
    </row>
    <row r="26" spans="1:4" ht="16.5" thickTop="1" thickBot="1">
      <c r="A26" s="662" t="s">
        <v>768</v>
      </c>
      <c r="B26" s="662" t="s">
        <v>387</v>
      </c>
      <c r="C26" s="663" t="s">
        <v>2001</v>
      </c>
      <c r="D26" s="650">
        <v>73994.558889891283</v>
      </c>
    </row>
    <row r="27" spans="1:4" ht="16.5" thickTop="1" thickBot="1">
      <c r="A27" s="662" t="s">
        <v>767</v>
      </c>
      <c r="B27" s="662" t="s">
        <v>387</v>
      </c>
      <c r="C27" s="663" t="s">
        <v>2003</v>
      </c>
      <c r="D27" s="650">
        <v>73994.558889891283</v>
      </c>
    </row>
    <row r="28" spans="1:4" ht="16.5" thickTop="1" thickBot="1">
      <c r="A28" s="662" t="s">
        <v>770</v>
      </c>
      <c r="B28" s="662" t="s">
        <v>387</v>
      </c>
      <c r="C28" s="663" t="s">
        <v>2002</v>
      </c>
      <c r="D28" s="650">
        <v>73994.558889891283</v>
      </c>
    </row>
    <row r="29" spans="1:4" ht="16.5" thickTop="1" thickBot="1">
      <c r="A29" s="662" t="s">
        <v>769</v>
      </c>
      <c r="B29" s="662" t="s">
        <v>387</v>
      </c>
      <c r="C29" s="663" t="s">
        <v>2000</v>
      </c>
      <c r="D29" s="650">
        <v>73994.558889891283</v>
      </c>
    </row>
    <row r="30" spans="1:4" ht="16.5" thickTop="1" thickBot="1">
      <c r="A30" s="662" t="s">
        <v>771</v>
      </c>
      <c r="B30" s="662" t="s">
        <v>387</v>
      </c>
      <c r="C30" s="663" t="s">
        <v>2243</v>
      </c>
      <c r="D30" s="650">
        <v>52206.830149075453</v>
      </c>
    </row>
    <row r="31" spans="1:4" ht="16.5" thickTop="1" thickBot="1">
      <c r="A31" s="662" t="s">
        <v>774</v>
      </c>
      <c r="B31" s="662" t="s">
        <v>422</v>
      </c>
      <c r="C31" s="663" t="s">
        <v>775</v>
      </c>
      <c r="D31" s="650">
        <v>47.073657313142114</v>
      </c>
    </row>
    <row r="32" spans="1:4" ht="16.5" thickTop="1" thickBot="1">
      <c r="A32" s="662" t="s">
        <v>779</v>
      </c>
      <c r="B32" s="662" t="s">
        <v>144</v>
      </c>
      <c r="C32" s="663" t="s">
        <v>1940</v>
      </c>
      <c r="D32" s="650">
        <v>532.36961095792321</v>
      </c>
    </row>
    <row r="33" spans="1:4" ht="16.5" thickTop="1" thickBot="1">
      <c r="A33" s="662" t="s">
        <v>780</v>
      </c>
      <c r="B33" s="662" t="s">
        <v>377</v>
      </c>
      <c r="C33" s="663" t="s">
        <v>781</v>
      </c>
      <c r="D33" s="650">
        <v>6619.2949830618982</v>
      </c>
    </row>
    <row r="34" spans="1:4" ht="16.5" thickTop="1" thickBot="1">
      <c r="A34" s="662" t="s">
        <v>786</v>
      </c>
      <c r="B34" s="662" t="s">
        <v>377</v>
      </c>
      <c r="C34" s="663" t="s">
        <v>787</v>
      </c>
      <c r="D34" s="650">
        <v>4203.939118381998</v>
      </c>
    </row>
    <row r="35" spans="1:4" ht="16.5" thickTop="1" thickBot="1">
      <c r="A35" s="662" t="s">
        <v>782</v>
      </c>
      <c r="B35" s="662" t="s">
        <v>377</v>
      </c>
      <c r="C35" s="663" t="s">
        <v>783</v>
      </c>
      <c r="D35" s="650">
        <v>4631.6156153339325</v>
      </c>
    </row>
    <row r="36" spans="1:4" ht="16.5" thickTop="1" thickBot="1">
      <c r="A36" s="662" t="s">
        <v>784</v>
      </c>
      <c r="B36" s="662" t="s">
        <v>377</v>
      </c>
      <c r="C36" s="663" t="s">
        <v>785</v>
      </c>
      <c r="D36" s="650">
        <v>5630.5324552886104</v>
      </c>
    </row>
    <row r="37" spans="1:4" ht="16.5" thickTop="1" thickBot="1">
      <c r="A37" s="662" t="s">
        <v>898</v>
      </c>
      <c r="B37" s="662" t="s">
        <v>377</v>
      </c>
      <c r="C37" s="663" t="s">
        <v>899</v>
      </c>
      <c r="D37" s="650">
        <v>7062.6902020603002</v>
      </c>
    </row>
    <row r="38" spans="1:4" ht="16.5" thickTop="1" thickBot="1">
      <c r="A38" s="662" t="s">
        <v>788</v>
      </c>
      <c r="B38" s="662" t="s">
        <v>377</v>
      </c>
      <c r="C38" s="663" t="s">
        <v>789</v>
      </c>
      <c r="D38" s="650">
        <v>3811.7664144587307</v>
      </c>
    </row>
    <row r="39" spans="1:4" ht="16.5" thickTop="1" thickBot="1">
      <c r="A39" s="662" t="s">
        <v>917</v>
      </c>
      <c r="B39" s="662" t="s">
        <v>92</v>
      </c>
      <c r="C39" s="663" t="s">
        <v>2244</v>
      </c>
      <c r="D39" s="650">
        <v>387012.15079522185</v>
      </c>
    </row>
    <row r="40" spans="1:4" ht="16.5" thickTop="1" thickBot="1">
      <c r="A40" s="662" t="s">
        <v>896</v>
      </c>
      <c r="B40" s="662" t="s">
        <v>92</v>
      </c>
      <c r="C40" s="663" t="s">
        <v>897</v>
      </c>
      <c r="D40" s="650">
        <v>36997.279444945641</v>
      </c>
    </row>
    <row r="41" spans="1:4" ht="16.5" thickTop="1" thickBot="1">
      <c r="A41" s="662" t="s">
        <v>827</v>
      </c>
      <c r="B41" s="662" t="s">
        <v>92</v>
      </c>
      <c r="C41" s="663" t="s">
        <v>828</v>
      </c>
      <c r="D41" s="650">
        <v>739.97174093075398</v>
      </c>
    </row>
    <row r="42" spans="1:4" ht="16.5" thickTop="1" thickBot="1">
      <c r="A42" s="662" t="s">
        <v>432</v>
      </c>
      <c r="B42" s="662" t="s">
        <v>92</v>
      </c>
      <c r="C42" s="663" t="s">
        <v>433</v>
      </c>
      <c r="D42" s="650">
        <v>12406.523905197013</v>
      </c>
    </row>
    <row r="43" spans="1:4" ht="16.5" thickTop="1" thickBot="1">
      <c r="A43" s="662" t="s">
        <v>376</v>
      </c>
      <c r="B43" s="662" t="s">
        <v>377</v>
      </c>
      <c r="C43" s="663" t="s">
        <v>378</v>
      </c>
      <c r="D43" s="650">
        <v>6505.3179203578347</v>
      </c>
    </row>
    <row r="44" spans="1:4" ht="16.5" thickTop="1" thickBot="1">
      <c r="A44" s="662" t="s">
        <v>379</v>
      </c>
      <c r="B44" s="662" t="s">
        <v>144</v>
      </c>
      <c r="C44" s="663" t="s">
        <v>2245</v>
      </c>
      <c r="D44" s="650">
        <v>7746.2642581805858</v>
      </c>
    </row>
    <row r="45" spans="1:4" ht="16.5" thickTop="1" thickBot="1">
      <c r="A45" s="662" t="s">
        <v>778</v>
      </c>
      <c r="B45" s="662" t="s">
        <v>377</v>
      </c>
      <c r="C45" s="663" t="s">
        <v>1939</v>
      </c>
      <c r="D45" s="650">
        <v>18908.633665019905</v>
      </c>
    </row>
    <row r="46" spans="1:4" ht="16.5" thickTop="1" thickBot="1">
      <c r="A46" s="662" t="s">
        <v>913</v>
      </c>
      <c r="B46" s="662" t="s">
        <v>92</v>
      </c>
      <c r="C46" s="663" t="s">
        <v>1953</v>
      </c>
      <c r="D46" s="650">
        <v>20481</v>
      </c>
    </row>
    <row r="47" spans="1:4" ht="16.5" thickTop="1" thickBot="1">
      <c r="A47" s="662" t="s">
        <v>914</v>
      </c>
      <c r="B47" s="662" t="s">
        <v>92</v>
      </c>
      <c r="C47" s="663" t="s">
        <v>1954</v>
      </c>
      <c r="D47" s="650">
        <v>20480.963735992922</v>
      </c>
    </row>
    <row r="48" spans="1:4" ht="16.5" thickTop="1" thickBot="1">
      <c r="A48" s="662" t="s">
        <v>797</v>
      </c>
      <c r="B48" s="662" t="s">
        <v>387</v>
      </c>
      <c r="C48" s="663" t="s">
        <v>798</v>
      </c>
      <c r="D48" s="650">
        <v>56383.265496553649</v>
      </c>
    </row>
    <row r="49" spans="1:4" ht="16.5" thickTop="1" thickBot="1">
      <c r="A49" s="662" t="s">
        <v>800</v>
      </c>
      <c r="B49" s="662" t="s">
        <v>387</v>
      </c>
      <c r="C49" s="663" t="s">
        <v>801</v>
      </c>
      <c r="D49" s="650">
        <v>59112.358399099132</v>
      </c>
    </row>
    <row r="50" spans="1:4" ht="16.5" thickTop="1" thickBot="1">
      <c r="A50" s="662" t="s">
        <v>799</v>
      </c>
      <c r="B50" s="662" t="s">
        <v>387</v>
      </c>
      <c r="C50" s="663" t="s">
        <v>1942</v>
      </c>
      <c r="D50" s="650">
        <v>80394.452300048099</v>
      </c>
    </row>
    <row r="51" spans="1:4" ht="16.5" thickTop="1" thickBot="1">
      <c r="A51" s="662" t="s">
        <v>796</v>
      </c>
      <c r="B51" s="662" t="s">
        <v>387</v>
      </c>
      <c r="C51" s="663" t="s">
        <v>1941</v>
      </c>
      <c r="D51" s="650">
        <v>55495.919167418469</v>
      </c>
    </row>
    <row r="52" spans="1:4" ht="16.5" thickTop="1" thickBot="1">
      <c r="A52" s="662" t="s">
        <v>802</v>
      </c>
      <c r="B52" s="662" t="s">
        <v>387</v>
      </c>
      <c r="C52" s="663" t="s">
        <v>803</v>
      </c>
      <c r="D52" s="650">
        <v>91324.202789087751</v>
      </c>
    </row>
    <row r="53" spans="1:4" ht="16.5" thickTop="1" thickBot="1">
      <c r="A53" s="662" t="s">
        <v>380</v>
      </c>
      <c r="B53" s="662" t="s">
        <v>144</v>
      </c>
      <c r="C53" s="663" t="s">
        <v>381</v>
      </c>
      <c r="D53" s="650">
        <v>3122.7892118575137</v>
      </c>
    </row>
    <row r="54" spans="1:4" ht="16.5" thickTop="1" thickBot="1">
      <c r="A54" s="662" t="s">
        <v>794</v>
      </c>
      <c r="B54" s="662" t="s">
        <v>377</v>
      </c>
      <c r="C54" s="663" t="s">
        <v>795</v>
      </c>
      <c r="D54" s="650">
        <v>3403.686944058582</v>
      </c>
    </row>
    <row r="55" spans="1:4" ht="16.5" thickTop="1" thickBot="1">
      <c r="A55" s="662" t="s">
        <v>790</v>
      </c>
      <c r="B55" s="662" t="s">
        <v>422</v>
      </c>
      <c r="C55" s="663" t="s">
        <v>791</v>
      </c>
      <c r="D55" s="650">
        <v>7399.7174093075355</v>
      </c>
    </row>
    <row r="56" spans="1:4" ht="16.5" thickTop="1" thickBot="1">
      <c r="A56" s="662" t="s">
        <v>792</v>
      </c>
      <c r="B56" s="662" t="s">
        <v>606</v>
      </c>
      <c r="C56" s="663" t="s">
        <v>793</v>
      </c>
      <c r="D56" s="650">
        <v>5031.6509261380797</v>
      </c>
    </row>
    <row r="57" spans="1:4" ht="16.5" thickTop="1" thickBot="1">
      <c r="A57" s="662" t="s">
        <v>382</v>
      </c>
      <c r="B57" s="662" t="s">
        <v>377</v>
      </c>
      <c r="C57" s="663" t="s">
        <v>383</v>
      </c>
      <c r="D57" s="650">
        <v>7399.7174093075355</v>
      </c>
    </row>
    <row r="58" spans="1:4" ht="16.5" thickTop="1" thickBot="1">
      <c r="A58" s="662" t="s">
        <v>384</v>
      </c>
      <c r="B58" s="662" t="s">
        <v>377</v>
      </c>
      <c r="C58" s="663" t="s">
        <v>385</v>
      </c>
      <c r="D58" s="650">
        <v>3122.7892118575137</v>
      </c>
    </row>
    <row r="59" spans="1:4" ht="16.5" thickTop="1" thickBot="1">
      <c r="A59" s="662" t="s">
        <v>386</v>
      </c>
      <c r="B59" s="662" t="s">
        <v>387</v>
      </c>
      <c r="C59" s="663" t="s">
        <v>2246</v>
      </c>
      <c r="D59" s="650">
        <v>36997.279444945641</v>
      </c>
    </row>
    <row r="60" spans="1:4" ht="16.5" thickTop="1" thickBot="1">
      <c r="A60" s="662" t="s">
        <v>388</v>
      </c>
      <c r="B60" s="662" t="s">
        <v>377</v>
      </c>
      <c r="C60" s="663" t="s">
        <v>389</v>
      </c>
      <c r="D60" s="650">
        <v>25898.357131780358</v>
      </c>
    </row>
    <row r="61" spans="1:4" ht="16.5" thickTop="1" thickBot="1">
      <c r="A61" s="662" t="s">
        <v>390</v>
      </c>
      <c r="B61" s="662" t="s">
        <v>233</v>
      </c>
      <c r="C61" s="663" t="s">
        <v>391</v>
      </c>
      <c r="D61" s="650">
        <v>80000</v>
      </c>
    </row>
    <row r="62" spans="1:4" ht="16.5" thickTop="1" thickBot="1">
      <c r="A62" s="662" t="s">
        <v>398</v>
      </c>
      <c r="B62" s="662" t="s">
        <v>233</v>
      </c>
      <c r="C62" s="663" t="s">
        <v>399</v>
      </c>
      <c r="D62" s="650">
        <v>80000</v>
      </c>
    </row>
    <row r="63" spans="1:4" ht="16.5" thickTop="1" thickBot="1">
      <c r="A63" s="662" t="s">
        <v>392</v>
      </c>
      <c r="B63" s="662" t="s">
        <v>387</v>
      </c>
      <c r="C63" s="663" t="s">
        <v>393</v>
      </c>
      <c r="D63" s="650">
        <v>81394.276299198813</v>
      </c>
    </row>
    <row r="64" spans="1:4" ht="16.5" thickTop="1" thickBot="1">
      <c r="A64" s="662" t="s">
        <v>400</v>
      </c>
      <c r="B64" s="662" t="s">
        <v>92</v>
      </c>
      <c r="C64" s="663" t="s">
        <v>401</v>
      </c>
      <c r="D64" s="650">
        <v>40000</v>
      </c>
    </row>
    <row r="65" spans="1:4" ht="16.5" thickTop="1" thickBot="1">
      <c r="A65" s="662" t="s">
        <v>394</v>
      </c>
      <c r="B65" s="662" t="s">
        <v>92</v>
      </c>
      <c r="C65" s="663" t="s">
        <v>395</v>
      </c>
      <c r="D65" s="650">
        <v>81394.276299198813</v>
      </c>
    </row>
    <row r="66" spans="1:4" ht="16.5" thickTop="1" thickBot="1">
      <c r="A66" s="662" t="s">
        <v>396</v>
      </c>
      <c r="B66" s="662" t="s">
        <v>92</v>
      </c>
      <c r="C66" s="663" t="s">
        <v>397</v>
      </c>
      <c r="D66" s="650">
        <v>113427.90010079203</v>
      </c>
    </row>
    <row r="67" spans="1:4" ht="16.5" thickTop="1" thickBot="1">
      <c r="A67" s="662" t="s">
        <v>918</v>
      </c>
      <c r="B67" s="662" t="s">
        <v>144</v>
      </c>
      <c r="C67" s="663" t="s">
        <v>919</v>
      </c>
      <c r="D67" s="650">
        <v>10361.435015259392</v>
      </c>
    </row>
    <row r="68" spans="1:4" ht="16.5" thickTop="1" thickBot="1">
      <c r="A68" s="662" t="s">
        <v>402</v>
      </c>
      <c r="B68" s="662" t="s">
        <v>377</v>
      </c>
      <c r="C68" s="663" t="s">
        <v>403</v>
      </c>
      <c r="D68" s="650">
        <v>1054.0918296966879</v>
      </c>
    </row>
    <row r="69" spans="1:4" ht="16.5" thickTop="1" thickBot="1">
      <c r="A69" s="662" t="s">
        <v>404</v>
      </c>
      <c r="B69" s="662" t="s">
        <v>377</v>
      </c>
      <c r="C69" s="663" t="s">
        <v>405</v>
      </c>
      <c r="D69" s="650">
        <v>17758.537221382863</v>
      </c>
    </row>
    <row r="70" spans="1:4" ht="16.5" thickTop="1" thickBot="1">
      <c r="A70" s="662" t="s">
        <v>406</v>
      </c>
      <c r="B70" s="662" t="s">
        <v>144</v>
      </c>
      <c r="C70" s="663" t="s">
        <v>407</v>
      </c>
      <c r="D70" s="650">
        <v>44457.146527486628</v>
      </c>
    </row>
    <row r="71" spans="1:4" ht="16.5" thickTop="1" thickBot="1">
      <c r="A71" s="662" t="s">
        <v>408</v>
      </c>
      <c r="B71" s="662" t="s">
        <v>92</v>
      </c>
      <c r="C71" s="663" t="s">
        <v>409</v>
      </c>
      <c r="D71" s="650">
        <v>14275.650408419757</v>
      </c>
    </row>
    <row r="72" spans="1:4" ht="16.5" thickTop="1" thickBot="1">
      <c r="A72" s="662" t="s">
        <v>410</v>
      </c>
      <c r="B72" s="662" t="s">
        <v>92</v>
      </c>
      <c r="C72" s="663" t="s">
        <v>411</v>
      </c>
      <c r="D72" s="650">
        <v>24734729.01303928</v>
      </c>
    </row>
    <row r="73" spans="1:4" ht="16.5" thickTop="1" thickBot="1">
      <c r="A73" s="662" t="s">
        <v>810</v>
      </c>
      <c r="B73" s="662" t="s">
        <v>377</v>
      </c>
      <c r="C73" s="663" t="s">
        <v>811</v>
      </c>
      <c r="D73" s="650">
        <v>1506.3570340205476</v>
      </c>
    </row>
    <row r="74" spans="1:4" ht="16.5" thickTop="1" thickBot="1">
      <c r="A74" s="662" t="s">
        <v>805</v>
      </c>
      <c r="B74" s="662" t="s">
        <v>377</v>
      </c>
      <c r="C74" s="663" t="s">
        <v>806</v>
      </c>
      <c r="D74" s="650">
        <v>2391.6033118260261</v>
      </c>
    </row>
    <row r="75" spans="1:4" ht="16.5" thickTop="1" thickBot="1">
      <c r="A75" s="662" t="s">
        <v>808</v>
      </c>
      <c r="B75" s="662" t="s">
        <v>377</v>
      </c>
      <c r="C75" s="663" t="s">
        <v>809</v>
      </c>
      <c r="D75" s="650">
        <v>1894.71470685397</v>
      </c>
    </row>
    <row r="76" spans="1:4" ht="16.5" thickTop="1" thickBot="1">
      <c r="A76" s="662" t="s">
        <v>822</v>
      </c>
      <c r="B76" s="662" t="s">
        <v>377</v>
      </c>
      <c r="C76" s="663" t="s">
        <v>823</v>
      </c>
      <c r="D76" s="650">
        <v>3227.1607291342989</v>
      </c>
    </row>
    <row r="77" spans="1:4" ht="16.5" thickTop="1" thickBot="1">
      <c r="A77" s="662" t="s">
        <v>807</v>
      </c>
      <c r="B77" s="662" t="s">
        <v>377</v>
      </c>
      <c r="C77" s="663" t="s">
        <v>2036</v>
      </c>
      <c r="D77" s="650">
        <v>3329.1536533127733</v>
      </c>
    </row>
    <row r="78" spans="1:4" ht="16.5" thickTop="1" thickBot="1">
      <c r="A78" s="662" t="s">
        <v>817</v>
      </c>
      <c r="B78" s="662" t="s">
        <v>377</v>
      </c>
      <c r="C78" s="663" t="s">
        <v>818</v>
      </c>
      <c r="D78" s="650">
        <v>3463.836617292041</v>
      </c>
    </row>
    <row r="79" spans="1:4" ht="16.5" thickTop="1" thickBot="1">
      <c r="A79" s="662" t="s">
        <v>819</v>
      </c>
      <c r="B79" s="662" t="s">
        <v>377</v>
      </c>
      <c r="C79" s="663" t="s">
        <v>2022</v>
      </c>
      <c r="D79" s="650">
        <v>4069.2561544027299</v>
      </c>
    </row>
    <row r="80" spans="1:4" ht="16.5" thickTop="1" thickBot="1">
      <c r="A80" s="662" t="s">
        <v>820</v>
      </c>
      <c r="B80" s="662" t="s">
        <v>377</v>
      </c>
      <c r="C80" s="663" t="s">
        <v>2023</v>
      </c>
      <c r="D80" s="650">
        <v>3537.0623064458173</v>
      </c>
    </row>
    <row r="81" spans="1:4" ht="16.5" thickTop="1" thickBot="1">
      <c r="A81" s="662" t="s">
        <v>812</v>
      </c>
      <c r="B81" s="662" t="s">
        <v>377</v>
      </c>
      <c r="C81" s="663" t="s">
        <v>2247</v>
      </c>
      <c r="D81" s="650">
        <v>4069.2561544027299</v>
      </c>
    </row>
    <row r="82" spans="1:4" ht="16.5" thickTop="1" thickBot="1">
      <c r="A82" s="662" t="s">
        <v>813</v>
      </c>
      <c r="B82" s="662" t="s">
        <v>377</v>
      </c>
      <c r="C82" s="663" t="s">
        <v>2248</v>
      </c>
      <c r="D82" s="650">
        <v>3773.7381946035598</v>
      </c>
    </row>
    <row r="83" spans="1:4" ht="16.5" thickTop="1" thickBot="1">
      <c r="A83" s="662" t="s">
        <v>814</v>
      </c>
      <c r="B83" s="662" t="s">
        <v>377</v>
      </c>
      <c r="C83" s="663" t="s">
        <v>2249</v>
      </c>
      <c r="D83" s="650">
        <v>5031.6509261380797</v>
      </c>
    </row>
    <row r="84" spans="1:4" ht="16.5" thickTop="1" thickBot="1">
      <c r="A84" s="662" t="s">
        <v>815</v>
      </c>
      <c r="B84" s="662" t="s">
        <v>377</v>
      </c>
      <c r="C84" s="663" t="s">
        <v>2250</v>
      </c>
      <c r="D84" s="650">
        <v>5031.6509261380797</v>
      </c>
    </row>
    <row r="85" spans="1:4" ht="16.5" thickTop="1" thickBot="1">
      <c r="A85" s="662" t="s">
        <v>821</v>
      </c>
      <c r="B85" s="662" t="s">
        <v>377</v>
      </c>
      <c r="C85" s="663" t="s">
        <v>1943</v>
      </c>
      <c r="D85" s="650">
        <v>5031.6509261380797</v>
      </c>
    </row>
    <row r="86" spans="1:4" ht="16.5" thickTop="1" thickBot="1">
      <c r="A86" s="662" t="s">
        <v>816</v>
      </c>
      <c r="B86" s="662" t="s">
        <v>377</v>
      </c>
      <c r="C86" s="663" t="s">
        <v>2251</v>
      </c>
      <c r="D86" s="650">
        <v>5031.6509261380797</v>
      </c>
    </row>
    <row r="87" spans="1:4" ht="16.5" thickTop="1" thickBot="1">
      <c r="A87" s="662" t="s">
        <v>804</v>
      </c>
      <c r="B87" s="662" t="s">
        <v>377</v>
      </c>
      <c r="C87" s="663" t="s">
        <v>2252</v>
      </c>
      <c r="D87" s="650">
        <v>509.44495993510299</v>
      </c>
    </row>
    <row r="88" spans="1:4" ht="16.5" thickTop="1" thickBot="1">
      <c r="A88" s="662" t="s">
        <v>826</v>
      </c>
      <c r="B88" s="662" t="s">
        <v>377</v>
      </c>
      <c r="C88" s="663" t="s">
        <v>1944</v>
      </c>
      <c r="D88" s="650">
        <v>919.63619967591296</v>
      </c>
    </row>
    <row r="89" spans="1:4" ht="16.5" thickTop="1" thickBot="1">
      <c r="A89" s="662" t="s">
        <v>824</v>
      </c>
      <c r="B89" s="662" t="s">
        <v>377</v>
      </c>
      <c r="C89" s="663" t="s">
        <v>825</v>
      </c>
      <c r="D89" s="650">
        <v>920</v>
      </c>
    </row>
    <row r="90" spans="1:4" ht="16.5" thickTop="1" thickBot="1">
      <c r="A90" s="662" t="s">
        <v>915</v>
      </c>
      <c r="B90" s="662" t="s">
        <v>233</v>
      </c>
      <c r="C90" s="663" t="s">
        <v>916</v>
      </c>
      <c r="D90" s="650">
        <v>11204.838042119856</v>
      </c>
    </row>
    <row r="91" spans="1:4" ht="16.5" thickTop="1" thickBot="1">
      <c r="A91" s="662" t="s">
        <v>412</v>
      </c>
      <c r="B91" s="662" t="s">
        <v>377</v>
      </c>
      <c r="C91" s="663" t="s">
        <v>2253</v>
      </c>
      <c r="D91" s="650">
        <v>15000</v>
      </c>
    </row>
    <row r="92" spans="1:4" ht="16.5" thickTop="1" thickBot="1">
      <c r="A92" s="662" t="s">
        <v>413</v>
      </c>
      <c r="B92" s="662" t="s">
        <v>144</v>
      </c>
      <c r="C92" s="663" t="s">
        <v>414</v>
      </c>
      <c r="D92" s="650">
        <v>31580.165322024008</v>
      </c>
    </row>
    <row r="93" spans="1:4" ht="16.5" thickTop="1" thickBot="1">
      <c r="A93" s="662" t="s">
        <v>415</v>
      </c>
      <c r="B93" s="662" t="s">
        <v>144</v>
      </c>
      <c r="C93" s="663" t="s">
        <v>416</v>
      </c>
      <c r="D93" s="650">
        <v>7055.8181906031914</v>
      </c>
    </row>
    <row r="94" spans="1:4" ht="16.5" thickTop="1" thickBot="1">
      <c r="A94" s="662" t="s">
        <v>417</v>
      </c>
      <c r="B94" s="662" t="s">
        <v>144</v>
      </c>
      <c r="C94" s="663" t="s">
        <v>418</v>
      </c>
      <c r="D94" s="650">
        <v>5647.5312759850221</v>
      </c>
    </row>
    <row r="95" spans="1:4" ht="16.5" thickTop="1" thickBot="1">
      <c r="A95" s="662" t="s">
        <v>419</v>
      </c>
      <c r="B95" s="662" t="s">
        <v>377</v>
      </c>
      <c r="C95" s="663" t="s">
        <v>420</v>
      </c>
      <c r="D95" s="650">
        <v>7055.8181906031914</v>
      </c>
    </row>
    <row r="96" spans="1:4" ht="16.5" thickTop="1" thickBot="1">
      <c r="A96" s="662" t="s">
        <v>436</v>
      </c>
      <c r="B96" s="662" t="s">
        <v>377</v>
      </c>
      <c r="C96" s="663" t="s">
        <v>437</v>
      </c>
      <c r="D96" s="650">
        <v>5647.5312759850221</v>
      </c>
    </row>
    <row r="97" spans="1:4" ht="16.5" thickTop="1" thickBot="1">
      <c r="A97" s="662" t="s">
        <v>434</v>
      </c>
      <c r="B97" s="662" t="s">
        <v>377</v>
      </c>
      <c r="C97" s="663" t="s">
        <v>435</v>
      </c>
      <c r="D97" s="650">
        <v>6544.5459681187867</v>
      </c>
    </row>
    <row r="98" spans="1:4" ht="16.5" thickTop="1" thickBot="1">
      <c r="A98" s="662" t="s">
        <v>421</v>
      </c>
      <c r="B98" s="662" t="s">
        <v>422</v>
      </c>
      <c r="C98" s="663" t="s">
        <v>423</v>
      </c>
      <c r="D98" s="650">
        <v>3442.914991819533</v>
      </c>
    </row>
    <row r="99" spans="1:4" ht="16.5" thickTop="1" thickBot="1">
      <c r="A99" s="662" t="s">
        <v>835</v>
      </c>
      <c r="B99" s="662" t="s">
        <v>387</v>
      </c>
      <c r="C99" s="663" t="s">
        <v>2254</v>
      </c>
      <c r="D99" s="650">
        <v>504642.68241280387</v>
      </c>
    </row>
    <row r="100" spans="1:4" ht="16.5" thickTop="1" thickBot="1">
      <c r="A100" s="662" t="s">
        <v>836</v>
      </c>
      <c r="B100" s="662" t="s">
        <v>387</v>
      </c>
      <c r="C100" s="663" t="s">
        <v>2255</v>
      </c>
      <c r="D100" s="650">
        <v>555999.01590687479</v>
      </c>
    </row>
    <row r="101" spans="1:4" ht="16.5" thickTop="1" thickBot="1">
      <c r="A101" s="662" t="s">
        <v>837</v>
      </c>
      <c r="B101" s="662" t="s">
        <v>387</v>
      </c>
      <c r="C101" s="663" t="s">
        <v>2256</v>
      </c>
      <c r="D101" s="650">
        <v>660031.51760189375</v>
      </c>
    </row>
    <row r="102" spans="1:4" ht="16.5" thickTop="1" thickBot="1">
      <c r="A102" s="662" t="s">
        <v>838</v>
      </c>
      <c r="B102" s="662" t="s">
        <v>387</v>
      </c>
      <c r="C102" s="663" t="s">
        <v>2257</v>
      </c>
      <c r="D102" s="650">
        <v>604217.85124761169</v>
      </c>
    </row>
    <row r="103" spans="1:4" ht="16.5" thickTop="1" thickBot="1">
      <c r="A103" s="662" t="s">
        <v>839</v>
      </c>
      <c r="B103" s="662" t="s">
        <v>387</v>
      </c>
      <c r="C103" s="663" t="s">
        <v>2258</v>
      </c>
      <c r="D103" s="650">
        <v>648192.49278763868</v>
      </c>
    </row>
    <row r="104" spans="1:4" ht="16.5" thickTop="1" thickBot="1">
      <c r="A104" s="662" t="s">
        <v>833</v>
      </c>
      <c r="B104" s="662" t="s">
        <v>387</v>
      </c>
      <c r="C104" s="663" t="s">
        <v>2005</v>
      </c>
      <c r="D104" s="650">
        <v>443473.07993755973</v>
      </c>
    </row>
    <row r="105" spans="1:4" ht="16.5" thickTop="1" thickBot="1">
      <c r="A105" s="662" t="s">
        <v>832</v>
      </c>
      <c r="B105" s="662" t="s">
        <v>387</v>
      </c>
      <c r="C105" s="663" t="s">
        <v>2006</v>
      </c>
      <c r="D105" s="650">
        <v>462080.26321990258</v>
      </c>
    </row>
    <row r="106" spans="1:4" ht="16.5" thickTop="1" thickBot="1">
      <c r="A106" s="662" t="s">
        <v>1660</v>
      </c>
      <c r="B106" s="662" t="s">
        <v>387</v>
      </c>
      <c r="C106" s="663" t="s">
        <v>2004</v>
      </c>
      <c r="D106" s="650">
        <v>521275.37466344738</v>
      </c>
    </row>
    <row r="107" spans="1:4" ht="16.5" thickTop="1" thickBot="1">
      <c r="A107" s="662" t="s">
        <v>829</v>
      </c>
      <c r="B107" s="662" t="s">
        <v>387</v>
      </c>
      <c r="C107" s="663" t="s">
        <v>2004</v>
      </c>
      <c r="D107" s="650">
        <v>521275.37466344738</v>
      </c>
    </row>
    <row r="108" spans="1:4" ht="16.5" thickTop="1" thickBot="1">
      <c r="A108" s="662" t="s">
        <v>831</v>
      </c>
      <c r="B108" s="662" t="s">
        <v>387</v>
      </c>
      <c r="C108" s="663" t="s">
        <v>2007</v>
      </c>
      <c r="D108" s="650">
        <v>622418.35780710133</v>
      </c>
    </row>
    <row r="109" spans="1:4" ht="16.5" thickTop="1" thickBot="1">
      <c r="A109" s="662" t="s">
        <v>830</v>
      </c>
      <c r="B109" s="662" t="s">
        <v>387</v>
      </c>
      <c r="C109" s="663" t="s">
        <v>2008</v>
      </c>
      <c r="D109" s="650">
        <v>622418.35780710133</v>
      </c>
    </row>
    <row r="110" spans="1:4" ht="16.5" thickTop="1" thickBot="1">
      <c r="A110" s="662" t="s">
        <v>834</v>
      </c>
      <c r="B110" s="662" t="s">
        <v>387</v>
      </c>
      <c r="C110" s="663" t="s">
        <v>2009</v>
      </c>
      <c r="D110" s="650">
        <v>443473.07993755973</v>
      </c>
    </row>
    <row r="111" spans="1:4" ht="16.5" thickTop="1" thickBot="1">
      <c r="A111" s="662" t="s">
        <v>424</v>
      </c>
      <c r="B111" s="662" t="s">
        <v>144</v>
      </c>
      <c r="C111" s="663" t="s">
        <v>425</v>
      </c>
      <c r="D111" s="650">
        <v>3897.9603458465735</v>
      </c>
    </row>
    <row r="112" spans="1:4" ht="16.5" thickTop="1" thickBot="1">
      <c r="A112" s="662" t="s">
        <v>426</v>
      </c>
      <c r="B112" s="662" t="s">
        <v>233</v>
      </c>
      <c r="C112" s="663" t="s">
        <v>427</v>
      </c>
      <c r="D112" s="650">
        <v>528.27104318081717</v>
      </c>
    </row>
    <row r="113" spans="1:4" ht="16.5" thickTop="1" thickBot="1">
      <c r="A113" s="662" t="s">
        <v>428</v>
      </c>
      <c r="B113" s="662" t="s">
        <v>92</v>
      </c>
      <c r="C113" s="663" t="s">
        <v>427</v>
      </c>
      <c r="D113" s="650">
        <v>528.27104318081717</v>
      </c>
    </row>
    <row r="114" spans="1:4" ht="16.5" thickTop="1" thickBot="1">
      <c r="A114" s="662" t="s">
        <v>429</v>
      </c>
      <c r="B114" s="662" t="s">
        <v>144</v>
      </c>
      <c r="C114" s="663" t="s">
        <v>2259</v>
      </c>
      <c r="D114" s="650">
        <v>45788.284948174929</v>
      </c>
    </row>
    <row r="115" spans="1:4" ht="16.5" thickTop="1" thickBot="1">
      <c r="A115" s="662" t="s">
        <v>430</v>
      </c>
      <c r="B115" s="662" t="s">
        <v>92</v>
      </c>
      <c r="C115" s="663" t="s">
        <v>431</v>
      </c>
      <c r="D115" s="650">
        <v>46703.606062597144</v>
      </c>
    </row>
    <row r="116" spans="1:4" ht="16.5" thickTop="1" thickBot="1">
      <c r="A116" s="662" t="s">
        <v>438</v>
      </c>
      <c r="B116" s="662" t="s">
        <v>92</v>
      </c>
      <c r="C116" s="663" t="s">
        <v>1912</v>
      </c>
      <c r="D116" s="650">
        <v>285083.92666796787</v>
      </c>
    </row>
    <row r="117" spans="1:4" ht="16.5" thickTop="1" thickBot="1">
      <c r="A117" s="662" t="s">
        <v>440</v>
      </c>
      <c r="B117" s="662" t="s">
        <v>92</v>
      </c>
      <c r="C117" s="663" t="s">
        <v>441</v>
      </c>
      <c r="D117" s="650">
        <v>49486.182250440645</v>
      </c>
    </row>
    <row r="118" spans="1:4" ht="16.5" thickTop="1" thickBot="1">
      <c r="A118" s="662" t="s">
        <v>439</v>
      </c>
      <c r="B118" s="662" t="s">
        <v>92</v>
      </c>
      <c r="C118" s="663" t="s">
        <v>2260</v>
      </c>
      <c r="D118" s="650">
        <v>45708.521251061</v>
      </c>
    </row>
    <row r="119" spans="1:4" ht="16.5" thickTop="1" thickBot="1">
      <c r="A119" s="662" t="s">
        <v>443</v>
      </c>
      <c r="B119" s="662" t="s">
        <v>387</v>
      </c>
      <c r="C119" s="663" t="s">
        <v>2261</v>
      </c>
      <c r="D119" s="650">
        <v>5179.4099060376648</v>
      </c>
    </row>
    <row r="120" spans="1:4" ht="16.5" thickTop="1" thickBot="1">
      <c r="A120" s="662" t="s">
        <v>442</v>
      </c>
      <c r="B120" s="662" t="s">
        <v>387</v>
      </c>
      <c r="C120" s="663" t="s">
        <v>2262</v>
      </c>
      <c r="D120" s="650">
        <v>5179.4099060376648</v>
      </c>
    </row>
    <row r="121" spans="1:4" ht="16.5" thickTop="1" thickBot="1">
      <c r="A121" s="662" t="s">
        <v>840</v>
      </c>
      <c r="B121" s="662" t="s">
        <v>606</v>
      </c>
      <c r="C121" s="663" t="s">
        <v>2263</v>
      </c>
      <c r="D121" s="650">
        <v>19873.8198032289</v>
      </c>
    </row>
    <row r="122" spans="1:4" ht="16.5" thickTop="1" thickBot="1">
      <c r="A122" s="662" t="s">
        <v>841</v>
      </c>
      <c r="B122" s="662" t="s">
        <v>606</v>
      </c>
      <c r="C122" s="663" t="s">
        <v>1945</v>
      </c>
      <c r="D122" s="650">
        <v>39001.397698777451</v>
      </c>
    </row>
    <row r="123" spans="1:4" ht="16.5" thickTop="1" thickBot="1">
      <c r="A123" s="662" t="s">
        <v>444</v>
      </c>
      <c r="B123" s="662" t="s">
        <v>387</v>
      </c>
      <c r="C123" s="663" t="s">
        <v>1913</v>
      </c>
      <c r="D123" s="650">
        <v>4439.3074049477073</v>
      </c>
    </row>
    <row r="124" spans="1:4" ht="16.5" thickTop="1" thickBot="1">
      <c r="A124" s="662" t="s">
        <v>445</v>
      </c>
      <c r="B124" s="662" t="s">
        <v>144</v>
      </c>
      <c r="C124" s="663" t="s">
        <v>446</v>
      </c>
      <c r="D124" s="650">
        <v>2811.3434228682099</v>
      </c>
    </row>
    <row r="125" spans="1:4" ht="16.5" thickTop="1" thickBot="1">
      <c r="A125" s="662" t="s">
        <v>865</v>
      </c>
      <c r="B125" s="662" t="s">
        <v>422</v>
      </c>
      <c r="C125" s="663" t="s">
        <v>1946</v>
      </c>
      <c r="D125" s="650">
        <v>3131.3980516545043</v>
      </c>
    </row>
    <row r="126" spans="1:4" ht="16.5" thickTop="1" thickBot="1">
      <c r="A126" s="662" t="s">
        <v>866</v>
      </c>
      <c r="B126" s="662" t="s">
        <v>422</v>
      </c>
      <c r="C126" s="663" t="s">
        <v>1947</v>
      </c>
      <c r="D126" s="650">
        <v>2960.410004359826</v>
      </c>
    </row>
    <row r="127" spans="1:4" ht="16.5" thickTop="1" thickBot="1">
      <c r="A127" s="662" t="s">
        <v>864</v>
      </c>
      <c r="B127" s="662" t="s">
        <v>422</v>
      </c>
      <c r="C127" s="663" t="s">
        <v>2264</v>
      </c>
      <c r="D127" s="650">
        <v>2960.410004359826</v>
      </c>
    </row>
    <row r="128" spans="1:4" ht="16.5" thickTop="1" thickBot="1">
      <c r="A128" s="662" t="s">
        <v>846</v>
      </c>
      <c r="B128" s="662" t="s">
        <v>422</v>
      </c>
      <c r="C128" s="663" t="s">
        <v>847</v>
      </c>
      <c r="D128" s="650">
        <v>3480.1001468319441</v>
      </c>
    </row>
    <row r="129" spans="1:4" ht="16.5" thickTop="1" thickBot="1">
      <c r="A129" s="662" t="s">
        <v>848</v>
      </c>
      <c r="B129" s="662" t="s">
        <v>422</v>
      </c>
      <c r="C129" s="663" t="s">
        <v>849</v>
      </c>
      <c r="D129" s="650">
        <v>2578.8864597891525</v>
      </c>
    </row>
    <row r="130" spans="1:4" ht="16.5" thickTop="1" thickBot="1">
      <c r="A130" s="662" t="s">
        <v>850</v>
      </c>
      <c r="B130" s="662" t="s">
        <v>422</v>
      </c>
      <c r="C130" s="663" t="s">
        <v>851</v>
      </c>
      <c r="D130" s="650">
        <v>2368.0664831694553</v>
      </c>
    </row>
    <row r="131" spans="1:4" ht="16.5" thickTop="1" thickBot="1">
      <c r="A131" s="662" t="s">
        <v>852</v>
      </c>
      <c r="B131" s="662" t="s">
        <v>422</v>
      </c>
      <c r="C131" s="663" t="s">
        <v>853</v>
      </c>
      <c r="D131" s="650">
        <v>3359.2284899295028</v>
      </c>
    </row>
    <row r="132" spans="1:4" ht="16.5" thickTop="1" thickBot="1">
      <c r="A132" s="662" t="s">
        <v>854</v>
      </c>
      <c r="B132" s="662" t="s">
        <v>422</v>
      </c>
      <c r="C132" s="663" t="s">
        <v>855</v>
      </c>
      <c r="D132" s="650">
        <v>2960.410004359826</v>
      </c>
    </row>
    <row r="133" spans="1:4" ht="16.5" thickTop="1" thickBot="1">
      <c r="A133" s="662" t="s">
        <v>858</v>
      </c>
      <c r="B133" s="662" t="s">
        <v>422</v>
      </c>
      <c r="C133" s="663" t="s">
        <v>859</v>
      </c>
      <c r="D133" s="650">
        <v>2334.0688417766301</v>
      </c>
    </row>
    <row r="134" spans="1:4" ht="16.5" thickTop="1" thickBot="1">
      <c r="A134" s="662" t="s">
        <v>856</v>
      </c>
      <c r="B134" s="662" t="s">
        <v>422</v>
      </c>
      <c r="C134" s="663" t="s">
        <v>857</v>
      </c>
      <c r="D134" s="650">
        <v>2766.8849687391312</v>
      </c>
    </row>
    <row r="135" spans="1:4" ht="16.5" thickTop="1" thickBot="1">
      <c r="A135" s="662" t="s">
        <v>860</v>
      </c>
      <c r="B135" s="662" t="s">
        <v>422</v>
      </c>
      <c r="C135" s="663" t="s">
        <v>861</v>
      </c>
      <c r="D135" s="650">
        <v>3374.9197090338835</v>
      </c>
    </row>
    <row r="136" spans="1:4" ht="16.5" thickTop="1" thickBot="1">
      <c r="A136" s="662" t="s">
        <v>862</v>
      </c>
      <c r="B136" s="662" t="s">
        <v>422</v>
      </c>
      <c r="C136" s="663" t="s">
        <v>863</v>
      </c>
      <c r="D136" s="650">
        <v>2723.7341162020844</v>
      </c>
    </row>
    <row r="137" spans="1:4" ht="16.5" thickTop="1" thickBot="1">
      <c r="A137" s="662" t="s">
        <v>845</v>
      </c>
      <c r="B137" s="662" t="s">
        <v>377</v>
      </c>
      <c r="C137" s="663" t="s">
        <v>2265</v>
      </c>
      <c r="D137" s="650">
        <v>11257.142105801127</v>
      </c>
    </row>
    <row r="138" spans="1:4" ht="31.5" thickTop="1" thickBot="1">
      <c r="A138" s="662" t="s">
        <v>842</v>
      </c>
      <c r="B138" s="662" t="s">
        <v>843</v>
      </c>
      <c r="C138" s="663" t="s">
        <v>844</v>
      </c>
      <c r="D138" s="650">
        <v>59195.124071276208</v>
      </c>
    </row>
    <row r="139" spans="1:4" ht="16.5" thickTop="1" thickBot="1">
      <c r="A139" s="662" t="s">
        <v>447</v>
      </c>
      <c r="B139" s="662" t="s">
        <v>377</v>
      </c>
      <c r="C139" s="663" t="s">
        <v>448</v>
      </c>
      <c r="D139" s="650">
        <v>7861.5020450156526</v>
      </c>
    </row>
    <row r="140" spans="1:4" ht="16.5" thickTop="1" thickBot="1">
      <c r="A140" s="662" t="s">
        <v>449</v>
      </c>
      <c r="B140" s="662" t="s">
        <v>450</v>
      </c>
      <c r="C140" s="663" t="s">
        <v>2266</v>
      </c>
      <c r="D140" s="650">
        <v>7399.7174093075355</v>
      </c>
    </row>
    <row r="141" spans="1:4" ht="16.5" thickTop="1" thickBot="1">
      <c r="A141" s="662" t="s">
        <v>451</v>
      </c>
      <c r="B141" s="662" t="s">
        <v>144</v>
      </c>
      <c r="C141" s="663" t="s">
        <v>2267</v>
      </c>
      <c r="D141" s="650">
        <v>21162.224165441447</v>
      </c>
    </row>
    <row r="142" spans="1:4" ht="16.5" thickTop="1" thickBot="1">
      <c r="A142" s="662" t="s">
        <v>452</v>
      </c>
      <c r="B142" s="662" t="s">
        <v>92</v>
      </c>
      <c r="C142" s="663" t="s">
        <v>2268</v>
      </c>
      <c r="D142" s="650">
        <v>3303.0016214721381</v>
      </c>
    </row>
    <row r="143" spans="1:4" ht="16.5" thickTop="1" thickBot="1">
      <c r="A143" s="662" t="s">
        <v>453</v>
      </c>
      <c r="B143" s="662" t="s">
        <v>454</v>
      </c>
      <c r="C143" s="663" t="s">
        <v>455</v>
      </c>
      <c r="D143" s="650">
        <v>12558.205689872693</v>
      </c>
    </row>
    <row r="144" spans="1:4" ht="16.5" thickTop="1" thickBot="1">
      <c r="A144" s="662" t="s">
        <v>456</v>
      </c>
      <c r="B144" s="662" t="s">
        <v>422</v>
      </c>
      <c r="C144" s="663" t="s">
        <v>457</v>
      </c>
      <c r="D144" s="650">
        <v>25000</v>
      </c>
    </row>
    <row r="145" spans="1:4" ht="16.5" thickTop="1" thickBot="1">
      <c r="A145" s="662" t="s">
        <v>873</v>
      </c>
      <c r="B145" s="662" t="s">
        <v>233</v>
      </c>
      <c r="C145" s="663" t="s">
        <v>875</v>
      </c>
      <c r="D145" s="650">
        <v>1881.5319866028692</v>
      </c>
    </row>
    <row r="146" spans="1:4" ht="31.5" thickTop="1" thickBot="1">
      <c r="A146" s="662" t="s">
        <v>867</v>
      </c>
      <c r="B146" s="662" t="s">
        <v>233</v>
      </c>
      <c r="C146" s="663" t="s">
        <v>2269</v>
      </c>
      <c r="D146" s="650">
        <v>6000</v>
      </c>
    </row>
    <row r="147" spans="1:4" ht="16.5" thickTop="1" thickBot="1">
      <c r="A147" s="662" t="s">
        <v>868</v>
      </c>
      <c r="B147" s="662" t="s">
        <v>233</v>
      </c>
      <c r="C147" s="663" t="s">
        <v>2270</v>
      </c>
      <c r="D147" s="650">
        <v>8000</v>
      </c>
    </row>
    <row r="148" spans="1:4" ht="16.5" thickTop="1" thickBot="1">
      <c r="A148" s="662" t="s">
        <v>1690</v>
      </c>
      <c r="B148" s="662" t="s">
        <v>233</v>
      </c>
      <c r="C148" s="663" t="s">
        <v>1948</v>
      </c>
      <c r="D148" s="650">
        <v>8000</v>
      </c>
    </row>
    <row r="149" spans="1:4" ht="16.5" thickTop="1" thickBot="1">
      <c r="A149" s="662" t="s">
        <v>869</v>
      </c>
      <c r="B149" s="662" t="s">
        <v>144</v>
      </c>
      <c r="C149" s="663" t="s">
        <v>2271</v>
      </c>
      <c r="D149" s="650">
        <v>6000</v>
      </c>
    </row>
    <row r="150" spans="1:4" ht="16.5" thickTop="1" thickBot="1">
      <c r="A150" s="662" t="s">
        <v>870</v>
      </c>
      <c r="B150" s="662" t="s">
        <v>233</v>
      </c>
      <c r="C150" s="663" t="s">
        <v>871</v>
      </c>
      <c r="D150" s="650">
        <v>1881.5319866028692</v>
      </c>
    </row>
    <row r="151" spans="1:4" ht="16.5" thickTop="1" thickBot="1">
      <c r="A151" s="662" t="s">
        <v>872</v>
      </c>
      <c r="B151" s="662" t="s">
        <v>450</v>
      </c>
      <c r="C151" s="663" t="s">
        <v>2272</v>
      </c>
      <c r="D151" s="650">
        <v>162430.26976218098</v>
      </c>
    </row>
    <row r="152" spans="1:4" ht="16.5" thickTop="1" thickBot="1">
      <c r="A152" s="662" t="s">
        <v>458</v>
      </c>
      <c r="B152" s="662" t="s">
        <v>92</v>
      </c>
      <c r="C152" s="663" t="s">
        <v>459</v>
      </c>
      <c r="D152" s="650">
        <v>2047.7040931216825</v>
      </c>
    </row>
    <row r="153" spans="1:4" ht="16.5" thickTop="1" thickBot="1">
      <c r="A153" s="662" t="s">
        <v>460</v>
      </c>
      <c r="B153" s="662" t="s">
        <v>377</v>
      </c>
      <c r="C153" s="663" t="s">
        <v>461</v>
      </c>
      <c r="D153" s="650">
        <v>44396.996854253179</v>
      </c>
    </row>
    <row r="154" spans="1:4" ht="16.5" thickTop="1" thickBot="1">
      <c r="A154" s="662" t="s">
        <v>462</v>
      </c>
      <c r="B154" s="662" t="s">
        <v>377</v>
      </c>
      <c r="C154" s="663" t="s">
        <v>463</v>
      </c>
      <c r="D154" s="650">
        <v>4069.2561544027299</v>
      </c>
    </row>
    <row r="155" spans="1:4" ht="16.5" thickTop="1" thickBot="1">
      <c r="A155" s="662" t="s">
        <v>909</v>
      </c>
      <c r="B155" s="662" t="s">
        <v>144</v>
      </c>
      <c r="C155" s="663" t="s">
        <v>2273</v>
      </c>
      <c r="D155" s="650">
        <v>57678.306224519409</v>
      </c>
    </row>
    <row r="156" spans="1:4" ht="16.5" thickTop="1" thickBot="1">
      <c r="A156" s="662" t="s">
        <v>910</v>
      </c>
      <c r="B156" s="662" t="s">
        <v>144</v>
      </c>
      <c r="C156" s="663" t="s">
        <v>2274</v>
      </c>
      <c r="D156" s="650">
        <v>18977.221905156432</v>
      </c>
    </row>
    <row r="157" spans="1:4" ht="16.5" thickTop="1" thickBot="1">
      <c r="A157" s="662" t="s">
        <v>911</v>
      </c>
      <c r="B157" s="662" t="s">
        <v>144</v>
      </c>
      <c r="C157" s="663" t="s">
        <v>2275</v>
      </c>
      <c r="D157" s="650">
        <v>27587.778388685343</v>
      </c>
    </row>
    <row r="158" spans="1:4" ht="16.5" thickTop="1" thickBot="1">
      <c r="A158" s="662" t="s">
        <v>912</v>
      </c>
      <c r="B158" s="662" t="s">
        <v>144</v>
      </c>
      <c r="C158" s="663" t="s">
        <v>2276</v>
      </c>
      <c r="D158" s="650">
        <v>70569.950320360207</v>
      </c>
    </row>
    <row r="159" spans="1:4" ht="16.5" thickTop="1" thickBot="1">
      <c r="A159" s="662" t="s">
        <v>466</v>
      </c>
      <c r="B159" s="662" t="s">
        <v>233</v>
      </c>
      <c r="C159" s="663" t="s">
        <v>467</v>
      </c>
      <c r="D159" s="650">
        <v>9808.3195418299729</v>
      </c>
    </row>
    <row r="160" spans="1:4" ht="16.5" thickTop="1" thickBot="1">
      <c r="A160" s="662" t="s">
        <v>902</v>
      </c>
      <c r="B160" s="662" t="s">
        <v>233</v>
      </c>
      <c r="C160" s="663" t="s">
        <v>467</v>
      </c>
      <c r="D160" s="650">
        <v>9808.3195418299729</v>
      </c>
    </row>
    <row r="161" spans="1:4" ht="16.5" thickTop="1" thickBot="1">
      <c r="A161" s="662" t="s">
        <v>468</v>
      </c>
      <c r="B161" s="662" t="s">
        <v>233</v>
      </c>
      <c r="C161" s="663" t="s">
        <v>469</v>
      </c>
      <c r="D161" s="650">
        <v>15625.839024779121</v>
      </c>
    </row>
    <row r="162" spans="1:4" ht="16.5" thickTop="1" thickBot="1">
      <c r="A162" s="662" t="s">
        <v>903</v>
      </c>
      <c r="B162" s="662" t="s">
        <v>233</v>
      </c>
      <c r="C162" s="663" t="s">
        <v>469</v>
      </c>
      <c r="D162" s="650">
        <v>15625.839024779121</v>
      </c>
    </row>
    <row r="163" spans="1:4" ht="16.5" thickTop="1" thickBot="1">
      <c r="A163" s="662" t="s">
        <v>894</v>
      </c>
      <c r="B163" s="662" t="s">
        <v>233</v>
      </c>
      <c r="C163" s="663" t="s">
        <v>895</v>
      </c>
      <c r="D163" s="650">
        <v>12566.051299424882</v>
      </c>
    </row>
    <row r="164" spans="1:4" ht="16.5" thickTop="1" thickBot="1">
      <c r="A164" s="662" t="s">
        <v>900</v>
      </c>
      <c r="B164" s="662" t="s">
        <v>233</v>
      </c>
      <c r="C164" s="663" t="s">
        <v>895</v>
      </c>
      <c r="D164" s="650">
        <v>12834.109625791389</v>
      </c>
    </row>
    <row r="165" spans="1:4" ht="16.5" thickTop="1" thickBot="1">
      <c r="A165" s="662" t="s">
        <v>907</v>
      </c>
      <c r="B165" s="662" t="s">
        <v>874</v>
      </c>
      <c r="C165" s="663" t="s">
        <v>908</v>
      </c>
      <c r="D165" s="650">
        <v>16134.496044079462</v>
      </c>
    </row>
    <row r="166" spans="1:4" ht="16.5" thickTop="1" thickBot="1">
      <c r="A166" s="662" t="s">
        <v>905</v>
      </c>
      <c r="B166" s="662" t="s">
        <v>233</v>
      </c>
      <c r="C166" s="663" t="s">
        <v>906</v>
      </c>
      <c r="D166" s="650">
        <v>7518.709154182422</v>
      </c>
    </row>
    <row r="167" spans="1:4" ht="16.5" thickTop="1" thickBot="1">
      <c r="A167" s="662" t="s">
        <v>470</v>
      </c>
      <c r="B167" s="662" t="s">
        <v>233</v>
      </c>
      <c r="C167" s="663" t="s">
        <v>471</v>
      </c>
      <c r="D167" s="650">
        <v>5684.1441205619121</v>
      </c>
    </row>
    <row r="168" spans="1:4" ht="16.5" thickTop="1" thickBot="1">
      <c r="A168" s="662" t="s">
        <v>904</v>
      </c>
      <c r="B168" s="662" t="s">
        <v>233</v>
      </c>
      <c r="C168" s="663" t="s">
        <v>471</v>
      </c>
      <c r="D168" s="650">
        <v>5684.1441205619121</v>
      </c>
    </row>
    <row r="169" spans="1:4" ht="16.5" thickTop="1" thickBot="1">
      <c r="A169" s="662" t="s">
        <v>464</v>
      </c>
      <c r="B169" s="662" t="s">
        <v>233</v>
      </c>
      <c r="C169" s="663" t="s">
        <v>465</v>
      </c>
      <c r="D169" s="650">
        <v>7518.709154182422</v>
      </c>
    </row>
    <row r="170" spans="1:4" ht="16.5" thickTop="1" thickBot="1">
      <c r="A170" s="662" t="s">
        <v>901</v>
      </c>
      <c r="B170" s="662" t="s">
        <v>233</v>
      </c>
      <c r="C170" s="663" t="s">
        <v>465</v>
      </c>
      <c r="D170" s="650">
        <v>7518.709154182422</v>
      </c>
    </row>
    <row r="171" spans="1:4" ht="16.5" thickTop="1" thickBot="1">
      <c r="A171" s="662" t="s">
        <v>877</v>
      </c>
      <c r="B171" s="662" t="s">
        <v>233</v>
      </c>
      <c r="C171" s="663" t="s">
        <v>878</v>
      </c>
      <c r="D171" s="650">
        <v>13110.013561710082</v>
      </c>
    </row>
    <row r="172" spans="1:4" ht="16.5" thickTop="1" thickBot="1">
      <c r="A172" s="662" t="s">
        <v>890</v>
      </c>
      <c r="B172" s="662" t="s">
        <v>874</v>
      </c>
      <c r="C172" s="663" t="s">
        <v>891</v>
      </c>
      <c r="D172" s="650">
        <v>20000</v>
      </c>
    </row>
    <row r="173" spans="1:4" ht="16.5" thickTop="1" thickBot="1">
      <c r="A173" s="662" t="s">
        <v>892</v>
      </c>
      <c r="B173" s="662" t="s">
        <v>874</v>
      </c>
      <c r="C173" s="663" t="s">
        <v>893</v>
      </c>
      <c r="D173" s="650">
        <v>5191.1783203659506</v>
      </c>
    </row>
    <row r="174" spans="1:4" ht="16.5" thickTop="1" thickBot="1">
      <c r="A174" s="662" t="s">
        <v>879</v>
      </c>
      <c r="B174" s="662" t="s">
        <v>233</v>
      </c>
      <c r="C174" s="663" t="s">
        <v>880</v>
      </c>
      <c r="D174" s="650">
        <v>6967.5537946246741</v>
      </c>
    </row>
    <row r="175" spans="1:4" ht="16.5" thickTop="1" thickBot="1">
      <c r="A175" s="662" t="s">
        <v>881</v>
      </c>
      <c r="B175" s="662" t="s">
        <v>233</v>
      </c>
      <c r="C175" s="663" t="s">
        <v>882</v>
      </c>
      <c r="D175" s="650">
        <v>5474.9278658368348</v>
      </c>
    </row>
    <row r="176" spans="1:4" ht="31.5" thickTop="1" thickBot="1">
      <c r="A176" s="662" t="s">
        <v>887</v>
      </c>
      <c r="B176" s="662" t="s">
        <v>233</v>
      </c>
      <c r="C176" s="663" t="s">
        <v>1951</v>
      </c>
      <c r="D176" s="650">
        <v>12552.975283504566</v>
      </c>
    </row>
    <row r="177" spans="1:4" ht="31.5" thickTop="1" thickBot="1">
      <c r="A177" s="662" t="s">
        <v>883</v>
      </c>
      <c r="B177" s="662" t="s">
        <v>233</v>
      </c>
      <c r="C177" s="663" t="s">
        <v>1950</v>
      </c>
      <c r="D177" s="650">
        <v>5664.7192714798284</v>
      </c>
    </row>
    <row r="178" spans="1:4" ht="16.5" thickTop="1" thickBot="1">
      <c r="A178" s="662" t="s">
        <v>884</v>
      </c>
      <c r="B178" s="662" t="s">
        <v>233</v>
      </c>
      <c r="C178" s="663" t="s">
        <v>2277</v>
      </c>
      <c r="D178" s="650">
        <v>9281.356100241188</v>
      </c>
    </row>
    <row r="179" spans="1:4" ht="31.5" thickTop="1" thickBot="1">
      <c r="A179" s="662" t="s">
        <v>889</v>
      </c>
      <c r="B179" s="662" t="s">
        <v>233</v>
      </c>
      <c r="C179" s="663" t="s">
        <v>1952</v>
      </c>
      <c r="D179" s="650">
        <v>5613.3051779403422</v>
      </c>
    </row>
    <row r="180" spans="1:4" ht="31.5" thickTop="1" thickBot="1">
      <c r="A180" s="662" t="s">
        <v>876</v>
      </c>
      <c r="B180" s="662" t="s">
        <v>233</v>
      </c>
      <c r="C180" s="663" t="s">
        <v>1949</v>
      </c>
      <c r="D180" s="650">
        <v>9019.402465475383</v>
      </c>
    </row>
    <row r="181" spans="1:4" ht="16.5" thickTop="1" thickBot="1">
      <c r="A181" s="662" t="s">
        <v>885</v>
      </c>
      <c r="B181" s="662" t="s">
        <v>233</v>
      </c>
      <c r="C181" s="663" t="s">
        <v>886</v>
      </c>
      <c r="D181" s="650">
        <v>5613.3051779403422</v>
      </c>
    </row>
    <row r="182" spans="1:4" ht="16.5" thickTop="1" thickBot="1">
      <c r="A182" s="662" t="s">
        <v>888</v>
      </c>
      <c r="B182" s="662" t="s">
        <v>233</v>
      </c>
      <c r="C182" s="663" t="s">
        <v>886</v>
      </c>
      <c r="D182" s="650">
        <v>5613.3051779403422</v>
      </c>
    </row>
    <row r="183" spans="1:4" ht="16.5" thickTop="1" thickBot="1">
      <c r="A183" s="662" t="s">
        <v>472</v>
      </c>
      <c r="B183" s="662" t="s">
        <v>377</v>
      </c>
      <c r="C183" s="663" t="s">
        <v>473</v>
      </c>
      <c r="D183" s="650">
        <v>8588.3272564643739</v>
      </c>
    </row>
    <row r="184" spans="1:4" ht="16.5" thickTop="1" thickBot="1">
      <c r="A184" s="662" t="s">
        <v>476</v>
      </c>
      <c r="B184" s="662" t="s">
        <v>92</v>
      </c>
      <c r="C184" s="663" t="s">
        <v>477</v>
      </c>
      <c r="D184" s="650">
        <v>9618.7173109853738</v>
      </c>
    </row>
    <row r="185" spans="1:4" ht="16.5" thickTop="1" thickBot="1">
      <c r="A185" s="662" t="s">
        <v>474</v>
      </c>
      <c r="B185" s="662" t="s">
        <v>387</v>
      </c>
      <c r="C185" s="663" t="s">
        <v>475</v>
      </c>
      <c r="D185" s="650">
        <v>47513.987777994647</v>
      </c>
    </row>
    <row r="186" spans="1:4" ht="16.5" thickTop="1" thickBot="1">
      <c r="A186" s="662" t="s">
        <v>478</v>
      </c>
      <c r="B186" s="662" t="s">
        <v>144</v>
      </c>
      <c r="C186" s="663" t="s">
        <v>1914</v>
      </c>
      <c r="D186" s="650">
        <v>2500</v>
      </c>
    </row>
    <row r="187" spans="1:4" ht="16.5" thickTop="1" thickBot="1">
      <c r="A187" s="662" t="s">
        <v>1454</v>
      </c>
      <c r="B187" s="662" t="s">
        <v>377</v>
      </c>
      <c r="C187" s="663" t="s">
        <v>1453</v>
      </c>
      <c r="D187" s="650">
        <v>21342.485241953716</v>
      </c>
    </row>
    <row r="188" spans="1:4" ht="16.5" thickTop="1" thickBot="1">
      <c r="A188" s="662" t="s">
        <v>1708</v>
      </c>
      <c r="B188" s="662" t="s">
        <v>377</v>
      </c>
      <c r="C188" s="663" t="s">
        <v>1707</v>
      </c>
      <c r="D188" s="650">
        <v>21342.485241953716</v>
      </c>
    </row>
    <row r="189" spans="1:4" ht="16.5" thickTop="1" thickBot="1">
      <c r="A189" s="662" t="s">
        <v>479</v>
      </c>
      <c r="B189" s="662" t="s">
        <v>377</v>
      </c>
      <c r="C189" s="663" t="s">
        <v>480</v>
      </c>
      <c r="D189" s="650">
        <v>54240.621639068006</v>
      </c>
    </row>
    <row r="190" spans="1:4" ht="16.5" thickTop="1" thickBot="1">
      <c r="A190" s="662" t="s">
        <v>1665</v>
      </c>
      <c r="B190" s="662" t="s">
        <v>144</v>
      </c>
      <c r="C190" s="663" t="s">
        <v>1664</v>
      </c>
      <c r="D190" s="650">
        <v>1000000</v>
      </c>
    </row>
    <row r="191" spans="1:4" ht="16.5" thickTop="1" thickBot="1">
      <c r="A191" s="662" t="s">
        <v>488</v>
      </c>
      <c r="B191" s="662" t="s">
        <v>92</v>
      </c>
      <c r="C191" s="663" t="s">
        <v>489</v>
      </c>
      <c r="D191" s="650">
        <v>665060.55332484795</v>
      </c>
    </row>
    <row r="192" spans="1:4" ht="16.5" thickTop="1" thickBot="1">
      <c r="A192" s="662" t="s">
        <v>490</v>
      </c>
      <c r="B192" s="662" t="s">
        <v>92</v>
      </c>
      <c r="C192" s="663" t="s">
        <v>491</v>
      </c>
      <c r="D192" s="650">
        <v>458145.67740174767</v>
      </c>
    </row>
    <row r="193" spans="1:4" ht="16.5" thickTop="1" thickBot="1">
      <c r="A193" s="662" t="s">
        <v>481</v>
      </c>
      <c r="B193" s="662" t="s">
        <v>233</v>
      </c>
      <c r="C193" s="663" t="s">
        <v>482</v>
      </c>
      <c r="D193" s="650">
        <v>3344.844872417154</v>
      </c>
    </row>
    <row r="194" spans="1:4" ht="16.5" thickTop="1" thickBot="1">
      <c r="A194" s="662" t="s">
        <v>492</v>
      </c>
      <c r="B194" s="662" t="s">
        <v>92</v>
      </c>
      <c r="C194" s="663" t="s">
        <v>493</v>
      </c>
      <c r="D194" s="650">
        <v>1405.671711434105</v>
      </c>
    </row>
    <row r="195" spans="1:4" ht="16.5" thickTop="1" thickBot="1">
      <c r="A195" s="662" t="s">
        <v>483</v>
      </c>
      <c r="B195" s="662" t="s">
        <v>422</v>
      </c>
      <c r="C195" s="663" t="s">
        <v>2278</v>
      </c>
      <c r="D195" s="650">
        <v>1405.671711434105</v>
      </c>
    </row>
    <row r="196" spans="1:4" ht="16.5" thickTop="1" thickBot="1">
      <c r="A196" s="662" t="s">
        <v>484</v>
      </c>
      <c r="B196" s="662" t="s">
        <v>92</v>
      </c>
      <c r="C196" s="663" t="s">
        <v>485</v>
      </c>
      <c r="D196" s="650">
        <v>32900.441957199655</v>
      </c>
    </row>
    <row r="197" spans="1:4" ht="16.5" thickTop="1" thickBot="1">
      <c r="A197" s="662" t="s">
        <v>486</v>
      </c>
      <c r="B197" s="662" t="s">
        <v>144</v>
      </c>
      <c r="C197" s="663" t="s">
        <v>487</v>
      </c>
      <c r="D197" s="650">
        <v>1545.5850817814994</v>
      </c>
    </row>
    <row r="198" spans="1:4" ht="16.5" thickTop="1" thickBot="1">
      <c r="A198" s="662" t="s">
        <v>494</v>
      </c>
      <c r="B198" s="662" t="s">
        <v>92</v>
      </c>
      <c r="C198" s="663" t="s">
        <v>495</v>
      </c>
      <c r="D198" s="650">
        <v>22756.129317181745</v>
      </c>
    </row>
    <row r="199" spans="1:4" ht="16.5" thickTop="1" thickBot="1">
      <c r="A199" s="662" t="s">
        <v>925</v>
      </c>
      <c r="B199" s="662" t="s">
        <v>92</v>
      </c>
      <c r="C199" s="663" t="s">
        <v>926</v>
      </c>
      <c r="D199" s="650">
        <v>150000</v>
      </c>
    </row>
    <row r="200" spans="1:4" ht="31.5" thickTop="1" thickBot="1">
      <c r="A200" s="662" t="s">
        <v>929</v>
      </c>
      <c r="B200" s="662" t="s">
        <v>92</v>
      </c>
      <c r="C200" s="663" t="s">
        <v>930</v>
      </c>
      <c r="D200" s="650">
        <v>150000</v>
      </c>
    </row>
    <row r="201" spans="1:4" ht="16.5" thickTop="1" thickBot="1">
      <c r="A201" s="662" t="s">
        <v>927</v>
      </c>
      <c r="B201" s="662" t="s">
        <v>92</v>
      </c>
      <c r="C201" s="663" t="s">
        <v>928</v>
      </c>
      <c r="D201" s="650">
        <v>150000</v>
      </c>
    </row>
    <row r="202" spans="1:4" ht="16.5" thickTop="1" thickBot="1">
      <c r="A202" s="662" t="s">
        <v>931</v>
      </c>
      <c r="B202" s="662" t="s">
        <v>233</v>
      </c>
      <c r="C202" s="663" t="s">
        <v>932</v>
      </c>
      <c r="D202" s="650">
        <v>7904.959890022792</v>
      </c>
    </row>
    <row r="203" spans="1:4" ht="16.5" thickTop="1" thickBot="1">
      <c r="A203" s="662" t="s">
        <v>920</v>
      </c>
      <c r="B203" s="662" t="s">
        <v>233</v>
      </c>
      <c r="C203" s="663" t="s">
        <v>2279</v>
      </c>
      <c r="D203" s="650">
        <v>10306.675668145394</v>
      </c>
    </row>
    <row r="204" spans="1:4" ht="16.5" thickTop="1" thickBot="1">
      <c r="A204" s="662" t="s">
        <v>923</v>
      </c>
      <c r="B204" s="662" t="s">
        <v>92</v>
      </c>
      <c r="C204" s="663" t="s">
        <v>924</v>
      </c>
      <c r="D204" s="650">
        <v>157308.39432619265</v>
      </c>
    </row>
    <row r="205" spans="1:4" ht="16.5" thickTop="1" thickBot="1">
      <c r="A205" s="662" t="s">
        <v>921</v>
      </c>
      <c r="B205" s="662" t="s">
        <v>92</v>
      </c>
      <c r="C205" s="663" t="s">
        <v>922</v>
      </c>
      <c r="D205" s="650">
        <v>150000</v>
      </c>
    </row>
    <row r="206" spans="1:4" ht="16.5" thickTop="1" thickBot="1">
      <c r="A206" s="662" t="s">
        <v>496</v>
      </c>
      <c r="B206" s="662" t="s">
        <v>144</v>
      </c>
      <c r="C206" s="663" t="s">
        <v>1915</v>
      </c>
      <c r="D206" s="650">
        <v>7000</v>
      </c>
    </row>
    <row r="207" spans="1:4" ht="16.5" thickTop="1" thickBot="1">
      <c r="A207" s="662" t="s">
        <v>505</v>
      </c>
      <c r="B207" s="662" t="s">
        <v>144</v>
      </c>
      <c r="C207" s="663" t="s">
        <v>506</v>
      </c>
      <c r="D207" s="650">
        <v>7000</v>
      </c>
    </row>
    <row r="208" spans="1:4" ht="16.5" thickTop="1" thickBot="1">
      <c r="A208" s="662" t="s">
        <v>507</v>
      </c>
      <c r="B208" s="662" t="s">
        <v>144</v>
      </c>
      <c r="C208" s="663" t="s">
        <v>508</v>
      </c>
      <c r="D208" s="650">
        <v>28078.128985697243</v>
      </c>
    </row>
    <row r="209" spans="1:4" ht="16.5" thickTop="1" thickBot="1">
      <c r="A209" s="662" t="s">
        <v>509</v>
      </c>
      <c r="B209" s="662" t="s">
        <v>233</v>
      </c>
      <c r="C209" s="663" t="s">
        <v>510</v>
      </c>
      <c r="D209" s="650">
        <v>10977.315365106333</v>
      </c>
    </row>
    <row r="210" spans="1:4" ht="16.5" thickTop="1" thickBot="1">
      <c r="A210" s="662" t="s">
        <v>512</v>
      </c>
      <c r="B210" s="662" t="s">
        <v>233</v>
      </c>
      <c r="C210" s="663" t="s">
        <v>1917</v>
      </c>
      <c r="D210" s="650">
        <v>10977.315365106333</v>
      </c>
    </row>
    <row r="211" spans="1:4" ht="16.5" thickTop="1" thickBot="1">
      <c r="A211" s="662" t="s">
        <v>511</v>
      </c>
      <c r="B211" s="662" t="s">
        <v>233</v>
      </c>
      <c r="C211" s="663" t="s">
        <v>1916</v>
      </c>
      <c r="D211" s="650">
        <v>5295.7864477284875</v>
      </c>
    </row>
    <row r="212" spans="1:4" ht="16.5" thickTop="1" thickBot="1">
      <c r="A212" s="662" t="s">
        <v>519</v>
      </c>
      <c r="B212" s="662" t="s">
        <v>387</v>
      </c>
      <c r="C212" s="663" t="s">
        <v>520</v>
      </c>
      <c r="D212" s="650">
        <v>23678.049628510485</v>
      </c>
    </row>
    <row r="213" spans="1:4" ht="16.5" thickTop="1" thickBot="1">
      <c r="A213" s="662" t="s">
        <v>515</v>
      </c>
      <c r="B213" s="662" t="s">
        <v>387</v>
      </c>
      <c r="C213" s="663" t="s">
        <v>516</v>
      </c>
      <c r="D213" s="650">
        <v>51668.245308836311</v>
      </c>
    </row>
    <row r="214" spans="1:4" ht="16.5" thickTop="1" thickBot="1">
      <c r="A214" s="662" t="s">
        <v>513</v>
      </c>
      <c r="B214" s="662" t="s">
        <v>387</v>
      </c>
      <c r="C214" s="663" t="s">
        <v>514</v>
      </c>
      <c r="D214" s="650">
        <v>23678.049628510485</v>
      </c>
    </row>
    <row r="215" spans="1:4" ht="16.5" thickTop="1" thickBot="1">
      <c r="A215" s="662" t="s">
        <v>521</v>
      </c>
      <c r="B215" s="662" t="s">
        <v>387</v>
      </c>
      <c r="C215" s="663" t="s">
        <v>522</v>
      </c>
      <c r="D215" s="650">
        <v>54386.453559772672</v>
      </c>
    </row>
    <row r="216" spans="1:4" ht="16.5" thickTop="1" thickBot="1">
      <c r="A216" s="662" t="s">
        <v>525</v>
      </c>
      <c r="B216" s="662" t="s">
        <v>387</v>
      </c>
      <c r="C216" s="663" t="s">
        <v>526</v>
      </c>
      <c r="D216" s="650">
        <v>54679.150371877338</v>
      </c>
    </row>
    <row r="217" spans="1:4" ht="16.5" thickTop="1" thickBot="1">
      <c r="A217" s="662" t="s">
        <v>527</v>
      </c>
      <c r="B217" s="662" t="s">
        <v>387</v>
      </c>
      <c r="C217" s="663" t="s">
        <v>528</v>
      </c>
      <c r="D217" s="650">
        <v>54679.150371877338</v>
      </c>
    </row>
    <row r="218" spans="1:4" ht="16.5" thickTop="1" thickBot="1">
      <c r="A218" s="662" t="s">
        <v>529</v>
      </c>
      <c r="B218" s="662" t="s">
        <v>387</v>
      </c>
      <c r="C218" s="663" t="s">
        <v>530</v>
      </c>
      <c r="D218" s="650">
        <v>62673.344306080602</v>
      </c>
    </row>
    <row r="219" spans="1:4" ht="16.5" thickTop="1" thickBot="1">
      <c r="A219" s="662" t="s">
        <v>531</v>
      </c>
      <c r="B219" s="662" t="s">
        <v>387</v>
      </c>
      <c r="C219" s="663" t="s">
        <v>532</v>
      </c>
      <c r="D219" s="650">
        <v>54679.150371877338</v>
      </c>
    </row>
    <row r="220" spans="1:4" ht="16.5" thickTop="1" thickBot="1">
      <c r="A220" s="662" t="s">
        <v>523</v>
      </c>
      <c r="B220" s="662" t="s">
        <v>387</v>
      </c>
      <c r="C220" s="663" t="s">
        <v>524</v>
      </c>
      <c r="D220" s="650">
        <v>13614.747776234328</v>
      </c>
    </row>
    <row r="221" spans="1:4" ht="16.5" thickTop="1" thickBot="1">
      <c r="A221" s="662" t="s">
        <v>533</v>
      </c>
      <c r="B221" s="662" t="s">
        <v>387</v>
      </c>
      <c r="C221" s="663" t="s">
        <v>534</v>
      </c>
      <c r="D221" s="650">
        <v>50078.525771631015</v>
      </c>
    </row>
    <row r="222" spans="1:4" ht="16.5" thickTop="1" thickBot="1">
      <c r="A222" s="662" t="s">
        <v>540</v>
      </c>
      <c r="B222" s="662" t="s">
        <v>387</v>
      </c>
      <c r="C222" s="663" t="s">
        <v>541</v>
      </c>
      <c r="D222" s="650">
        <v>23678.049628510485</v>
      </c>
    </row>
    <row r="223" spans="1:4" ht="16.5" thickTop="1" thickBot="1">
      <c r="A223" s="662" t="s">
        <v>551</v>
      </c>
      <c r="B223" s="662" t="s">
        <v>387</v>
      </c>
      <c r="C223" s="663" t="s">
        <v>1855</v>
      </c>
      <c r="D223" s="650">
        <v>9317.9689448180761</v>
      </c>
    </row>
    <row r="224" spans="1:4" ht="16.5" thickTop="1" thickBot="1">
      <c r="A224" s="662" t="s">
        <v>535</v>
      </c>
      <c r="B224" s="662" t="s">
        <v>387</v>
      </c>
      <c r="C224" s="663" t="s">
        <v>2280</v>
      </c>
      <c r="D224" s="650">
        <v>58988.523019735199</v>
      </c>
    </row>
    <row r="225" spans="1:4" ht="16.5" thickTop="1" thickBot="1">
      <c r="A225" s="662" t="s">
        <v>536</v>
      </c>
      <c r="B225" s="662" t="s">
        <v>387</v>
      </c>
      <c r="C225" s="663" t="s">
        <v>2281</v>
      </c>
      <c r="D225" s="650">
        <v>48289.472844623357</v>
      </c>
    </row>
    <row r="226" spans="1:4" ht="16.5" thickTop="1" thickBot="1">
      <c r="A226" s="662" t="s">
        <v>537</v>
      </c>
      <c r="B226" s="662" t="s">
        <v>387</v>
      </c>
      <c r="C226" s="663" t="s">
        <v>1918</v>
      </c>
      <c r="D226" s="650">
        <v>61799.866442603408</v>
      </c>
    </row>
    <row r="227" spans="1:4" ht="16.5" thickTop="1" thickBot="1">
      <c r="A227" s="662" t="s">
        <v>538</v>
      </c>
      <c r="B227" s="662" t="s">
        <v>387</v>
      </c>
      <c r="C227" s="663" t="s">
        <v>2282</v>
      </c>
      <c r="D227" s="650">
        <v>61799.866442603408</v>
      </c>
    </row>
    <row r="228" spans="1:4" ht="16.5" thickTop="1" thickBot="1">
      <c r="A228" s="662" t="s">
        <v>539</v>
      </c>
      <c r="B228" s="662" t="s">
        <v>387</v>
      </c>
      <c r="C228" s="663" t="s">
        <v>2283</v>
      </c>
      <c r="D228" s="650">
        <v>48289.472844623357</v>
      </c>
    </row>
    <row r="229" spans="1:4" ht="16.5" thickTop="1" thickBot="1">
      <c r="A229" s="662" t="s">
        <v>542</v>
      </c>
      <c r="B229" s="662" t="s">
        <v>387</v>
      </c>
      <c r="C229" s="663" t="s">
        <v>543</v>
      </c>
      <c r="D229" s="650">
        <v>50681.586963194291</v>
      </c>
    </row>
    <row r="230" spans="1:4" ht="16.5" thickTop="1" thickBot="1">
      <c r="A230" s="662" t="s">
        <v>544</v>
      </c>
      <c r="B230" s="662" t="s">
        <v>387</v>
      </c>
      <c r="C230" s="663" t="s">
        <v>545</v>
      </c>
      <c r="D230" s="650">
        <v>57788.721269482565</v>
      </c>
    </row>
    <row r="231" spans="1:4" ht="16.5" thickTop="1" thickBot="1">
      <c r="A231" s="662" t="s">
        <v>517</v>
      </c>
      <c r="B231" s="662" t="s">
        <v>387</v>
      </c>
      <c r="C231" s="663" t="s">
        <v>518</v>
      </c>
      <c r="D231" s="650">
        <v>54489.804246913307</v>
      </c>
    </row>
    <row r="232" spans="1:4" ht="16.5" thickTop="1" thickBot="1">
      <c r="A232" s="662" t="s">
        <v>546</v>
      </c>
      <c r="B232" s="662" t="s">
        <v>387</v>
      </c>
      <c r="C232" s="663" t="s">
        <v>547</v>
      </c>
      <c r="D232" s="650">
        <v>61969.81242917756</v>
      </c>
    </row>
    <row r="233" spans="1:4" ht="16.5" thickTop="1" thickBot="1">
      <c r="A233" s="662" t="s">
        <v>548</v>
      </c>
      <c r="B233" s="662" t="s">
        <v>387</v>
      </c>
      <c r="C233" s="663" t="s">
        <v>549</v>
      </c>
      <c r="D233" s="650">
        <v>48781.027452074508</v>
      </c>
    </row>
    <row r="234" spans="1:4" ht="16.5" thickTop="1" thickBot="1">
      <c r="A234" s="662" t="s">
        <v>550</v>
      </c>
      <c r="B234" s="662" t="s">
        <v>387</v>
      </c>
      <c r="C234" s="663" t="s">
        <v>2284</v>
      </c>
      <c r="D234" s="650">
        <v>23678.049628510485</v>
      </c>
    </row>
    <row r="235" spans="1:4" ht="16.5" thickTop="1" thickBot="1">
      <c r="A235" s="662" t="s">
        <v>552</v>
      </c>
      <c r="B235" s="662" t="s">
        <v>144</v>
      </c>
      <c r="C235" s="663" t="s">
        <v>553</v>
      </c>
      <c r="D235" s="650">
        <v>1480.205002179913</v>
      </c>
    </row>
    <row r="236" spans="1:4" ht="16.5" thickTop="1" thickBot="1">
      <c r="A236" s="662" t="s">
        <v>556</v>
      </c>
      <c r="B236" s="662" t="s">
        <v>387</v>
      </c>
      <c r="C236" s="663" t="s">
        <v>2285</v>
      </c>
      <c r="D236" s="650">
        <v>473564.91537498572</v>
      </c>
    </row>
    <row r="237" spans="1:4" ht="16.5" thickTop="1" thickBot="1">
      <c r="A237" s="662" t="s">
        <v>557</v>
      </c>
      <c r="B237" s="662" t="s">
        <v>387</v>
      </c>
      <c r="C237" s="663" t="s">
        <v>2286</v>
      </c>
      <c r="D237" s="650">
        <v>473564.91537498572</v>
      </c>
    </row>
    <row r="238" spans="1:4" ht="16.5" thickTop="1" thickBot="1">
      <c r="A238" s="662" t="s">
        <v>558</v>
      </c>
      <c r="B238" s="662" t="s">
        <v>387</v>
      </c>
      <c r="C238" s="663" t="s">
        <v>2287</v>
      </c>
      <c r="D238" s="650">
        <v>488364.35019360087</v>
      </c>
    </row>
    <row r="239" spans="1:4" ht="16.5" thickTop="1" thickBot="1">
      <c r="A239" s="662" t="s">
        <v>570</v>
      </c>
      <c r="B239" s="662" t="s">
        <v>571</v>
      </c>
      <c r="C239" s="663" t="s">
        <v>572</v>
      </c>
      <c r="D239" s="650">
        <v>521276.68226503948</v>
      </c>
    </row>
    <row r="240" spans="1:4" ht="16.5" thickTop="1" thickBot="1">
      <c r="A240" s="662" t="s">
        <v>559</v>
      </c>
      <c r="B240" s="662" t="s">
        <v>387</v>
      </c>
      <c r="C240" s="663" t="s">
        <v>1919</v>
      </c>
      <c r="D240" s="650">
        <v>451959.41426984564</v>
      </c>
    </row>
    <row r="241" spans="1:4" ht="16.5" thickTop="1" thickBot="1">
      <c r="A241" s="662" t="s">
        <v>560</v>
      </c>
      <c r="B241" s="662" t="s">
        <v>387</v>
      </c>
      <c r="C241" s="663" t="s">
        <v>2010</v>
      </c>
      <c r="D241" s="650">
        <v>504939.50797419506</v>
      </c>
    </row>
    <row r="242" spans="1:4" ht="16.5" thickTop="1" thickBot="1">
      <c r="A242" s="664" t="s">
        <v>2012</v>
      </c>
      <c r="B242" s="662" t="s">
        <v>387</v>
      </c>
      <c r="C242" s="663" t="s">
        <v>2011</v>
      </c>
      <c r="D242" s="650">
        <v>336674.71990836854</v>
      </c>
    </row>
    <row r="243" spans="1:4" ht="16.5" thickTop="1" thickBot="1">
      <c r="A243" s="662" t="s">
        <v>561</v>
      </c>
      <c r="B243" s="662" t="s">
        <v>387</v>
      </c>
      <c r="C243" s="663" t="s">
        <v>562</v>
      </c>
      <c r="D243" s="650">
        <v>489252.21167459042</v>
      </c>
    </row>
    <row r="244" spans="1:4" ht="16.5" thickTop="1" thickBot="1">
      <c r="A244" s="662" t="s">
        <v>563</v>
      </c>
      <c r="B244" s="662" t="s">
        <v>387</v>
      </c>
      <c r="C244" s="663" t="s">
        <v>564</v>
      </c>
      <c r="D244" s="650">
        <v>483368.5138289496</v>
      </c>
    </row>
    <row r="245" spans="1:4" ht="16.5" thickTop="1" thickBot="1">
      <c r="A245" s="662" t="s">
        <v>565</v>
      </c>
      <c r="B245" s="662" t="s">
        <v>387</v>
      </c>
      <c r="C245" s="663" t="s">
        <v>566</v>
      </c>
      <c r="D245" s="650">
        <v>477107.26364981814</v>
      </c>
    </row>
    <row r="246" spans="1:4" ht="16.5" thickTop="1" thickBot="1">
      <c r="A246" s="662" t="s">
        <v>567</v>
      </c>
      <c r="B246" s="662" t="s">
        <v>387</v>
      </c>
      <c r="C246" s="663" t="s">
        <v>2013</v>
      </c>
      <c r="D246" s="650">
        <v>467616.63573283353</v>
      </c>
    </row>
    <row r="247" spans="1:4" ht="16.5" thickTop="1" thickBot="1">
      <c r="A247" s="662" t="s">
        <v>568</v>
      </c>
      <c r="B247" s="662" t="s">
        <v>387</v>
      </c>
      <c r="C247" s="663" t="s">
        <v>569</v>
      </c>
      <c r="D247" s="650">
        <v>452283.69946466939</v>
      </c>
    </row>
    <row r="248" spans="1:4" ht="16.5" thickTop="1" thickBot="1">
      <c r="A248" s="662" t="s">
        <v>573</v>
      </c>
      <c r="B248" s="662" t="s">
        <v>387</v>
      </c>
      <c r="C248" s="663" t="s">
        <v>574</v>
      </c>
      <c r="D248" s="650">
        <v>505946.36120005947</v>
      </c>
    </row>
    <row r="249" spans="1:4" ht="16.5" thickTop="1" thickBot="1">
      <c r="A249" s="662" t="s">
        <v>575</v>
      </c>
      <c r="B249" s="662" t="s">
        <v>387</v>
      </c>
      <c r="C249" s="663" t="s">
        <v>576</v>
      </c>
      <c r="D249" s="650">
        <v>459950.16759875143</v>
      </c>
    </row>
    <row r="250" spans="1:4" ht="16.5" thickTop="1" thickBot="1">
      <c r="A250" s="662" t="s">
        <v>577</v>
      </c>
      <c r="B250" s="662" t="s">
        <v>387</v>
      </c>
      <c r="C250" s="663" t="s">
        <v>578</v>
      </c>
      <c r="D250" s="650">
        <v>300000</v>
      </c>
    </row>
    <row r="251" spans="1:4" ht="16.5" thickTop="1" thickBot="1">
      <c r="A251" s="662" t="s">
        <v>579</v>
      </c>
      <c r="B251" s="662" t="s">
        <v>387</v>
      </c>
      <c r="C251" s="663" t="s">
        <v>580</v>
      </c>
      <c r="D251" s="650">
        <v>300000</v>
      </c>
    </row>
    <row r="252" spans="1:4" ht="16.5" thickTop="1" thickBot="1">
      <c r="A252" s="662" t="s">
        <v>581</v>
      </c>
      <c r="B252" s="662" t="s">
        <v>387</v>
      </c>
      <c r="C252" s="663" t="s">
        <v>2288</v>
      </c>
      <c r="D252" s="650">
        <v>370106.16981184366</v>
      </c>
    </row>
    <row r="253" spans="1:4" ht="16.5" thickTop="1" thickBot="1">
      <c r="A253" s="662" t="s">
        <v>582</v>
      </c>
      <c r="B253" s="662" t="s">
        <v>387</v>
      </c>
      <c r="C253" s="663" t="s">
        <v>2289</v>
      </c>
      <c r="D253" s="650">
        <v>400783.81076249998</v>
      </c>
    </row>
    <row r="254" spans="1:4" ht="16.5" thickTop="1" thickBot="1">
      <c r="A254" s="662" t="s">
        <v>584</v>
      </c>
      <c r="B254" s="662" t="s">
        <v>233</v>
      </c>
      <c r="C254" s="663" t="s">
        <v>1920</v>
      </c>
      <c r="D254" s="650">
        <v>29330.811310863639</v>
      </c>
    </row>
    <row r="255" spans="1:4" ht="16.5" thickTop="1" thickBot="1">
      <c r="A255" s="662" t="s">
        <v>583</v>
      </c>
      <c r="B255" s="662" t="s">
        <v>387</v>
      </c>
      <c r="C255" s="663" t="s">
        <v>2290</v>
      </c>
      <c r="D255" s="650">
        <v>414901.98515166657</v>
      </c>
    </row>
    <row r="256" spans="1:4" ht="16.5" thickTop="1" thickBot="1">
      <c r="A256" s="662" t="s">
        <v>554</v>
      </c>
      <c r="B256" s="662" t="s">
        <v>387</v>
      </c>
      <c r="C256" s="663" t="s">
        <v>555</v>
      </c>
      <c r="D256" s="650">
        <v>533458.51526200143</v>
      </c>
    </row>
    <row r="257" spans="1:4" ht="16.5" thickTop="1" thickBot="1">
      <c r="A257" s="662" t="s">
        <v>585</v>
      </c>
      <c r="B257" s="662" t="s">
        <v>387</v>
      </c>
      <c r="C257" s="663" t="s">
        <v>586</v>
      </c>
      <c r="D257" s="650">
        <v>418068.99620756734</v>
      </c>
    </row>
    <row r="258" spans="1:4" ht="16.5" thickTop="1" thickBot="1">
      <c r="A258" s="662" t="s">
        <v>587</v>
      </c>
      <c r="B258" s="662" t="s">
        <v>387</v>
      </c>
      <c r="C258" s="663" t="s">
        <v>588</v>
      </c>
      <c r="D258" s="650">
        <v>418068.99620756734</v>
      </c>
    </row>
    <row r="259" spans="1:4" ht="16.5" thickTop="1" thickBot="1">
      <c r="A259" s="662" t="s">
        <v>497</v>
      </c>
      <c r="B259" s="662" t="s">
        <v>387</v>
      </c>
      <c r="C259" s="663" t="s">
        <v>498</v>
      </c>
      <c r="D259" s="650">
        <v>418068.99620756734</v>
      </c>
    </row>
    <row r="260" spans="1:4" ht="16.5" thickTop="1" thickBot="1">
      <c r="A260" s="662" t="s">
        <v>1668</v>
      </c>
      <c r="B260" s="662" t="s">
        <v>387</v>
      </c>
      <c r="C260" s="663" t="s">
        <v>1669</v>
      </c>
      <c r="D260" s="650">
        <v>400000</v>
      </c>
    </row>
    <row r="261" spans="1:4" ht="16.5" thickTop="1" thickBot="1">
      <c r="A261" s="662" t="s">
        <v>499</v>
      </c>
      <c r="B261" s="662" t="s">
        <v>377</v>
      </c>
      <c r="C261" s="663" t="s">
        <v>500</v>
      </c>
      <c r="D261" s="650">
        <v>4189.5555008696483</v>
      </c>
    </row>
    <row r="262" spans="1:4" ht="31.5" thickTop="1" thickBot="1">
      <c r="A262" s="662" t="s">
        <v>589</v>
      </c>
      <c r="B262" s="662" t="s">
        <v>377</v>
      </c>
      <c r="C262" s="663" t="s">
        <v>2291</v>
      </c>
      <c r="D262" s="650">
        <v>8713.1347030602665</v>
      </c>
    </row>
    <row r="263" spans="1:4" ht="16.5" thickTop="1" thickBot="1">
      <c r="A263" s="662" t="s">
        <v>590</v>
      </c>
      <c r="B263" s="662" t="s">
        <v>233</v>
      </c>
      <c r="C263" s="663" t="s">
        <v>2292</v>
      </c>
      <c r="D263" s="650">
        <v>73994.558889891283</v>
      </c>
    </row>
    <row r="264" spans="1:4" ht="16.5" thickTop="1" thickBot="1">
      <c r="A264" s="662" t="s">
        <v>591</v>
      </c>
      <c r="B264" s="662" t="s">
        <v>377</v>
      </c>
      <c r="C264" s="663" t="s">
        <v>2293</v>
      </c>
      <c r="D264" s="650">
        <v>11665.113802515025</v>
      </c>
    </row>
    <row r="265" spans="1:4" ht="16.5" thickTop="1" thickBot="1">
      <c r="A265" s="662" t="s">
        <v>592</v>
      </c>
      <c r="B265" s="662" t="s">
        <v>144</v>
      </c>
      <c r="C265" s="663" t="s">
        <v>2294</v>
      </c>
      <c r="D265" s="650">
        <v>19948.686420356982</v>
      </c>
    </row>
    <row r="266" spans="1:4" ht="16.5" thickTop="1" thickBot="1">
      <c r="A266" s="662" t="s">
        <v>593</v>
      </c>
      <c r="B266" s="662" t="s">
        <v>92</v>
      </c>
      <c r="C266" s="663" t="s">
        <v>2295</v>
      </c>
      <c r="D266" s="650">
        <v>33033.939019497484</v>
      </c>
    </row>
    <row r="267" spans="1:4" ht="16.5" thickTop="1" thickBot="1">
      <c r="A267" s="662" t="s">
        <v>594</v>
      </c>
      <c r="B267" s="662" t="s">
        <v>92</v>
      </c>
      <c r="C267" s="663" t="s">
        <v>2296</v>
      </c>
      <c r="D267" s="650">
        <v>45981.809983795625</v>
      </c>
    </row>
    <row r="268" spans="1:4" ht="16.5" thickTop="1" thickBot="1">
      <c r="A268" s="662" t="s">
        <v>595</v>
      </c>
      <c r="B268" s="662" t="s">
        <v>92</v>
      </c>
      <c r="C268" s="663" t="s">
        <v>2297</v>
      </c>
      <c r="D268" s="650">
        <v>53781.653480264875</v>
      </c>
    </row>
    <row r="269" spans="1:4" ht="16.5" thickTop="1" thickBot="1">
      <c r="A269" s="662" t="s">
        <v>596</v>
      </c>
      <c r="B269" s="662" t="s">
        <v>377</v>
      </c>
      <c r="C269" s="663" t="s">
        <v>597</v>
      </c>
      <c r="D269" s="650">
        <v>40545.269570555436</v>
      </c>
    </row>
    <row r="270" spans="1:4" ht="16.5" thickTop="1" thickBot="1">
      <c r="A270" s="662" t="s">
        <v>599</v>
      </c>
      <c r="B270" s="662" t="s">
        <v>144</v>
      </c>
      <c r="C270" s="663" t="s">
        <v>600</v>
      </c>
      <c r="D270" s="650">
        <v>208789.97660607376</v>
      </c>
    </row>
    <row r="271" spans="1:4" ht="16.5" thickTop="1" thickBot="1">
      <c r="A271" s="662" t="s">
        <v>601</v>
      </c>
      <c r="B271" s="662" t="s">
        <v>387</v>
      </c>
      <c r="C271" s="663" t="s">
        <v>1921</v>
      </c>
      <c r="D271" s="650">
        <v>53849.186148393936</v>
      </c>
    </row>
    <row r="272" spans="1:4" ht="16.5" thickTop="1" thickBot="1">
      <c r="A272" s="662" t="s">
        <v>598</v>
      </c>
      <c r="B272" s="662" t="s">
        <v>387</v>
      </c>
      <c r="C272" s="663" t="s">
        <v>2298</v>
      </c>
      <c r="D272" s="650">
        <v>53849.186148393936</v>
      </c>
    </row>
    <row r="273" spans="1:4" ht="16.5" thickTop="1" thickBot="1">
      <c r="A273" s="662" t="s">
        <v>602</v>
      </c>
      <c r="B273" s="662" t="s">
        <v>387</v>
      </c>
      <c r="C273" s="663" t="s">
        <v>2299</v>
      </c>
      <c r="D273" s="650">
        <v>53849.186148393936</v>
      </c>
    </row>
    <row r="274" spans="1:4" ht="16.5" thickTop="1" thickBot="1">
      <c r="A274" s="662" t="s">
        <v>603</v>
      </c>
      <c r="B274" s="662" t="s">
        <v>144</v>
      </c>
      <c r="C274" s="663" t="s">
        <v>2300</v>
      </c>
      <c r="D274" s="650">
        <v>60675.329073456131</v>
      </c>
    </row>
    <row r="275" spans="1:4" ht="16.5" thickTop="1" thickBot="1">
      <c r="A275" s="662" t="s">
        <v>604</v>
      </c>
      <c r="B275" s="662" t="s">
        <v>144</v>
      </c>
      <c r="C275" s="663" t="s">
        <v>2301</v>
      </c>
      <c r="D275" s="650">
        <v>52092.232223359875</v>
      </c>
    </row>
    <row r="276" spans="1:4" ht="16.5" thickTop="1" thickBot="1">
      <c r="A276" s="662" t="s">
        <v>605</v>
      </c>
      <c r="B276" s="662" t="s">
        <v>606</v>
      </c>
      <c r="C276" s="663" t="s">
        <v>2302</v>
      </c>
      <c r="D276" s="650">
        <v>87974.078210796826</v>
      </c>
    </row>
    <row r="277" spans="1:4" ht="16.5" thickTop="1" thickBot="1">
      <c r="A277" s="662" t="s">
        <v>607</v>
      </c>
      <c r="B277" s="662" t="s">
        <v>606</v>
      </c>
      <c r="C277" s="663" t="s">
        <v>1922</v>
      </c>
      <c r="D277" s="650">
        <v>115451.56036183929</v>
      </c>
    </row>
    <row r="278" spans="1:4" ht="16.5" thickTop="1" thickBot="1">
      <c r="A278" s="662" t="s">
        <v>608</v>
      </c>
      <c r="B278" s="662" t="s">
        <v>606</v>
      </c>
      <c r="C278" s="663" t="s">
        <v>609</v>
      </c>
      <c r="D278" s="650">
        <v>48685.200922102078</v>
      </c>
    </row>
    <row r="279" spans="1:4" ht="16.5" thickTop="1" thickBot="1">
      <c r="A279" s="662" t="s">
        <v>501</v>
      </c>
      <c r="B279" s="662" t="s">
        <v>141</v>
      </c>
      <c r="C279" s="663" t="s">
        <v>502</v>
      </c>
      <c r="D279" s="650">
        <v>63554.022239180784</v>
      </c>
    </row>
    <row r="280" spans="1:4" ht="16.5" thickTop="1" thickBot="1">
      <c r="A280" s="662" t="s">
        <v>503</v>
      </c>
      <c r="B280" s="662" t="s">
        <v>141</v>
      </c>
      <c r="C280" s="663" t="s">
        <v>504</v>
      </c>
      <c r="D280" s="650">
        <v>28767.235024697962</v>
      </c>
    </row>
    <row r="281" spans="1:4" ht="16.5" thickTop="1" thickBot="1">
      <c r="A281" s="662" t="s">
        <v>610</v>
      </c>
      <c r="B281" s="662" t="s">
        <v>92</v>
      </c>
      <c r="C281" s="663" t="s">
        <v>2303</v>
      </c>
      <c r="D281" s="650">
        <v>108704.84315037343</v>
      </c>
    </row>
    <row r="282" spans="1:4" ht="16.5" thickTop="1" thickBot="1">
      <c r="A282" s="662" t="s">
        <v>611</v>
      </c>
      <c r="B282" s="662" t="s">
        <v>377</v>
      </c>
      <c r="C282" s="663" t="s">
        <v>2304</v>
      </c>
      <c r="D282" s="650">
        <v>48054.358507165911</v>
      </c>
    </row>
    <row r="283" spans="1:4" ht="16.5" thickTop="1" thickBot="1">
      <c r="A283" s="662" t="s">
        <v>612</v>
      </c>
      <c r="B283" s="662" t="s">
        <v>144</v>
      </c>
      <c r="C283" s="663" t="s">
        <v>2305</v>
      </c>
      <c r="D283" s="650">
        <v>33902.955826564998</v>
      </c>
    </row>
    <row r="284" spans="1:4" ht="16.5" thickTop="1" thickBot="1">
      <c r="A284" s="662" t="s">
        <v>613</v>
      </c>
      <c r="B284" s="662" t="s">
        <v>92</v>
      </c>
      <c r="C284" s="663" t="s">
        <v>614</v>
      </c>
      <c r="D284" s="650">
        <v>56698.514227160289</v>
      </c>
    </row>
    <row r="285" spans="1:4" ht="16.5" thickTop="1" thickBot="1">
      <c r="A285" s="662" t="s">
        <v>615</v>
      </c>
      <c r="B285" s="662" t="s">
        <v>92</v>
      </c>
      <c r="C285" s="663" t="s">
        <v>2306</v>
      </c>
      <c r="D285" s="650">
        <v>157783.50451411307</v>
      </c>
    </row>
    <row r="286" spans="1:4" ht="16.5" thickTop="1" thickBot="1">
      <c r="A286" s="662" t="s">
        <v>616</v>
      </c>
      <c r="B286" s="662" t="s">
        <v>92</v>
      </c>
      <c r="C286" s="663" t="s">
        <v>617</v>
      </c>
      <c r="D286" s="650">
        <v>158559.76904976703</v>
      </c>
    </row>
    <row r="287" spans="1:4" ht="16.5" thickTop="1" thickBot="1">
      <c r="A287" s="662" t="s">
        <v>620</v>
      </c>
      <c r="B287" s="662" t="s">
        <v>92</v>
      </c>
      <c r="C287" s="663" t="s">
        <v>621</v>
      </c>
      <c r="D287" s="650">
        <v>44177.319786791842</v>
      </c>
    </row>
    <row r="288" spans="1:4" ht="16.5" thickTop="1" thickBot="1">
      <c r="A288" s="662" t="s">
        <v>618</v>
      </c>
      <c r="B288" s="662" t="s">
        <v>92</v>
      </c>
      <c r="C288" s="663" t="s">
        <v>2307</v>
      </c>
      <c r="D288" s="650">
        <v>44177.319786791842</v>
      </c>
    </row>
    <row r="289" spans="1:4" ht="16.5" thickTop="1" thickBot="1">
      <c r="A289" s="662" t="s">
        <v>619</v>
      </c>
      <c r="B289" s="662" t="s">
        <v>92</v>
      </c>
      <c r="C289" s="663" t="s">
        <v>2308</v>
      </c>
      <c r="D289" s="650">
        <v>148649.45658375858</v>
      </c>
    </row>
    <row r="290" spans="1:4" ht="16.5" thickTop="1" thickBot="1">
      <c r="A290" s="662" t="s">
        <v>622</v>
      </c>
      <c r="B290" s="662" t="s">
        <v>454</v>
      </c>
      <c r="C290" s="663" t="s">
        <v>623</v>
      </c>
      <c r="D290" s="650">
        <v>4853.8181501901936</v>
      </c>
    </row>
    <row r="291" spans="1:4" ht="16.5" thickTop="1" thickBot="1">
      <c r="A291" s="662" t="s">
        <v>624</v>
      </c>
      <c r="B291" s="662" t="s">
        <v>422</v>
      </c>
      <c r="C291" s="663" t="s">
        <v>1923</v>
      </c>
      <c r="D291" s="650">
        <v>101549.64723877585</v>
      </c>
    </row>
    <row r="292" spans="1:4" ht="16.5" thickTop="1" thickBot="1">
      <c r="A292" s="662" t="s">
        <v>625</v>
      </c>
      <c r="B292" s="662" t="s">
        <v>377</v>
      </c>
      <c r="C292" s="663" t="s">
        <v>2309</v>
      </c>
      <c r="D292" s="650">
        <v>2794.9404575290969</v>
      </c>
    </row>
    <row r="293" spans="1:4" ht="16.5" thickTop="1" thickBot="1">
      <c r="A293" s="662" t="s">
        <v>626</v>
      </c>
      <c r="B293" s="662" t="s">
        <v>377</v>
      </c>
      <c r="C293" s="663" t="s">
        <v>1924</v>
      </c>
      <c r="D293" s="650">
        <v>9618.7173109853738</v>
      </c>
    </row>
    <row r="294" spans="1:4" ht="16.5" thickTop="1" thickBot="1">
      <c r="A294" s="662" t="s">
        <v>627</v>
      </c>
      <c r="B294" s="662" t="s">
        <v>92</v>
      </c>
      <c r="C294" s="663" t="s">
        <v>628</v>
      </c>
      <c r="D294" s="650">
        <v>2692.3516779933229</v>
      </c>
    </row>
    <row r="295" spans="1:4" ht="16.5" thickTop="1" thickBot="1">
      <c r="A295" s="662" t="s">
        <v>633</v>
      </c>
      <c r="B295" s="662" t="s">
        <v>92</v>
      </c>
      <c r="C295" s="663" t="s">
        <v>1925</v>
      </c>
      <c r="D295" s="650">
        <v>79156.969975232525</v>
      </c>
    </row>
    <row r="296" spans="1:4" ht="16.5" thickTop="1" thickBot="1">
      <c r="A296" s="662" t="s">
        <v>629</v>
      </c>
      <c r="B296" s="662" t="s">
        <v>92</v>
      </c>
      <c r="C296" s="663" t="s">
        <v>630</v>
      </c>
      <c r="D296" s="650">
        <v>98190.418748846336</v>
      </c>
    </row>
    <row r="297" spans="1:4" ht="16.5" thickTop="1" thickBot="1">
      <c r="A297" s="662" t="s">
        <v>631</v>
      </c>
      <c r="B297" s="662" t="s">
        <v>92</v>
      </c>
      <c r="C297" s="663" t="s">
        <v>632</v>
      </c>
      <c r="D297" s="650">
        <v>68807.303374301424</v>
      </c>
    </row>
    <row r="298" spans="1:4" ht="16.5" thickTop="1" thickBot="1">
      <c r="A298" s="662" t="s">
        <v>646</v>
      </c>
      <c r="B298" s="662" t="s">
        <v>144</v>
      </c>
      <c r="C298" s="663" t="s">
        <v>647</v>
      </c>
      <c r="D298" s="650">
        <v>1800</v>
      </c>
    </row>
    <row r="299" spans="1:4" ht="16.5" thickTop="1" thickBot="1">
      <c r="A299" s="662" t="s">
        <v>634</v>
      </c>
      <c r="B299" s="662" t="s">
        <v>377</v>
      </c>
      <c r="C299" s="663" t="s">
        <v>635</v>
      </c>
      <c r="D299" s="650">
        <v>74831.93659468861</v>
      </c>
    </row>
    <row r="300" spans="1:4" ht="16.5" thickTop="1" thickBot="1">
      <c r="A300" s="662" t="s">
        <v>650</v>
      </c>
      <c r="B300" s="662" t="s">
        <v>377</v>
      </c>
      <c r="C300" s="663" t="s">
        <v>651</v>
      </c>
      <c r="D300" s="650">
        <v>74831.93659468861</v>
      </c>
    </row>
    <row r="301" spans="1:4" ht="31.5" thickTop="1" thickBot="1">
      <c r="A301" s="662" t="s">
        <v>652</v>
      </c>
      <c r="B301" s="662" t="s">
        <v>92</v>
      </c>
      <c r="C301" s="663" t="s">
        <v>2310</v>
      </c>
      <c r="D301" s="650">
        <v>365000</v>
      </c>
    </row>
    <row r="302" spans="1:4" ht="31.5" thickTop="1" thickBot="1">
      <c r="A302" s="662" t="s">
        <v>653</v>
      </c>
      <c r="B302" s="662" t="s">
        <v>92</v>
      </c>
      <c r="C302" s="663" t="s">
        <v>2311</v>
      </c>
      <c r="D302" s="650">
        <v>340000</v>
      </c>
    </row>
    <row r="303" spans="1:4" ht="31.5" thickTop="1" thickBot="1">
      <c r="A303" s="662" t="s">
        <v>654</v>
      </c>
      <c r="B303" s="662" t="s">
        <v>92</v>
      </c>
      <c r="C303" s="663" t="s">
        <v>2312</v>
      </c>
      <c r="D303" s="650">
        <v>386489.11015840917</v>
      </c>
    </row>
    <row r="304" spans="1:4" ht="31.5" thickTop="1" thickBot="1">
      <c r="A304" s="662" t="s">
        <v>655</v>
      </c>
      <c r="B304" s="662" t="s">
        <v>92</v>
      </c>
      <c r="C304" s="663" t="s">
        <v>2313</v>
      </c>
      <c r="D304" s="650">
        <v>363366.79120651208</v>
      </c>
    </row>
    <row r="305" spans="1:4" ht="31.5" thickTop="1" thickBot="1">
      <c r="A305" s="662" t="s">
        <v>656</v>
      </c>
      <c r="B305" s="662" t="s">
        <v>92</v>
      </c>
      <c r="C305" s="663" t="s">
        <v>2314</v>
      </c>
      <c r="D305" s="650">
        <v>380111.90222395718</v>
      </c>
    </row>
    <row r="306" spans="1:4" ht="31.5" thickTop="1" thickBot="1">
      <c r="A306" s="662" t="s">
        <v>657</v>
      </c>
      <c r="B306" s="662" t="s">
        <v>233</v>
      </c>
      <c r="C306" s="663" t="s">
        <v>2315</v>
      </c>
      <c r="D306" s="650">
        <v>358140.96144395729</v>
      </c>
    </row>
    <row r="307" spans="1:4" ht="16.5" thickTop="1" thickBot="1">
      <c r="A307" s="662" t="s">
        <v>658</v>
      </c>
      <c r="B307" s="662" t="s">
        <v>92</v>
      </c>
      <c r="C307" s="663" t="s">
        <v>659</v>
      </c>
      <c r="D307" s="650">
        <v>237839.65357465058</v>
      </c>
    </row>
    <row r="308" spans="1:4" ht="16.5" thickTop="1" thickBot="1">
      <c r="A308" s="662" t="s">
        <v>636</v>
      </c>
      <c r="B308" s="662" t="s">
        <v>377</v>
      </c>
      <c r="C308" s="663" t="s">
        <v>637</v>
      </c>
      <c r="D308" s="650">
        <v>30000</v>
      </c>
    </row>
    <row r="309" spans="1:4" ht="16.5" thickTop="1" thickBot="1">
      <c r="A309" s="662" t="s">
        <v>642</v>
      </c>
      <c r="B309" s="662" t="s">
        <v>377</v>
      </c>
      <c r="C309" s="663" t="s">
        <v>643</v>
      </c>
      <c r="D309" s="650">
        <v>5021.3101705551317</v>
      </c>
    </row>
    <row r="310" spans="1:4" ht="16.5" thickTop="1" thickBot="1">
      <c r="A310" s="662" t="s">
        <v>640</v>
      </c>
      <c r="B310" s="662" t="s">
        <v>377</v>
      </c>
      <c r="C310" s="663" t="s">
        <v>641</v>
      </c>
      <c r="D310" s="650">
        <v>5845.418328318</v>
      </c>
    </row>
    <row r="311" spans="1:4" ht="16.5" thickTop="1" thickBot="1">
      <c r="A311" s="662" t="s">
        <v>638</v>
      </c>
      <c r="B311" s="662" t="s">
        <v>377</v>
      </c>
      <c r="C311" s="663" t="s">
        <v>639</v>
      </c>
      <c r="D311" s="650">
        <v>73467.006312193407</v>
      </c>
    </row>
    <row r="312" spans="1:4" ht="16.5" thickTop="1" thickBot="1">
      <c r="A312" s="662" t="s">
        <v>644</v>
      </c>
      <c r="B312" s="662" t="s">
        <v>377</v>
      </c>
      <c r="C312" s="663" t="s">
        <v>645</v>
      </c>
      <c r="D312" s="650">
        <v>14459.158633617195</v>
      </c>
    </row>
    <row r="313" spans="1:4" ht="16.5" thickTop="1" thickBot="1">
      <c r="A313" s="662" t="s">
        <v>660</v>
      </c>
      <c r="B313" s="662" t="s">
        <v>377</v>
      </c>
      <c r="C313" s="663" t="s">
        <v>661</v>
      </c>
      <c r="D313" s="650">
        <v>9476.1790750510336</v>
      </c>
    </row>
    <row r="314" spans="1:4" ht="16.5" thickTop="1" thickBot="1">
      <c r="A314" s="662" t="s">
        <v>662</v>
      </c>
      <c r="B314" s="662" t="s">
        <v>377</v>
      </c>
      <c r="C314" s="663" t="s">
        <v>663</v>
      </c>
      <c r="D314" s="650">
        <v>11605.657518882726</v>
      </c>
    </row>
    <row r="315" spans="1:4" ht="16.5" thickTop="1" thickBot="1">
      <c r="A315" s="662" t="s">
        <v>667</v>
      </c>
      <c r="B315" s="662" t="s">
        <v>377</v>
      </c>
      <c r="C315" s="663" t="s">
        <v>2316</v>
      </c>
      <c r="D315" s="650">
        <v>11455.897547789946</v>
      </c>
    </row>
    <row r="316" spans="1:4" ht="16.5" thickTop="1" thickBot="1">
      <c r="A316" s="662" t="s">
        <v>664</v>
      </c>
      <c r="B316" s="662" t="s">
        <v>92</v>
      </c>
      <c r="C316" s="663" t="s">
        <v>2317</v>
      </c>
      <c r="D316" s="650">
        <v>24382.528181872887</v>
      </c>
    </row>
    <row r="317" spans="1:4" ht="16.5" thickTop="1" thickBot="1">
      <c r="A317" s="662" t="s">
        <v>665</v>
      </c>
      <c r="B317" s="662" t="s">
        <v>377</v>
      </c>
      <c r="C317" s="663" t="s">
        <v>666</v>
      </c>
      <c r="D317" s="650">
        <v>17053.739963277767</v>
      </c>
    </row>
    <row r="318" spans="1:4" ht="16.5" thickTop="1" thickBot="1">
      <c r="A318" s="662" t="s">
        <v>668</v>
      </c>
      <c r="B318" s="662" t="s">
        <v>606</v>
      </c>
      <c r="C318" s="663" t="s">
        <v>2318</v>
      </c>
      <c r="D318" s="650">
        <v>48054.358507165911</v>
      </c>
    </row>
    <row r="319" spans="1:4" ht="16.5" thickTop="1" thickBot="1">
      <c r="A319" s="662" t="s">
        <v>669</v>
      </c>
      <c r="B319" s="662" t="s">
        <v>92</v>
      </c>
      <c r="C319" s="663" t="s">
        <v>2319</v>
      </c>
      <c r="D319" s="650">
        <v>14613.755392546565</v>
      </c>
    </row>
    <row r="320" spans="1:4" ht="16.5" thickTop="1" thickBot="1">
      <c r="A320" s="662" t="s">
        <v>673</v>
      </c>
      <c r="B320" s="662" t="s">
        <v>92</v>
      </c>
      <c r="C320" s="663" t="s">
        <v>2320</v>
      </c>
      <c r="D320" s="650">
        <v>343546.16627449519</v>
      </c>
    </row>
    <row r="321" spans="1:4" ht="16.5" thickTop="1" thickBot="1">
      <c r="A321" s="662" t="s">
        <v>674</v>
      </c>
      <c r="B321" s="662" t="s">
        <v>92</v>
      </c>
      <c r="C321" s="663" t="s">
        <v>2321</v>
      </c>
      <c r="D321" s="650">
        <v>343546.16627449519</v>
      </c>
    </row>
    <row r="322" spans="1:4" ht="16.5" thickTop="1" thickBot="1">
      <c r="A322" s="662" t="s">
        <v>672</v>
      </c>
      <c r="B322" s="662" t="s">
        <v>92</v>
      </c>
      <c r="C322" s="663" t="s">
        <v>2322</v>
      </c>
      <c r="D322" s="650">
        <v>396399.42262441764</v>
      </c>
    </row>
    <row r="323" spans="1:4" ht="31.5" thickTop="1" thickBot="1">
      <c r="A323" s="662" t="s">
        <v>671</v>
      </c>
      <c r="B323" s="662" t="s">
        <v>92</v>
      </c>
      <c r="C323" s="663" t="s">
        <v>2323</v>
      </c>
      <c r="D323" s="650">
        <v>369972.79444945639</v>
      </c>
    </row>
    <row r="324" spans="1:4" ht="16.5" thickTop="1" thickBot="1">
      <c r="A324" s="662" t="s">
        <v>675</v>
      </c>
      <c r="B324" s="662" t="s">
        <v>92</v>
      </c>
      <c r="C324" s="663" t="s">
        <v>676</v>
      </c>
      <c r="D324" s="650">
        <v>343546.16627449519</v>
      </c>
    </row>
    <row r="325" spans="1:4" ht="16.5" thickTop="1" thickBot="1">
      <c r="A325" s="662" t="s">
        <v>678</v>
      </c>
      <c r="B325" s="662" t="s">
        <v>92</v>
      </c>
      <c r="C325" s="663" t="s">
        <v>679</v>
      </c>
      <c r="D325" s="650">
        <v>11230.990073960489</v>
      </c>
    </row>
    <row r="326" spans="1:4" ht="16.5" thickTop="1" thickBot="1">
      <c r="A326" s="662" t="s">
        <v>670</v>
      </c>
      <c r="B326" s="662" t="s">
        <v>92</v>
      </c>
      <c r="C326" s="663" t="s">
        <v>2324</v>
      </c>
      <c r="D326" s="650">
        <v>11230.990073960489</v>
      </c>
    </row>
    <row r="327" spans="1:4" ht="16.5" thickTop="1" thickBot="1">
      <c r="A327" s="662" t="s">
        <v>677</v>
      </c>
      <c r="B327" s="662" t="s">
        <v>92</v>
      </c>
      <c r="C327" s="663" t="s">
        <v>2325</v>
      </c>
      <c r="D327" s="650">
        <v>26638.459632870308</v>
      </c>
    </row>
    <row r="328" spans="1:4" ht="16.5" thickTop="1" thickBot="1">
      <c r="A328" s="662" t="s">
        <v>680</v>
      </c>
      <c r="B328" s="662" t="s">
        <v>92</v>
      </c>
      <c r="C328" s="663" t="s">
        <v>2326</v>
      </c>
      <c r="D328" s="650">
        <v>218680.67504820172</v>
      </c>
    </row>
    <row r="329" spans="1:4" ht="16.5" thickTop="1" thickBot="1">
      <c r="A329" s="662" t="s">
        <v>681</v>
      </c>
      <c r="B329" s="662" t="s">
        <v>92</v>
      </c>
      <c r="C329" s="663" t="s">
        <v>682</v>
      </c>
      <c r="D329" s="650">
        <v>6656.7862779384141</v>
      </c>
    </row>
    <row r="330" spans="1:4" ht="16.5" thickTop="1" thickBot="1">
      <c r="A330" s="662" t="s">
        <v>683</v>
      </c>
      <c r="B330" s="662" t="s">
        <v>92</v>
      </c>
      <c r="C330" s="663" t="s">
        <v>2327</v>
      </c>
      <c r="D330" s="650">
        <v>47639.848802491855</v>
      </c>
    </row>
    <row r="331" spans="1:4" ht="16.5" thickTop="1" thickBot="1">
      <c r="A331" s="662" t="s">
        <v>684</v>
      </c>
      <c r="B331" s="662" t="s">
        <v>92</v>
      </c>
      <c r="C331" s="663" t="s">
        <v>2328</v>
      </c>
      <c r="D331" s="650">
        <v>958.26529972426181</v>
      </c>
    </row>
    <row r="332" spans="1:4" ht="16.5" thickTop="1" thickBot="1">
      <c r="A332" s="662" t="s">
        <v>686</v>
      </c>
      <c r="B332" s="662" t="s">
        <v>387</v>
      </c>
      <c r="C332" s="663" t="s">
        <v>687</v>
      </c>
      <c r="D332" s="650">
        <v>67719.378849731045</v>
      </c>
    </row>
    <row r="333" spans="1:4" ht="16.5" thickTop="1" thickBot="1">
      <c r="A333" s="662" t="s">
        <v>685</v>
      </c>
      <c r="B333" s="662" t="s">
        <v>387</v>
      </c>
      <c r="C333" s="663" t="s">
        <v>2329</v>
      </c>
      <c r="D333" s="650">
        <v>53036.472105584231</v>
      </c>
    </row>
    <row r="334" spans="1:4" ht="16.5" thickTop="1" thickBot="1">
      <c r="A334" s="662" t="s">
        <v>690</v>
      </c>
      <c r="B334" s="662" t="s">
        <v>92</v>
      </c>
      <c r="C334" s="663" t="s">
        <v>1928</v>
      </c>
      <c r="D334" s="650">
        <v>1480.205002179913</v>
      </c>
    </row>
    <row r="335" spans="1:4" ht="16.5" thickTop="1" thickBot="1">
      <c r="A335" s="662" t="s">
        <v>688</v>
      </c>
      <c r="B335" s="662" t="s">
        <v>92</v>
      </c>
      <c r="C335" s="663" t="s">
        <v>689</v>
      </c>
      <c r="D335" s="650">
        <v>3571.0599478386421</v>
      </c>
    </row>
    <row r="336" spans="1:4" ht="16.5" thickTop="1" thickBot="1">
      <c r="A336" s="662" t="s">
        <v>691</v>
      </c>
      <c r="B336" s="662" t="s">
        <v>377</v>
      </c>
      <c r="C336" s="663" t="s">
        <v>692</v>
      </c>
      <c r="D336" s="650">
        <v>7709.6189866190543</v>
      </c>
    </row>
    <row r="337" spans="1:4" ht="16.5" thickTop="1" thickBot="1">
      <c r="A337" s="662" t="s">
        <v>696</v>
      </c>
      <c r="B337" s="662" t="s">
        <v>92</v>
      </c>
      <c r="C337" s="663" t="s">
        <v>697</v>
      </c>
      <c r="D337" s="650">
        <v>446927.76334370748</v>
      </c>
    </row>
    <row r="338" spans="1:4" ht="16.5" thickTop="1" thickBot="1">
      <c r="A338" s="662" t="s">
        <v>694</v>
      </c>
      <c r="B338" s="662" t="s">
        <v>92</v>
      </c>
      <c r="C338" s="663" t="s">
        <v>695</v>
      </c>
      <c r="D338" s="650">
        <v>103888.9464869206</v>
      </c>
    </row>
    <row r="339" spans="1:4" ht="16.5" thickTop="1" thickBot="1">
      <c r="A339" s="662" t="s">
        <v>693</v>
      </c>
      <c r="B339" s="662" t="s">
        <v>144</v>
      </c>
      <c r="C339" s="663" t="s">
        <v>2330</v>
      </c>
      <c r="D339" s="650">
        <v>212381.95817938491</v>
      </c>
    </row>
    <row r="340" spans="1:4" ht="31.5" thickTop="1" thickBot="1">
      <c r="A340" s="662" t="s">
        <v>648</v>
      </c>
      <c r="B340" s="662" t="s">
        <v>92</v>
      </c>
      <c r="C340" s="663" t="s">
        <v>1926</v>
      </c>
      <c r="D340" s="650">
        <v>2529726.5755939288</v>
      </c>
    </row>
    <row r="341" spans="1:4" ht="31.5" thickTop="1" thickBot="1">
      <c r="A341" s="662" t="s">
        <v>698</v>
      </c>
      <c r="B341" s="662" t="s">
        <v>92</v>
      </c>
      <c r="C341" s="663" t="s">
        <v>699</v>
      </c>
      <c r="D341" s="650">
        <v>2437824.4129011636</v>
      </c>
    </row>
    <row r="342" spans="1:4" ht="31.5" thickTop="1" thickBot="1">
      <c r="A342" s="662" t="s">
        <v>649</v>
      </c>
      <c r="B342" s="662" t="s">
        <v>92</v>
      </c>
      <c r="C342" s="663" t="s">
        <v>1927</v>
      </c>
      <c r="D342" s="650">
        <v>1966627.5640093468</v>
      </c>
    </row>
    <row r="343" spans="1:4" ht="31.5" thickTop="1" thickBot="1">
      <c r="A343" s="662" t="s">
        <v>700</v>
      </c>
      <c r="B343" s="662" t="s">
        <v>92</v>
      </c>
      <c r="C343" s="663" t="s">
        <v>701</v>
      </c>
      <c r="D343" s="650">
        <v>1502504.8397304222</v>
      </c>
    </row>
    <row r="344" spans="1:4" ht="16.5" thickTop="1" thickBot="1">
      <c r="A344" s="662" t="s">
        <v>737</v>
      </c>
      <c r="B344" s="662" t="s">
        <v>387</v>
      </c>
      <c r="C344" s="663" t="s">
        <v>2331</v>
      </c>
      <c r="D344" s="650">
        <v>64507.225759771558</v>
      </c>
    </row>
    <row r="345" spans="1:4" ht="16.5" thickTop="1" thickBot="1">
      <c r="A345" s="662" t="s">
        <v>702</v>
      </c>
      <c r="B345" s="662" t="s">
        <v>377</v>
      </c>
      <c r="C345" s="663" t="s">
        <v>2332</v>
      </c>
      <c r="D345" s="650">
        <v>102111.91592334947</v>
      </c>
    </row>
    <row r="346" spans="1:4" ht="16.5" thickTop="1" thickBot="1">
      <c r="A346" s="662" t="s">
        <v>703</v>
      </c>
      <c r="B346" s="662" t="s">
        <v>144</v>
      </c>
      <c r="C346" s="663" t="s">
        <v>2333</v>
      </c>
      <c r="D346" s="650">
        <v>41500.659327902911</v>
      </c>
    </row>
    <row r="347" spans="1:4" ht="16.5" thickTop="1" thickBot="1">
      <c r="A347" s="662" t="s">
        <v>708</v>
      </c>
      <c r="B347" s="662" t="s">
        <v>92</v>
      </c>
      <c r="C347" s="663" t="s">
        <v>2334</v>
      </c>
      <c r="D347" s="650">
        <v>90272.891109094242</v>
      </c>
    </row>
    <row r="348" spans="1:4" ht="16.5" thickTop="1" thickBot="1">
      <c r="A348" s="662" t="s">
        <v>713</v>
      </c>
      <c r="B348" s="662" t="s">
        <v>144</v>
      </c>
      <c r="C348" s="663" t="s">
        <v>1930</v>
      </c>
      <c r="D348" s="650">
        <v>19119.750478687889</v>
      </c>
    </row>
    <row r="349" spans="1:4" ht="16.5" thickTop="1" thickBot="1">
      <c r="A349" s="662" t="s">
        <v>704</v>
      </c>
      <c r="B349" s="662" t="s">
        <v>144</v>
      </c>
      <c r="C349" s="663" t="s">
        <v>2335</v>
      </c>
      <c r="D349" s="650">
        <v>83613.276200876659</v>
      </c>
    </row>
    <row r="350" spans="1:4" ht="16.5" thickTop="1" thickBot="1">
      <c r="A350" s="662" t="s">
        <v>705</v>
      </c>
      <c r="B350" s="662" t="s">
        <v>144</v>
      </c>
      <c r="C350" s="663" t="s">
        <v>2336</v>
      </c>
      <c r="D350" s="650">
        <v>9902.7845899653148</v>
      </c>
    </row>
    <row r="351" spans="1:4" ht="16.5" thickTop="1" thickBot="1">
      <c r="A351" s="662" t="s">
        <v>736</v>
      </c>
      <c r="B351" s="662" t="s">
        <v>144</v>
      </c>
      <c r="C351" s="663" t="s">
        <v>1932</v>
      </c>
      <c r="D351" s="650">
        <v>173904.47373225936</v>
      </c>
    </row>
    <row r="352" spans="1:4" ht="16.5" thickTop="1" thickBot="1">
      <c r="A352" s="662" t="s">
        <v>709</v>
      </c>
      <c r="B352" s="662" t="s">
        <v>144</v>
      </c>
      <c r="C352" s="663" t="s">
        <v>710</v>
      </c>
      <c r="D352" s="650">
        <v>312023.95846088266</v>
      </c>
    </row>
    <row r="353" spans="1:4" ht="16.5" thickTop="1" thickBot="1">
      <c r="A353" s="662" t="s">
        <v>711</v>
      </c>
      <c r="B353" s="662" t="s">
        <v>144</v>
      </c>
      <c r="C353" s="663" t="s">
        <v>712</v>
      </c>
      <c r="D353" s="650">
        <v>1084272.3028133663</v>
      </c>
    </row>
    <row r="354" spans="1:4" ht="16.5" thickTop="1" thickBot="1">
      <c r="A354" s="662" t="s">
        <v>707</v>
      </c>
      <c r="B354" s="662" t="s">
        <v>144</v>
      </c>
      <c r="C354" s="663" t="s">
        <v>2337</v>
      </c>
      <c r="D354" s="650">
        <v>5418.0013451821542</v>
      </c>
    </row>
    <row r="355" spans="1:4" ht="16.5" thickTop="1" thickBot="1">
      <c r="A355" s="662" t="s">
        <v>706</v>
      </c>
      <c r="B355" s="662" t="s">
        <v>144</v>
      </c>
      <c r="C355" s="663" t="s">
        <v>1929</v>
      </c>
      <c r="D355" s="650">
        <v>5418.0013451821542</v>
      </c>
    </row>
    <row r="356" spans="1:4" ht="16.5" thickTop="1" thickBot="1">
      <c r="A356" s="662" t="s">
        <v>716</v>
      </c>
      <c r="B356" s="662" t="s">
        <v>144</v>
      </c>
      <c r="C356" s="663" t="s">
        <v>717</v>
      </c>
      <c r="D356" s="650">
        <v>45981.809983795625</v>
      </c>
    </row>
    <row r="357" spans="1:4" ht="16.5" thickTop="1" thickBot="1">
      <c r="A357" s="662" t="s">
        <v>714</v>
      </c>
      <c r="B357" s="662" t="s">
        <v>144</v>
      </c>
      <c r="C357" s="663" t="s">
        <v>2338</v>
      </c>
      <c r="D357" s="650">
        <v>591068.60963814089</v>
      </c>
    </row>
    <row r="358" spans="1:4" ht="16.5" thickTop="1" thickBot="1">
      <c r="A358" s="662" t="s">
        <v>715</v>
      </c>
      <c r="B358" s="662" t="s">
        <v>144</v>
      </c>
      <c r="C358" s="663" t="s">
        <v>2339</v>
      </c>
      <c r="D358" s="650">
        <v>518054.75194227329</v>
      </c>
    </row>
    <row r="359" spans="1:4" ht="16.5" thickTop="1" thickBot="1">
      <c r="A359" s="662" t="s">
        <v>718</v>
      </c>
      <c r="B359" s="662" t="s">
        <v>144</v>
      </c>
      <c r="C359" s="663" t="s">
        <v>719</v>
      </c>
      <c r="D359" s="650">
        <v>126811.20239523673</v>
      </c>
    </row>
    <row r="360" spans="1:4" ht="16.5" thickTop="1" thickBot="1">
      <c r="A360" s="662" t="s">
        <v>720</v>
      </c>
      <c r="B360" s="662" t="s">
        <v>144</v>
      </c>
      <c r="C360" s="663" t="s">
        <v>721</v>
      </c>
      <c r="D360" s="650">
        <v>197417.76556017384</v>
      </c>
    </row>
    <row r="361" spans="1:4" ht="16.5" thickTop="1" thickBot="1">
      <c r="A361" s="662" t="s">
        <v>722</v>
      </c>
      <c r="B361" s="662" t="s">
        <v>144</v>
      </c>
      <c r="C361" s="663" t="s">
        <v>723</v>
      </c>
      <c r="D361" s="650">
        <v>236783.11148828891</v>
      </c>
    </row>
    <row r="362" spans="1:4" ht="16.5" thickTop="1" thickBot="1">
      <c r="A362" s="662" t="s">
        <v>724</v>
      </c>
      <c r="B362" s="662" t="s">
        <v>144</v>
      </c>
      <c r="C362" s="663" t="s">
        <v>725</v>
      </c>
      <c r="D362" s="650">
        <v>269339.77592669486</v>
      </c>
    </row>
    <row r="363" spans="1:4" ht="16.5" thickTop="1" thickBot="1">
      <c r="A363" s="662" t="s">
        <v>726</v>
      </c>
      <c r="B363" s="662" t="s">
        <v>144</v>
      </c>
      <c r="C363" s="663" t="s">
        <v>2340</v>
      </c>
      <c r="D363" s="650">
        <v>223759.39963165292</v>
      </c>
    </row>
    <row r="364" spans="1:4" ht="16.5" thickTop="1" thickBot="1">
      <c r="A364" s="662" t="s">
        <v>738</v>
      </c>
      <c r="B364" s="662" t="s">
        <v>144</v>
      </c>
      <c r="C364" s="663" t="s">
        <v>2341</v>
      </c>
      <c r="D364" s="650">
        <v>253723.09011305991</v>
      </c>
    </row>
    <row r="365" spans="1:4" ht="16.5" thickTop="1" thickBot="1">
      <c r="A365" s="662" t="s">
        <v>727</v>
      </c>
      <c r="B365" s="662" t="s">
        <v>144</v>
      </c>
      <c r="C365" s="663" t="s">
        <v>728</v>
      </c>
      <c r="D365" s="650">
        <v>95453.608616723926</v>
      </c>
    </row>
    <row r="366" spans="1:4" ht="16.5" thickTop="1" thickBot="1">
      <c r="A366" s="662" t="s">
        <v>729</v>
      </c>
      <c r="B366" s="662" t="s">
        <v>144</v>
      </c>
      <c r="C366" s="663" t="s">
        <v>1931</v>
      </c>
      <c r="D366" s="650">
        <v>95453.608616723926</v>
      </c>
    </row>
    <row r="367" spans="1:4" ht="16.5" thickTop="1" thickBot="1">
      <c r="A367" s="662" t="s">
        <v>730</v>
      </c>
      <c r="B367" s="662" t="s">
        <v>92</v>
      </c>
      <c r="C367" s="663" t="s">
        <v>2342</v>
      </c>
      <c r="D367" s="650">
        <v>30089.530411341821</v>
      </c>
    </row>
    <row r="368" spans="1:4" ht="16.5" thickTop="1" thickBot="1">
      <c r="A368" s="662" t="s">
        <v>732</v>
      </c>
      <c r="B368" s="662" t="s">
        <v>92</v>
      </c>
      <c r="C368" s="663" t="s">
        <v>733</v>
      </c>
      <c r="D368" s="650">
        <v>1803.2400515898637</v>
      </c>
    </row>
    <row r="369" spans="1:4" ht="16.5" thickTop="1" thickBot="1">
      <c r="A369" s="662" t="s">
        <v>731</v>
      </c>
      <c r="B369" s="662" t="s">
        <v>92</v>
      </c>
      <c r="C369" s="663" t="s">
        <v>2343</v>
      </c>
      <c r="D369" s="650">
        <v>702.19551685350075</v>
      </c>
    </row>
    <row r="370" spans="1:4" ht="16.5" thickTop="1" thickBot="1">
      <c r="A370" s="662" t="s">
        <v>734</v>
      </c>
      <c r="B370" s="662" t="s">
        <v>92</v>
      </c>
      <c r="C370" s="663" t="s">
        <v>735</v>
      </c>
      <c r="D370" s="650">
        <v>50268.12800247562</v>
      </c>
    </row>
    <row r="371" spans="1:4" ht="16.5" thickTop="1" thickBot="1">
      <c r="A371" s="662" t="s">
        <v>741</v>
      </c>
      <c r="B371" s="662" t="s">
        <v>92</v>
      </c>
      <c r="C371" s="663" t="s">
        <v>1933</v>
      </c>
      <c r="D371" s="650">
        <v>50268.12800247562</v>
      </c>
    </row>
    <row r="372" spans="1:4" ht="16.5" thickTop="1" thickBot="1">
      <c r="A372" s="662" t="s">
        <v>739</v>
      </c>
      <c r="B372" s="662" t="s">
        <v>377</v>
      </c>
      <c r="C372" s="663" t="s">
        <v>740</v>
      </c>
      <c r="D372" s="650">
        <v>2727.8618865483986</v>
      </c>
    </row>
    <row r="373" spans="1:4" ht="16.5" thickTop="1" thickBot="1">
      <c r="A373" s="196"/>
      <c r="B373" s="196"/>
      <c r="C373" s="201"/>
      <c r="D373" s="197"/>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60" customWidth="1"/>
    <col min="2" max="2" width="9.140625" customWidth="1"/>
    <col min="3" max="3" width="101.5703125" customWidth="1"/>
    <col min="4" max="4" width="18" style="186" customWidth="1"/>
  </cols>
  <sheetData>
    <row r="1" spans="1:5" ht="99.75" customHeight="1" thickTop="1" thickBot="1">
      <c r="A1" s="686" t="s">
        <v>1849</v>
      </c>
      <c r="B1" s="687"/>
      <c r="C1" s="687"/>
      <c r="D1" s="688"/>
    </row>
    <row r="2" spans="1:5" ht="16.5" thickTop="1" thickBot="1">
      <c r="A2" s="685" t="s">
        <v>2236</v>
      </c>
      <c r="B2" s="685"/>
      <c r="C2" s="685"/>
      <c r="D2" s="685"/>
    </row>
    <row r="3" spans="1:5" ht="16.5" thickTop="1" thickBot="1">
      <c r="A3" s="689"/>
      <c r="B3" s="689"/>
      <c r="C3" s="689"/>
      <c r="D3" s="689"/>
    </row>
    <row r="4" spans="1:5" ht="16.5" thickTop="1" thickBot="1">
      <c r="A4" s="690"/>
      <c r="B4" s="690"/>
      <c r="C4" s="690"/>
      <c r="D4" s="690"/>
    </row>
    <row r="5" spans="1:5" ht="30" customHeight="1" thickTop="1" thickBot="1">
      <c r="A5" s="203"/>
      <c r="B5" s="103"/>
      <c r="C5" s="104"/>
      <c r="D5" s="191"/>
    </row>
    <row r="6" spans="1:5" ht="30" customHeight="1" thickTop="1" thickBot="1">
      <c r="A6" s="204" t="s">
        <v>1266</v>
      </c>
      <c r="B6" s="103" t="s">
        <v>339</v>
      </c>
      <c r="C6" s="105" t="s">
        <v>2025</v>
      </c>
      <c r="D6" s="652">
        <v>1689.455059731182</v>
      </c>
    </row>
    <row r="7" spans="1:5" ht="30" customHeight="1" thickTop="1" thickBot="1">
      <c r="A7" s="204" t="s">
        <v>1352</v>
      </c>
      <c r="B7" s="103" t="s">
        <v>339</v>
      </c>
      <c r="C7" s="105" t="s">
        <v>2024</v>
      </c>
      <c r="D7" s="652">
        <v>1313.8952040355425</v>
      </c>
      <c r="E7" s="106"/>
    </row>
    <row r="8" spans="1:5" ht="30" customHeight="1" thickTop="1" thickBot="1">
      <c r="A8" s="204" t="s">
        <v>1364</v>
      </c>
      <c r="B8" s="103" t="s">
        <v>339</v>
      </c>
      <c r="C8" s="105" t="s">
        <v>2026</v>
      </c>
      <c r="D8" s="652">
        <v>1462.1465607855321</v>
      </c>
    </row>
    <row r="9" spans="1:5" ht="30" customHeight="1" thickTop="1" thickBot="1">
      <c r="A9" s="204" t="s">
        <v>1225</v>
      </c>
      <c r="B9" s="103" t="s">
        <v>1223</v>
      </c>
      <c r="C9" s="105" t="s">
        <v>1226</v>
      </c>
      <c r="D9" s="652">
        <v>1766.7604276158511</v>
      </c>
    </row>
    <row r="10" spans="1:5" ht="30" customHeight="1" thickTop="1" thickBot="1">
      <c r="A10" s="204" t="s">
        <v>1388</v>
      </c>
      <c r="B10" s="103" t="s">
        <v>339</v>
      </c>
      <c r="C10" s="105" t="s">
        <v>1389</v>
      </c>
      <c r="D10" s="652">
        <v>1766.7604276158511</v>
      </c>
    </row>
    <row r="11" spans="1:5" ht="30" customHeight="1" thickTop="1" thickBot="1">
      <c r="A11" s="204" t="s">
        <v>1329</v>
      </c>
      <c r="B11" s="103" t="s">
        <v>339</v>
      </c>
      <c r="C11" s="105" t="s">
        <v>1330</v>
      </c>
      <c r="D11" s="652">
        <v>1613.685560082632</v>
      </c>
    </row>
    <row r="12" spans="1:5" ht="30" customHeight="1" thickTop="1" thickBot="1">
      <c r="A12" s="204" t="s">
        <v>1331</v>
      </c>
      <c r="B12" s="103" t="s">
        <v>339</v>
      </c>
      <c r="C12" s="105" t="s">
        <v>1332</v>
      </c>
      <c r="D12" s="652">
        <v>1613.685560082632</v>
      </c>
    </row>
    <row r="13" spans="1:5" ht="30" customHeight="1" thickTop="1" thickBot="1">
      <c r="A13" s="204" t="s">
        <v>1333</v>
      </c>
      <c r="B13" s="103" t="s">
        <v>339</v>
      </c>
      <c r="C13" s="105" t="s">
        <v>1334</v>
      </c>
      <c r="D13" s="652">
        <v>1613.685560082632</v>
      </c>
    </row>
    <row r="14" spans="1:5" ht="30" customHeight="1" thickTop="1" thickBot="1">
      <c r="A14" s="204" t="s">
        <v>1335</v>
      </c>
      <c r="B14" s="103" t="s">
        <v>339</v>
      </c>
      <c r="C14" s="105" t="s">
        <v>1336</v>
      </c>
      <c r="D14" s="652">
        <v>1613.685560082632</v>
      </c>
    </row>
    <row r="15" spans="1:5" ht="30" customHeight="1" thickTop="1" thickBot="1">
      <c r="A15" s="204" t="s">
        <v>1317</v>
      </c>
      <c r="B15" s="103" t="s">
        <v>339</v>
      </c>
      <c r="C15" s="105" t="s">
        <v>1859</v>
      </c>
      <c r="D15" s="652">
        <v>1766.7604276158511</v>
      </c>
    </row>
    <row r="16" spans="1:5" ht="30" customHeight="1" thickTop="1" thickBot="1">
      <c r="A16" s="204" t="s">
        <v>1227</v>
      </c>
      <c r="B16" s="103" t="s">
        <v>339</v>
      </c>
      <c r="C16" s="105" t="s">
        <v>1228</v>
      </c>
      <c r="D16" s="652">
        <v>1613.685560082632</v>
      </c>
    </row>
    <row r="17" spans="1:4" ht="30" customHeight="1" thickTop="1" thickBot="1">
      <c r="A17" s="204" t="s">
        <v>1229</v>
      </c>
      <c r="B17" s="103" t="s">
        <v>339</v>
      </c>
      <c r="C17" s="105" t="s">
        <v>1230</v>
      </c>
      <c r="D17" s="652">
        <v>1613.685560082632</v>
      </c>
    </row>
    <row r="18" spans="1:4" ht="30" customHeight="1" thickTop="1" thickBot="1">
      <c r="A18" s="204" t="s">
        <v>1231</v>
      </c>
      <c r="B18" s="103" t="s">
        <v>339</v>
      </c>
      <c r="C18" s="105" t="s">
        <v>1232</v>
      </c>
      <c r="D18" s="652">
        <v>1613.685560082632</v>
      </c>
    </row>
    <row r="19" spans="1:4" ht="30" customHeight="1" thickTop="1" thickBot="1">
      <c r="A19" s="204" t="s">
        <v>1235</v>
      </c>
      <c r="B19" s="103" t="s">
        <v>339</v>
      </c>
      <c r="C19" s="105" t="s">
        <v>1236</v>
      </c>
      <c r="D19" s="652">
        <v>1613.685560082632</v>
      </c>
    </row>
    <row r="20" spans="1:4" ht="30" customHeight="1" thickTop="1" thickBot="1">
      <c r="A20" s="204" t="s">
        <v>1407</v>
      </c>
      <c r="B20" s="103" t="s">
        <v>339</v>
      </c>
      <c r="C20" s="105" t="s">
        <v>1868</v>
      </c>
      <c r="D20" s="652">
        <v>1313.8952040355425</v>
      </c>
    </row>
    <row r="21" spans="1:4" ht="30" customHeight="1" thickTop="1" thickBot="1">
      <c r="A21" s="204" t="s">
        <v>1239</v>
      </c>
      <c r="B21" s="103" t="s">
        <v>339</v>
      </c>
      <c r="C21" s="105" t="s">
        <v>1240</v>
      </c>
      <c r="D21" s="652">
        <v>1672.7057573669053</v>
      </c>
    </row>
    <row r="22" spans="1:4" ht="30" customHeight="1" thickTop="1" thickBot="1">
      <c r="A22" s="204" t="s">
        <v>1390</v>
      </c>
      <c r="B22" s="103" t="s">
        <v>339</v>
      </c>
      <c r="C22" s="105" t="s">
        <v>1391</v>
      </c>
      <c r="D22" s="652">
        <v>1672.7057573669053</v>
      </c>
    </row>
    <row r="23" spans="1:4" ht="30" customHeight="1" thickTop="1" thickBot="1">
      <c r="A23" s="204" t="s">
        <v>1247</v>
      </c>
      <c r="B23" s="103" t="s">
        <v>339</v>
      </c>
      <c r="C23" s="105" t="s">
        <v>1248</v>
      </c>
      <c r="D23" s="652">
        <v>1313.8952040355425</v>
      </c>
    </row>
    <row r="24" spans="1:4" ht="30" customHeight="1" thickTop="1" thickBot="1">
      <c r="A24" s="204" t="s">
        <v>1269</v>
      </c>
      <c r="B24" s="103" t="s">
        <v>339</v>
      </c>
      <c r="C24" s="105" t="s">
        <v>1270</v>
      </c>
      <c r="D24" s="652">
        <v>1689.455059731182</v>
      </c>
    </row>
    <row r="25" spans="1:4" ht="30" customHeight="1" thickTop="1" thickBot="1">
      <c r="A25" s="204" t="s">
        <v>1241</v>
      </c>
      <c r="B25" s="103" t="s">
        <v>339</v>
      </c>
      <c r="C25" s="105" t="s">
        <v>1242</v>
      </c>
      <c r="D25" s="652">
        <v>1689.455059731182</v>
      </c>
    </row>
    <row r="26" spans="1:4" ht="30" customHeight="1" thickTop="1" thickBot="1">
      <c r="A26" s="204" t="s">
        <v>1246</v>
      </c>
      <c r="B26" s="103" t="s">
        <v>339</v>
      </c>
      <c r="C26" s="105" t="s">
        <v>1242</v>
      </c>
      <c r="D26" s="652">
        <v>1689.455059731182</v>
      </c>
    </row>
    <row r="27" spans="1:4" ht="30" customHeight="1" thickTop="1" thickBot="1">
      <c r="A27" s="204" t="s">
        <v>1303</v>
      </c>
      <c r="B27" s="103" t="s">
        <v>339</v>
      </c>
      <c r="C27" s="105" t="s">
        <v>1304</v>
      </c>
      <c r="D27" s="652">
        <v>1689.455059731182</v>
      </c>
    </row>
    <row r="28" spans="1:4" ht="30" customHeight="1" thickTop="1" thickBot="1">
      <c r="A28" s="204" t="s">
        <v>1249</v>
      </c>
      <c r="B28" s="103" t="s">
        <v>339</v>
      </c>
      <c r="C28" s="105" t="s">
        <v>1250</v>
      </c>
      <c r="D28" s="652">
        <v>1689.455059731182</v>
      </c>
    </row>
    <row r="29" spans="1:4" ht="30" customHeight="1" thickTop="1" thickBot="1">
      <c r="A29" s="204" t="s">
        <v>1254</v>
      </c>
      <c r="B29" s="103" t="s">
        <v>339</v>
      </c>
      <c r="C29" s="105" t="s">
        <v>1255</v>
      </c>
      <c r="D29" s="652">
        <v>1689.455059731182</v>
      </c>
    </row>
    <row r="30" spans="1:4" ht="30" customHeight="1" thickTop="1" thickBot="1">
      <c r="A30" s="204" t="s">
        <v>1252</v>
      </c>
      <c r="B30" s="103" t="s">
        <v>339</v>
      </c>
      <c r="C30" s="105" t="s">
        <v>1253</v>
      </c>
      <c r="D30" s="652">
        <v>1313.8952040355425</v>
      </c>
    </row>
    <row r="31" spans="1:4" ht="30" customHeight="1" thickTop="1" thickBot="1">
      <c r="A31" s="204" t="s">
        <v>1267</v>
      </c>
      <c r="B31" s="103" t="s">
        <v>339</v>
      </c>
      <c r="C31" s="105" t="s">
        <v>1268</v>
      </c>
      <c r="D31" s="652">
        <v>1313.8952040355425</v>
      </c>
    </row>
    <row r="32" spans="1:4" ht="30" customHeight="1" thickTop="1" thickBot="1">
      <c r="A32" s="204" t="s">
        <v>1256</v>
      </c>
      <c r="B32" s="103" t="s">
        <v>339</v>
      </c>
      <c r="C32" s="105" t="s">
        <v>1257</v>
      </c>
      <c r="D32" s="652">
        <v>1313.8952040355425</v>
      </c>
    </row>
    <row r="33" spans="1:4" ht="30" customHeight="1" thickTop="1" thickBot="1">
      <c r="A33" s="204" t="s">
        <v>1272</v>
      </c>
      <c r="B33" s="103" t="s">
        <v>339</v>
      </c>
      <c r="C33" s="105" t="s">
        <v>1257</v>
      </c>
      <c r="D33" s="652">
        <v>1313.8952040355425</v>
      </c>
    </row>
    <row r="34" spans="1:4" ht="30" customHeight="1" thickTop="1" thickBot="1">
      <c r="A34" s="204" t="s">
        <v>1273</v>
      </c>
      <c r="B34" s="103" t="s">
        <v>339</v>
      </c>
      <c r="C34" s="105" t="s">
        <v>1274</v>
      </c>
      <c r="D34" s="652">
        <v>1313.8952040355425</v>
      </c>
    </row>
    <row r="35" spans="1:4" ht="30" customHeight="1" thickTop="1" thickBot="1">
      <c r="A35" s="204" t="s">
        <v>1323</v>
      </c>
      <c r="B35" s="103" t="s">
        <v>339</v>
      </c>
      <c r="C35" s="105" t="s">
        <v>1863</v>
      </c>
      <c r="D35" s="652">
        <v>1313.8952040355425</v>
      </c>
    </row>
    <row r="36" spans="1:4" ht="30" customHeight="1" thickTop="1" thickBot="1">
      <c r="A36" s="204" t="s">
        <v>1404</v>
      </c>
      <c r="B36" s="103" t="s">
        <v>339</v>
      </c>
      <c r="C36" s="105" t="s">
        <v>1405</v>
      </c>
      <c r="D36" s="652">
        <v>1313.8952040355425</v>
      </c>
    </row>
    <row r="37" spans="1:4" ht="30" customHeight="1" thickTop="1" thickBot="1">
      <c r="A37" s="204" t="s">
        <v>1385</v>
      </c>
      <c r="B37" s="103" t="s">
        <v>339</v>
      </c>
      <c r="C37" s="105" t="s">
        <v>1386</v>
      </c>
      <c r="D37" s="652">
        <v>1613.685560082632</v>
      </c>
    </row>
    <row r="38" spans="1:4" ht="30" customHeight="1" thickTop="1" thickBot="1">
      <c r="A38" s="204" t="s">
        <v>1264</v>
      </c>
      <c r="B38" s="103" t="s">
        <v>339</v>
      </c>
      <c r="C38" s="105" t="s">
        <v>1265</v>
      </c>
      <c r="D38" s="652">
        <v>1613.685560082632</v>
      </c>
    </row>
    <row r="39" spans="1:4" ht="30" customHeight="1" thickTop="1" thickBot="1">
      <c r="A39" s="204" t="s">
        <v>1221</v>
      </c>
      <c r="B39" s="103" t="s">
        <v>1223</v>
      </c>
      <c r="C39" s="105" t="s">
        <v>1280</v>
      </c>
      <c r="D39" s="652">
        <v>1463.4867758325829</v>
      </c>
    </row>
    <row r="40" spans="1:4" ht="30" customHeight="1" thickTop="1" thickBot="1">
      <c r="A40" s="204" t="s">
        <v>1261</v>
      </c>
      <c r="B40" s="103" t="s">
        <v>339</v>
      </c>
      <c r="C40" s="105" t="s">
        <v>1262</v>
      </c>
      <c r="D40" s="652">
        <v>1613.685560082632</v>
      </c>
    </row>
    <row r="41" spans="1:4" ht="30" customHeight="1" thickTop="1" thickBot="1">
      <c r="A41" s="204" t="s">
        <v>1259</v>
      </c>
      <c r="B41" s="103" t="s">
        <v>339</v>
      </c>
      <c r="C41" s="105" t="s">
        <v>1260</v>
      </c>
      <c r="D41" s="652">
        <v>1613.685560082632</v>
      </c>
    </row>
    <row r="42" spans="1:4" ht="30" customHeight="1" thickTop="1" thickBot="1">
      <c r="A42" s="204" t="s">
        <v>1392</v>
      </c>
      <c r="B42" s="103" t="s">
        <v>339</v>
      </c>
      <c r="C42" s="105" t="s">
        <v>1260</v>
      </c>
      <c r="D42" s="652">
        <v>1613.685560082632</v>
      </c>
    </row>
    <row r="43" spans="1:4" ht="30" customHeight="1" thickTop="1" thickBot="1">
      <c r="A43" s="204" t="s">
        <v>1233</v>
      </c>
      <c r="B43" s="103" t="s">
        <v>339</v>
      </c>
      <c r="C43" s="105" t="s">
        <v>1234</v>
      </c>
      <c r="D43" s="652">
        <v>1613.685560082632</v>
      </c>
    </row>
    <row r="44" spans="1:4" ht="30" customHeight="1" thickTop="1" thickBot="1">
      <c r="A44" s="204" t="s">
        <v>1387</v>
      </c>
      <c r="B44" s="103" t="s">
        <v>339</v>
      </c>
      <c r="C44" s="105" t="s">
        <v>1234</v>
      </c>
      <c r="D44" s="652">
        <v>1613.685560082632</v>
      </c>
    </row>
    <row r="45" spans="1:4" ht="30" customHeight="1" thickTop="1" thickBot="1">
      <c r="A45" s="204" t="s">
        <v>1278</v>
      </c>
      <c r="B45" s="103" t="s">
        <v>339</v>
      </c>
      <c r="C45" s="105" t="s">
        <v>1279</v>
      </c>
      <c r="D45" s="652">
        <v>1613.685560082632</v>
      </c>
    </row>
    <row r="46" spans="1:4" ht="30" customHeight="1" thickTop="1" thickBot="1">
      <c r="A46" s="204" t="s">
        <v>1287</v>
      </c>
      <c r="B46" s="103" t="s">
        <v>339</v>
      </c>
      <c r="C46" s="105" t="s">
        <v>1288</v>
      </c>
      <c r="D46" s="652">
        <v>1313.8952040355425</v>
      </c>
    </row>
    <row r="47" spans="1:4" ht="30" customHeight="1" thickTop="1" thickBot="1">
      <c r="A47" s="204" t="s">
        <v>1291</v>
      </c>
      <c r="B47" s="103" t="s">
        <v>339</v>
      </c>
      <c r="C47" s="105" t="s">
        <v>1292</v>
      </c>
      <c r="D47" s="652">
        <v>1313.8952040355425</v>
      </c>
    </row>
    <row r="48" spans="1:4" ht="30" customHeight="1" thickTop="1" thickBot="1">
      <c r="A48" s="204" t="s">
        <v>1283</v>
      </c>
      <c r="B48" s="103" t="s">
        <v>1223</v>
      </c>
      <c r="C48" s="105" t="s">
        <v>1284</v>
      </c>
      <c r="D48" s="652">
        <v>1313.8952040355425</v>
      </c>
    </row>
    <row r="49" spans="1:4" ht="30" customHeight="1" thickTop="1" thickBot="1">
      <c r="A49" s="204" t="s">
        <v>1281</v>
      </c>
      <c r="B49" s="103" t="s">
        <v>339</v>
      </c>
      <c r="C49" s="105" t="s">
        <v>1282</v>
      </c>
      <c r="D49" s="652">
        <v>1613.685560082632</v>
      </c>
    </row>
    <row r="50" spans="1:4" ht="30" customHeight="1" thickTop="1" thickBot="1">
      <c r="A50" s="204" t="s">
        <v>1285</v>
      </c>
      <c r="B50" s="103" t="s">
        <v>339</v>
      </c>
      <c r="C50" s="105" t="s">
        <v>1286</v>
      </c>
      <c r="D50" s="652">
        <v>1613.685560082632</v>
      </c>
    </row>
    <row r="51" spans="1:4" ht="30" customHeight="1" thickTop="1" thickBot="1">
      <c r="A51" s="204" t="s">
        <v>1314</v>
      </c>
      <c r="B51" s="103" t="s">
        <v>1306</v>
      </c>
      <c r="C51" s="105" t="s">
        <v>1315</v>
      </c>
      <c r="D51" s="652">
        <v>1613.685560082632</v>
      </c>
    </row>
    <row r="52" spans="1:4" ht="30" customHeight="1" thickTop="1" thickBot="1">
      <c r="A52" s="204" t="s">
        <v>1316</v>
      </c>
      <c r="B52" s="103" t="s">
        <v>1306</v>
      </c>
      <c r="C52" s="105" t="s">
        <v>1315</v>
      </c>
      <c r="D52" s="652">
        <v>1613.685560082632</v>
      </c>
    </row>
    <row r="53" spans="1:4" ht="30" customHeight="1" thickTop="1" thickBot="1">
      <c r="A53" s="204" t="s">
        <v>1289</v>
      </c>
      <c r="B53" s="103" t="s">
        <v>339</v>
      </c>
      <c r="C53" s="105" t="s">
        <v>1290</v>
      </c>
      <c r="D53" s="652">
        <v>1313.8952040355425</v>
      </c>
    </row>
    <row r="54" spans="1:4" ht="30" customHeight="1" thickTop="1" thickBot="1">
      <c r="A54" s="204" t="s">
        <v>1293</v>
      </c>
      <c r="B54" s="103" t="s">
        <v>339</v>
      </c>
      <c r="C54" s="105" t="s">
        <v>1294</v>
      </c>
      <c r="D54" s="652">
        <v>1384.8411929008628</v>
      </c>
    </row>
    <row r="55" spans="1:4" ht="30" customHeight="1" thickTop="1" thickBot="1">
      <c r="A55" s="204" t="s">
        <v>1378</v>
      </c>
      <c r="B55" s="103" t="s">
        <v>339</v>
      </c>
      <c r="C55" s="105" t="s">
        <v>2028</v>
      </c>
      <c r="D55" s="652">
        <v>1384.8411929008628</v>
      </c>
    </row>
    <row r="56" spans="1:4" ht="30" customHeight="1" thickTop="1" thickBot="1">
      <c r="A56" s="204" t="s">
        <v>1379</v>
      </c>
      <c r="B56" s="103" t="s">
        <v>339</v>
      </c>
      <c r="C56" s="105" t="s">
        <v>2029</v>
      </c>
      <c r="D56" s="652">
        <v>1384.8411929008628</v>
      </c>
    </row>
    <row r="57" spans="1:4" ht="30" customHeight="1" thickTop="1" thickBot="1">
      <c r="A57" s="204" t="s">
        <v>1380</v>
      </c>
      <c r="B57" s="103" t="s">
        <v>339</v>
      </c>
      <c r="C57" s="105" t="s">
        <v>2030</v>
      </c>
      <c r="D57" s="652">
        <v>1384.8411929008628</v>
      </c>
    </row>
    <row r="58" spans="1:4" ht="30" customHeight="1" thickTop="1" thickBot="1">
      <c r="A58" s="204" t="s">
        <v>1357</v>
      </c>
      <c r="B58" s="103" t="s">
        <v>339</v>
      </c>
      <c r="C58" s="105" t="s">
        <v>1866</v>
      </c>
      <c r="D58" s="652">
        <v>1384.8411929008628</v>
      </c>
    </row>
    <row r="59" spans="1:4" ht="30" customHeight="1" thickTop="1" thickBot="1">
      <c r="A59" s="204" t="s">
        <v>1295</v>
      </c>
      <c r="B59" s="103" t="s">
        <v>339</v>
      </c>
      <c r="C59" s="105" t="s">
        <v>1296</v>
      </c>
      <c r="D59" s="652">
        <v>1313.8952040355425</v>
      </c>
    </row>
    <row r="60" spans="1:4" ht="30" customHeight="1" thickTop="1" thickBot="1">
      <c r="A60" s="204" t="s">
        <v>1376</v>
      </c>
      <c r="B60" s="103" t="s">
        <v>339</v>
      </c>
      <c r="C60" s="105" t="s">
        <v>1377</v>
      </c>
      <c r="D60" s="652">
        <v>1384.8411929008628</v>
      </c>
    </row>
    <row r="61" spans="1:4" ht="30" customHeight="1" thickTop="1" thickBot="1">
      <c r="A61" s="204" t="s">
        <v>1362</v>
      </c>
      <c r="B61" s="103" t="s">
        <v>339</v>
      </c>
      <c r="C61" s="105" t="s">
        <v>1363</v>
      </c>
      <c r="D61" s="652">
        <v>1384.8411929008628</v>
      </c>
    </row>
    <row r="62" spans="1:4" ht="30" customHeight="1" thickTop="1" thickBot="1">
      <c r="A62" s="204" t="s">
        <v>1369</v>
      </c>
      <c r="B62" s="103" t="s">
        <v>339</v>
      </c>
      <c r="C62" s="105" t="s">
        <v>1370</v>
      </c>
      <c r="D62" s="652">
        <v>1384.8411929008628</v>
      </c>
    </row>
    <row r="63" spans="1:4" ht="30" customHeight="1" thickTop="1" thickBot="1">
      <c r="A63" s="204" t="s">
        <v>1373</v>
      </c>
      <c r="B63" s="103" t="s">
        <v>339</v>
      </c>
      <c r="C63" s="105" t="s">
        <v>1374</v>
      </c>
      <c r="D63" s="652">
        <v>1384.8411929008628</v>
      </c>
    </row>
    <row r="64" spans="1:4" ht="30" customHeight="1" thickTop="1" thickBot="1">
      <c r="A64" s="204" t="s">
        <v>1360</v>
      </c>
      <c r="B64" s="103" t="s">
        <v>339</v>
      </c>
      <c r="C64" s="105" t="s">
        <v>1361</v>
      </c>
      <c r="D64" s="652">
        <v>1384.8411929008628</v>
      </c>
    </row>
    <row r="65" spans="1:4" ht="30" customHeight="1" thickTop="1" thickBot="1">
      <c r="A65" s="204" t="s">
        <v>1297</v>
      </c>
      <c r="B65" s="103" t="s">
        <v>339</v>
      </c>
      <c r="C65" s="105" t="s">
        <v>1298</v>
      </c>
      <c r="D65" s="652">
        <v>1384.8411929008628</v>
      </c>
    </row>
    <row r="66" spans="1:4" ht="30" customHeight="1" thickTop="1" thickBot="1">
      <c r="A66" s="204" t="s">
        <v>1367</v>
      </c>
      <c r="B66" s="103" t="s">
        <v>339</v>
      </c>
      <c r="C66" s="105" t="s">
        <v>1368</v>
      </c>
      <c r="D66" s="652">
        <v>1384.8411929008628</v>
      </c>
    </row>
    <row r="67" spans="1:4" ht="30" customHeight="1" thickTop="1" thickBot="1">
      <c r="A67" s="204" t="s">
        <v>1371</v>
      </c>
      <c r="B67" s="103" t="s">
        <v>339</v>
      </c>
      <c r="C67" s="105" t="s">
        <v>1372</v>
      </c>
      <c r="D67" s="652">
        <v>1384.8411929008628</v>
      </c>
    </row>
    <row r="68" spans="1:4" ht="30" customHeight="1" thickTop="1" thickBot="1">
      <c r="A68" s="204" t="s">
        <v>1343</v>
      </c>
      <c r="B68" s="103" t="s">
        <v>339</v>
      </c>
      <c r="C68" s="105" t="s">
        <v>1344</v>
      </c>
      <c r="D68" s="652">
        <v>1964.8463097629933</v>
      </c>
    </row>
    <row r="69" spans="1:4" ht="30" customHeight="1" thickTop="1" thickBot="1">
      <c r="A69" s="204" t="s">
        <v>1383</v>
      </c>
      <c r="B69" s="103" t="s">
        <v>339</v>
      </c>
      <c r="C69" s="105" t="s">
        <v>2032</v>
      </c>
      <c r="D69" s="652">
        <v>1384.8411929008628</v>
      </c>
    </row>
    <row r="70" spans="1:4" ht="30" customHeight="1" thickTop="1" thickBot="1">
      <c r="A70" s="204" t="s">
        <v>1384</v>
      </c>
      <c r="B70" s="103" t="s">
        <v>339</v>
      </c>
      <c r="C70" s="105" t="s">
        <v>2033</v>
      </c>
      <c r="D70" s="652">
        <v>1384.8411929008628</v>
      </c>
    </row>
    <row r="71" spans="1:4" ht="30" customHeight="1" thickTop="1" thickBot="1">
      <c r="A71" s="204" t="s">
        <v>1381</v>
      </c>
      <c r="B71" s="103" t="s">
        <v>339</v>
      </c>
      <c r="C71" s="105" t="s">
        <v>2034</v>
      </c>
      <c r="D71" s="652">
        <v>1384.8411929008628</v>
      </c>
    </row>
    <row r="72" spans="1:4" ht="30" customHeight="1" thickTop="1" thickBot="1">
      <c r="A72" s="204" t="s">
        <v>1382</v>
      </c>
      <c r="B72" s="103" t="s">
        <v>339</v>
      </c>
      <c r="C72" s="105" t="s">
        <v>2035</v>
      </c>
      <c r="D72" s="652">
        <v>1384.8411929008628</v>
      </c>
    </row>
    <row r="73" spans="1:4" ht="30" customHeight="1" thickTop="1" thickBot="1">
      <c r="A73" s="204" t="s">
        <v>1350</v>
      </c>
      <c r="B73" s="103" t="s">
        <v>339</v>
      </c>
      <c r="C73" s="105" t="s">
        <v>1351</v>
      </c>
      <c r="D73" s="652">
        <v>1384.8411929008628</v>
      </c>
    </row>
    <row r="74" spans="1:4" ht="30" customHeight="1" thickTop="1" thickBot="1">
      <c r="A74" s="204" t="s">
        <v>1349</v>
      </c>
      <c r="B74" s="103" t="s">
        <v>339</v>
      </c>
      <c r="C74" s="105" t="s">
        <v>1865</v>
      </c>
      <c r="D74" s="652">
        <v>1384.8411929008628</v>
      </c>
    </row>
    <row r="75" spans="1:4" ht="30" customHeight="1" thickTop="1" thickBot="1">
      <c r="A75" s="204" t="s">
        <v>1347</v>
      </c>
      <c r="B75" s="103" t="s">
        <v>339</v>
      </c>
      <c r="C75" s="105" t="s">
        <v>1348</v>
      </c>
      <c r="D75" s="652">
        <v>1384.8411929008628</v>
      </c>
    </row>
    <row r="76" spans="1:4" ht="30" customHeight="1" thickTop="1" thickBot="1">
      <c r="A76" s="204" t="s">
        <v>1375</v>
      </c>
      <c r="B76" s="103" t="s">
        <v>339</v>
      </c>
      <c r="C76" s="105" t="s">
        <v>2027</v>
      </c>
      <c r="D76" s="652">
        <v>1384.8411929008628</v>
      </c>
    </row>
    <row r="77" spans="1:4" ht="30" customHeight="1" thickTop="1" thickBot="1">
      <c r="A77" s="204" t="s">
        <v>1353</v>
      </c>
      <c r="B77" s="103" t="s">
        <v>339</v>
      </c>
      <c r="C77" s="105" t="s">
        <v>1354</v>
      </c>
      <c r="D77" s="652">
        <v>1384.8411929008628</v>
      </c>
    </row>
    <row r="78" spans="1:4" ht="30" customHeight="1" thickTop="1" thickBot="1">
      <c r="A78" s="204" t="s">
        <v>1355</v>
      </c>
      <c r="B78" s="103" t="s">
        <v>339</v>
      </c>
      <c r="C78" s="105" t="s">
        <v>1356</v>
      </c>
      <c r="D78" s="652">
        <v>1384.8411929008628</v>
      </c>
    </row>
    <row r="79" spans="1:4" ht="30" customHeight="1" thickTop="1" thickBot="1">
      <c r="A79" s="204" t="s">
        <v>1358</v>
      </c>
      <c r="B79" s="103" t="s">
        <v>339</v>
      </c>
      <c r="C79" s="105" t="s">
        <v>1359</v>
      </c>
      <c r="D79" s="652">
        <v>1384.8411929008628</v>
      </c>
    </row>
    <row r="80" spans="1:4" ht="30" customHeight="1" thickTop="1" thickBot="1">
      <c r="A80" s="204" t="s">
        <v>1337</v>
      </c>
      <c r="B80" s="103" t="s">
        <v>339</v>
      </c>
      <c r="C80" s="105" t="s">
        <v>1338</v>
      </c>
      <c r="D80" s="652">
        <v>1384.8411929008628</v>
      </c>
    </row>
    <row r="81" spans="1:4" ht="30" customHeight="1" thickTop="1" thickBot="1">
      <c r="A81" s="204" t="s">
        <v>1341</v>
      </c>
      <c r="B81" s="103" t="s">
        <v>339</v>
      </c>
      <c r="C81" s="105" t="s">
        <v>1342</v>
      </c>
      <c r="D81" s="652">
        <v>1384.8411929008628</v>
      </c>
    </row>
    <row r="82" spans="1:4" ht="30" customHeight="1" thickTop="1" thickBot="1">
      <c r="A82" s="204" t="s">
        <v>1345</v>
      </c>
      <c r="B82" s="103" t="s">
        <v>339</v>
      </c>
      <c r="C82" s="105" t="s">
        <v>1346</v>
      </c>
      <c r="D82" s="652">
        <v>1384.8411929008628</v>
      </c>
    </row>
    <row r="83" spans="1:4" ht="30" customHeight="1" thickTop="1" thickBot="1">
      <c r="A83" s="204" t="s">
        <v>1339</v>
      </c>
      <c r="B83" s="103" t="s">
        <v>339</v>
      </c>
      <c r="C83" s="105" t="s">
        <v>1340</v>
      </c>
      <c r="D83" s="652">
        <v>1384.8411929008628</v>
      </c>
    </row>
    <row r="84" spans="1:4" ht="30" customHeight="1" thickTop="1" thickBot="1">
      <c r="A84" s="204" t="s">
        <v>1305</v>
      </c>
      <c r="B84" s="103" t="s">
        <v>339</v>
      </c>
      <c r="C84" s="105" t="s">
        <v>1307</v>
      </c>
      <c r="D84" s="652">
        <v>1613.685560082632</v>
      </c>
    </row>
    <row r="85" spans="1:4" ht="30" customHeight="1" thickTop="1" thickBot="1">
      <c r="A85" s="204" t="s">
        <v>1308</v>
      </c>
      <c r="B85" s="103" t="s">
        <v>339</v>
      </c>
      <c r="C85" s="105" t="s">
        <v>1858</v>
      </c>
      <c r="D85" s="652">
        <v>1613.685560082632</v>
      </c>
    </row>
    <row r="86" spans="1:4" ht="30" customHeight="1" thickTop="1" thickBot="1">
      <c r="A86" s="204" t="s">
        <v>1309</v>
      </c>
      <c r="B86" s="103" t="s">
        <v>1306</v>
      </c>
      <c r="C86" s="105" t="s">
        <v>1310</v>
      </c>
      <c r="D86" s="652">
        <v>1613.685560082632</v>
      </c>
    </row>
    <row r="87" spans="1:4" ht="30" customHeight="1" thickTop="1" thickBot="1">
      <c r="A87" s="204" t="s">
        <v>1311</v>
      </c>
      <c r="B87" s="103" t="s">
        <v>339</v>
      </c>
      <c r="C87" s="105" t="s">
        <v>1312</v>
      </c>
      <c r="D87" s="652">
        <v>1613.685560082632</v>
      </c>
    </row>
    <row r="88" spans="1:4" ht="30" customHeight="1" thickTop="1" thickBot="1">
      <c r="A88" s="204" t="s">
        <v>1313</v>
      </c>
      <c r="B88" s="103" t="s">
        <v>339</v>
      </c>
      <c r="C88" s="105" t="s">
        <v>1312</v>
      </c>
      <c r="D88" s="652">
        <v>1613.685560082632</v>
      </c>
    </row>
    <row r="89" spans="1:4" ht="30" customHeight="1" thickTop="1" thickBot="1">
      <c r="A89" s="204" t="s">
        <v>1243</v>
      </c>
      <c r="B89" s="103" t="s">
        <v>339</v>
      </c>
      <c r="C89" s="105" t="s">
        <v>1851</v>
      </c>
      <c r="D89" s="652">
        <v>1433.1500235101062</v>
      </c>
    </row>
    <row r="90" spans="1:4" ht="30" customHeight="1" thickTop="1" thickBot="1">
      <c r="A90" s="204" t="s">
        <v>1365</v>
      </c>
      <c r="B90" s="103" t="s">
        <v>339</v>
      </c>
      <c r="C90" s="105" t="s">
        <v>1366</v>
      </c>
      <c r="D90" s="652">
        <v>1313.8952040355425</v>
      </c>
    </row>
    <row r="91" spans="1:4" ht="30" customHeight="1" thickTop="1" thickBot="1">
      <c r="A91" s="204" t="s">
        <v>1244</v>
      </c>
      <c r="B91" s="103" t="s">
        <v>339</v>
      </c>
      <c r="C91" s="105" t="s">
        <v>1245</v>
      </c>
      <c r="D91" s="652">
        <v>1313.8952040355425</v>
      </c>
    </row>
    <row r="92" spans="1:4" ht="30" customHeight="1" thickTop="1" thickBot="1">
      <c r="A92" s="204" t="s">
        <v>1277</v>
      </c>
      <c r="B92" s="103" t="s">
        <v>339</v>
      </c>
      <c r="C92" s="105" t="s">
        <v>1857</v>
      </c>
      <c r="D92" s="652">
        <v>1441.5187827714792</v>
      </c>
    </row>
    <row r="93" spans="1:4" ht="30" customHeight="1" thickTop="1" thickBot="1">
      <c r="A93" s="204" t="s">
        <v>1408</v>
      </c>
      <c r="B93" s="103" t="s">
        <v>1406</v>
      </c>
      <c r="C93" s="105" t="s">
        <v>1869</v>
      </c>
      <c r="D93" s="652">
        <v>65.903979183311449</v>
      </c>
    </row>
    <row r="94" spans="1:4" ht="30" customHeight="1" thickTop="1" thickBot="1">
      <c r="A94" s="204" t="s">
        <v>1399</v>
      </c>
      <c r="B94" s="103" t="s">
        <v>92</v>
      </c>
      <c r="C94" s="105" t="s">
        <v>1867</v>
      </c>
      <c r="D94" s="652">
        <v>501739.54666144215</v>
      </c>
    </row>
    <row r="95" spans="1:4" ht="30" customHeight="1" thickTop="1" thickBot="1">
      <c r="A95" s="204" t="s">
        <v>1222</v>
      </c>
      <c r="B95" s="103" t="s">
        <v>1223</v>
      </c>
      <c r="C95" s="105" t="s">
        <v>1224</v>
      </c>
      <c r="D95" s="652">
        <v>1433.1500235101062</v>
      </c>
    </row>
    <row r="96" spans="1:4" ht="30" customHeight="1" thickTop="1" thickBot="1">
      <c r="A96" s="204" t="s">
        <v>1630</v>
      </c>
      <c r="B96" s="103" t="s">
        <v>339</v>
      </c>
      <c r="C96" s="105" t="s">
        <v>1850</v>
      </c>
      <c r="D96" s="652">
        <v>1433.1500235101062</v>
      </c>
    </row>
    <row r="97" spans="1:4" ht="30" customHeight="1" thickTop="1" thickBot="1">
      <c r="A97" s="204" t="s">
        <v>1411</v>
      </c>
      <c r="B97" s="103" t="s">
        <v>339</v>
      </c>
      <c r="C97" s="105" t="s">
        <v>1410</v>
      </c>
      <c r="D97" s="652">
        <v>1194.6403845609791</v>
      </c>
    </row>
    <row r="98" spans="1:4" ht="30" customHeight="1" thickTop="1" thickBot="1">
      <c r="A98" s="204" t="s">
        <v>1237</v>
      </c>
      <c r="B98" s="103" t="s">
        <v>92</v>
      </c>
      <c r="C98" s="105" t="s">
        <v>1238</v>
      </c>
      <c r="D98" s="652">
        <v>35650.914453448488</v>
      </c>
    </row>
    <row r="99" spans="1:4" ht="30" customHeight="1" thickTop="1" thickBot="1">
      <c r="A99" s="204" t="s">
        <v>1251</v>
      </c>
      <c r="B99" s="103" t="s">
        <v>339</v>
      </c>
      <c r="C99" s="105" t="s">
        <v>1852</v>
      </c>
      <c r="D99" s="652">
        <v>1145.4739239004134</v>
      </c>
    </row>
    <row r="100" spans="1:4" ht="30" customHeight="1" thickTop="1" thickBot="1">
      <c r="A100" s="204" t="s">
        <v>1320</v>
      </c>
      <c r="B100" s="103" t="s">
        <v>1306</v>
      </c>
      <c r="C100" s="105" t="s">
        <v>1862</v>
      </c>
      <c r="D100" s="652">
        <v>1684.2128013512927</v>
      </c>
    </row>
    <row r="101" spans="1:4" ht="30" customHeight="1" thickTop="1" thickBot="1">
      <c r="A101" s="204" t="s">
        <v>1393</v>
      </c>
      <c r="B101" s="103" t="s">
        <v>339</v>
      </c>
      <c r="C101" s="105" t="s">
        <v>1394</v>
      </c>
      <c r="D101" s="652">
        <v>7167.8423073658751</v>
      </c>
    </row>
    <row r="102" spans="1:4" ht="30" customHeight="1" thickTop="1" thickBot="1">
      <c r="A102" s="204" t="s">
        <v>1395</v>
      </c>
      <c r="B102" s="103" t="s">
        <v>141</v>
      </c>
      <c r="C102" s="105" t="s">
        <v>1396</v>
      </c>
      <c r="D102" s="652">
        <v>208716.85597863971</v>
      </c>
    </row>
    <row r="103" spans="1:4" ht="30" customHeight="1" thickTop="1" thickBot="1">
      <c r="A103" s="204" t="s">
        <v>1327</v>
      </c>
      <c r="B103" s="103" t="s">
        <v>344</v>
      </c>
      <c r="C103" s="105" t="s">
        <v>1328</v>
      </c>
      <c r="D103" s="652">
        <v>11.507043984387716</v>
      </c>
    </row>
    <row r="104" spans="1:4" ht="30" customHeight="1" thickTop="1" thickBot="1">
      <c r="A104" s="204" t="s">
        <v>1325</v>
      </c>
      <c r="B104" s="103" t="s">
        <v>344</v>
      </c>
      <c r="C104" s="105" t="s">
        <v>1326</v>
      </c>
      <c r="D104" s="652">
        <v>11.507043984387716</v>
      </c>
    </row>
    <row r="105" spans="1:4" ht="30" customHeight="1" thickTop="1" thickBot="1">
      <c r="A105" s="204" t="s">
        <v>1275</v>
      </c>
      <c r="B105" s="103" t="s">
        <v>339</v>
      </c>
      <c r="C105" s="105" t="s">
        <v>1276</v>
      </c>
      <c r="D105" s="652">
        <v>4014.9122556436414</v>
      </c>
    </row>
    <row r="106" spans="1:4" ht="30" customHeight="1" thickTop="1" thickBot="1">
      <c r="A106" s="204" t="s">
        <v>1402</v>
      </c>
      <c r="B106" s="103" t="s">
        <v>92</v>
      </c>
      <c r="C106" s="105" t="s">
        <v>1403</v>
      </c>
      <c r="D106" s="652">
        <v>199737.17729118664</v>
      </c>
    </row>
    <row r="107" spans="1:4" ht="30" customHeight="1" thickTop="1" thickBot="1">
      <c r="A107" s="204" t="s">
        <v>1301</v>
      </c>
      <c r="B107" s="103" t="s">
        <v>339</v>
      </c>
      <c r="C107" s="105" t="s">
        <v>1302</v>
      </c>
      <c r="D107" s="652">
        <v>1313.8952040355425</v>
      </c>
    </row>
    <row r="108" spans="1:4" ht="30" customHeight="1" thickTop="1" thickBot="1">
      <c r="A108" s="204" t="s">
        <v>1263</v>
      </c>
      <c r="B108" s="103" t="s">
        <v>339</v>
      </c>
      <c r="C108" s="105" t="s">
        <v>1854</v>
      </c>
      <c r="D108" s="652">
        <v>1313.8952040355425</v>
      </c>
    </row>
    <row r="109" spans="1:4" ht="30" customHeight="1" thickTop="1" thickBot="1">
      <c r="A109" s="204" t="s">
        <v>1258</v>
      </c>
      <c r="B109" s="103" t="s">
        <v>339</v>
      </c>
      <c r="C109" s="105" t="s">
        <v>1853</v>
      </c>
      <c r="D109" s="652">
        <v>1313.8952040355425</v>
      </c>
    </row>
    <row r="110" spans="1:4" ht="30" customHeight="1" thickTop="1" thickBot="1">
      <c r="A110" s="204" t="s">
        <v>1397</v>
      </c>
      <c r="B110" s="103" t="s">
        <v>339</v>
      </c>
      <c r="C110" s="105" t="s">
        <v>1398</v>
      </c>
      <c r="D110" s="652">
        <v>1313.8952040355425</v>
      </c>
    </row>
    <row r="111" spans="1:4" ht="30" customHeight="1" thickTop="1" thickBot="1">
      <c r="A111" s="204" t="s">
        <v>1318</v>
      </c>
      <c r="B111" s="103" t="s">
        <v>1306</v>
      </c>
      <c r="C111" s="105" t="s">
        <v>1860</v>
      </c>
      <c r="D111" s="652">
        <v>1313.8952040355425</v>
      </c>
    </row>
    <row r="112" spans="1:4" ht="30" customHeight="1" thickTop="1" thickBot="1">
      <c r="A112" s="204" t="s">
        <v>1319</v>
      </c>
      <c r="B112" s="103" t="s">
        <v>344</v>
      </c>
      <c r="C112" s="105" t="s">
        <v>1861</v>
      </c>
      <c r="D112" s="652">
        <v>29.290657414805093</v>
      </c>
    </row>
    <row r="113" spans="1:4" ht="30" customHeight="1" thickTop="1" thickBot="1">
      <c r="A113" s="204" t="s">
        <v>1324</v>
      </c>
      <c r="B113" s="103" t="s">
        <v>1306</v>
      </c>
      <c r="C113" s="105" t="s">
        <v>1864</v>
      </c>
      <c r="D113" s="652">
        <v>1056.5558567483263</v>
      </c>
    </row>
    <row r="114" spans="1:4" ht="30" customHeight="1" thickTop="1" thickBot="1">
      <c r="A114" s="204" t="s">
        <v>1400</v>
      </c>
      <c r="B114" s="103" t="s">
        <v>92</v>
      </c>
      <c r="C114" s="105" t="s">
        <v>1401</v>
      </c>
      <c r="D114" s="652">
        <v>1209206.2100553988</v>
      </c>
    </row>
    <row r="115" spans="1:4" ht="30" customHeight="1" thickTop="1" thickBot="1">
      <c r="A115" s="204" t="s">
        <v>1321</v>
      </c>
      <c r="B115" s="103" t="s">
        <v>92</v>
      </c>
      <c r="C115" s="105" t="s">
        <v>1322</v>
      </c>
      <c r="D115" s="652">
        <v>1424.7812642487334</v>
      </c>
    </row>
    <row r="116" spans="1:4" ht="30" customHeight="1" thickTop="1" thickBot="1">
      <c r="A116" s="204" t="s">
        <v>1271</v>
      </c>
      <c r="B116" s="103" t="s">
        <v>339</v>
      </c>
      <c r="C116" s="105" t="s">
        <v>1856</v>
      </c>
      <c r="D116" s="652">
        <v>26.152372691790259</v>
      </c>
    </row>
    <row r="117" spans="1:4" ht="30" customHeight="1" thickTop="1" thickBot="1">
      <c r="A117" s="204" t="s">
        <v>1299</v>
      </c>
      <c r="B117" s="103" t="s">
        <v>92</v>
      </c>
      <c r="C117" s="105" t="s">
        <v>1300</v>
      </c>
      <c r="D117" s="652">
        <v>812339.77007785079</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6" customWidth="1"/>
    <col min="2" max="2" width="15.42578125" style="536" customWidth="1"/>
    <col min="3" max="3" width="7.28515625" style="536" customWidth="1"/>
    <col min="4" max="4" width="11.42578125" style="536"/>
    <col min="5" max="5" width="5.7109375" style="536" customWidth="1"/>
    <col min="6" max="6" width="5.7109375" style="536" hidden="1" customWidth="1"/>
    <col min="7" max="7" width="9.5703125" style="536" customWidth="1"/>
    <col min="8" max="8" width="14" style="536" customWidth="1"/>
    <col min="9" max="9" width="16.28515625" style="536" customWidth="1"/>
    <col min="10" max="10" width="15.85546875" style="536" customWidth="1"/>
    <col min="11" max="11" width="11.7109375" style="536" customWidth="1"/>
    <col min="12" max="12" width="8.28515625" style="536" customWidth="1"/>
    <col min="13" max="13" width="16.5703125" style="536" customWidth="1"/>
    <col min="14" max="256" width="11.42578125" style="536"/>
    <col min="257" max="257" width="22.7109375" style="536" customWidth="1"/>
    <col min="258" max="258" width="15.42578125" style="536" customWidth="1"/>
    <col min="259" max="259" width="7.28515625" style="536" customWidth="1"/>
    <col min="260" max="260" width="11.42578125" style="536"/>
    <col min="261" max="261" width="5.7109375" style="536" customWidth="1"/>
    <col min="262" max="262" width="0" style="536" hidden="1" customWidth="1"/>
    <col min="263" max="263" width="9.5703125" style="536" customWidth="1"/>
    <col min="264" max="264" width="14" style="536" customWidth="1"/>
    <col min="265" max="265" width="16.28515625" style="536" customWidth="1"/>
    <col min="266" max="266" width="15.85546875" style="536" customWidth="1"/>
    <col min="267" max="267" width="11.7109375" style="536" customWidth="1"/>
    <col min="268" max="268" width="8.28515625" style="536" customWidth="1"/>
    <col min="269" max="269" width="16.5703125" style="536" customWidth="1"/>
    <col min="270" max="512" width="11.42578125" style="536"/>
    <col min="513" max="513" width="22.7109375" style="536" customWidth="1"/>
    <col min="514" max="514" width="15.42578125" style="536" customWidth="1"/>
    <col min="515" max="515" width="7.28515625" style="536" customWidth="1"/>
    <col min="516" max="516" width="11.42578125" style="536"/>
    <col min="517" max="517" width="5.7109375" style="536" customWidth="1"/>
    <col min="518" max="518" width="0" style="536" hidden="1" customWidth="1"/>
    <col min="519" max="519" width="9.5703125" style="536" customWidth="1"/>
    <col min="520" max="520" width="14" style="536" customWidth="1"/>
    <col min="521" max="521" width="16.28515625" style="536" customWidth="1"/>
    <col min="522" max="522" width="15.85546875" style="536" customWidth="1"/>
    <col min="523" max="523" width="11.7109375" style="536" customWidth="1"/>
    <col min="524" max="524" width="8.28515625" style="536" customWidth="1"/>
    <col min="525" max="525" width="16.5703125" style="536" customWidth="1"/>
    <col min="526" max="768" width="11.42578125" style="536"/>
    <col min="769" max="769" width="22.7109375" style="536" customWidth="1"/>
    <col min="770" max="770" width="15.42578125" style="536" customWidth="1"/>
    <col min="771" max="771" width="7.28515625" style="536" customWidth="1"/>
    <col min="772" max="772" width="11.42578125" style="536"/>
    <col min="773" max="773" width="5.7109375" style="536" customWidth="1"/>
    <col min="774" max="774" width="0" style="536" hidden="1" customWidth="1"/>
    <col min="775" max="775" width="9.5703125" style="536" customWidth="1"/>
    <col min="776" max="776" width="14" style="536" customWidth="1"/>
    <col min="777" max="777" width="16.28515625" style="536" customWidth="1"/>
    <col min="778" max="778" width="15.85546875" style="536" customWidth="1"/>
    <col min="779" max="779" width="11.7109375" style="536" customWidth="1"/>
    <col min="780" max="780" width="8.28515625" style="536" customWidth="1"/>
    <col min="781" max="781" width="16.5703125" style="536" customWidth="1"/>
    <col min="782" max="1024" width="11.42578125" style="536"/>
    <col min="1025" max="1025" width="22.7109375" style="536" customWidth="1"/>
    <col min="1026" max="1026" width="15.42578125" style="536" customWidth="1"/>
    <col min="1027" max="1027" width="7.28515625" style="536" customWidth="1"/>
    <col min="1028" max="1028" width="11.42578125" style="536"/>
    <col min="1029" max="1029" width="5.7109375" style="536" customWidth="1"/>
    <col min="1030" max="1030" width="0" style="536" hidden="1" customWidth="1"/>
    <col min="1031" max="1031" width="9.5703125" style="536" customWidth="1"/>
    <col min="1032" max="1032" width="14" style="536" customWidth="1"/>
    <col min="1033" max="1033" width="16.28515625" style="536" customWidth="1"/>
    <col min="1034" max="1034" width="15.85546875" style="536" customWidth="1"/>
    <col min="1035" max="1035" width="11.7109375" style="536" customWidth="1"/>
    <col min="1036" max="1036" width="8.28515625" style="536" customWidth="1"/>
    <col min="1037" max="1037" width="16.5703125" style="536" customWidth="1"/>
    <col min="1038" max="1280" width="11.42578125" style="536"/>
    <col min="1281" max="1281" width="22.7109375" style="536" customWidth="1"/>
    <col min="1282" max="1282" width="15.42578125" style="536" customWidth="1"/>
    <col min="1283" max="1283" width="7.28515625" style="536" customWidth="1"/>
    <col min="1284" max="1284" width="11.42578125" style="536"/>
    <col min="1285" max="1285" width="5.7109375" style="536" customWidth="1"/>
    <col min="1286" max="1286" width="0" style="536" hidden="1" customWidth="1"/>
    <col min="1287" max="1287" width="9.5703125" style="536" customWidth="1"/>
    <col min="1288" max="1288" width="14" style="536" customWidth="1"/>
    <col min="1289" max="1289" width="16.28515625" style="536" customWidth="1"/>
    <col min="1290" max="1290" width="15.85546875" style="536" customWidth="1"/>
    <col min="1291" max="1291" width="11.7109375" style="536" customWidth="1"/>
    <col min="1292" max="1292" width="8.28515625" style="536" customWidth="1"/>
    <col min="1293" max="1293" width="16.5703125" style="536" customWidth="1"/>
    <col min="1294" max="1536" width="11.42578125" style="536"/>
    <col min="1537" max="1537" width="22.7109375" style="536" customWidth="1"/>
    <col min="1538" max="1538" width="15.42578125" style="536" customWidth="1"/>
    <col min="1539" max="1539" width="7.28515625" style="536" customWidth="1"/>
    <col min="1540" max="1540" width="11.42578125" style="536"/>
    <col min="1541" max="1541" width="5.7109375" style="536" customWidth="1"/>
    <col min="1542" max="1542" width="0" style="536" hidden="1" customWidth="1"/>
    <col min="1543" max="1543" width="9.5703125" style="536" customWidth="1"/>
    <col min="1544" max="1544" width="14" style="536" customWidth="1"/>
    <col min="1545" max="1545" width="16.28515625" style="536" customWidth="1"/>
    <col min="1546" max="1546" width="15.85546875" style="536" customWidth="1"/>
    <col min="1547" max="1547" width="11.7109375" style="536" customWidth="1"/>
    <col min="1548" max="1548" width="8.28515625" style="536" customWidth="1"/>
    <col min="1549" max="1549" width="16.5703125" style="536" customWidth="1"/>
    <col min="1550" max="1792" width="11.42578125" style="536"/>
    <col min="1793" max="1793" width="22.7109375" style="536" customWidth="1"/>
    <col min="1794" max="1794" width="15.42578125" style="536" customWidth="1"/>
    <col min="1795" max="1795" width="7.28515625" style="536" customWidth="1"/>
    <col min="1796" max="1796" width="11.42578125" style="536"/>
    <col min="1797" max="1797" width="5.7109375" style="536" customWidth="1"/>
    <col min="1798" max="1798" width="0" style="536" hidden="1" customWidth="1"/>
    <col min="1799" max="1799" width="9.5703125" style="536" customWidth="1"/>
    <col min="1800" max="1800" width="14" style="536" customWidth="1"/>
    <col min="1801" max="1801" width="16.28515625" style="536" customWidth="1"/>
    <col min="1802" max="1802" width="15.85546875" style="536" customWidth="1"/>
    <col min="1803" max="1803" width="11.7109375" style="536" customWidth="1"/>
    <col min="1804" max="1804" width="8.28515625" style="536" customWidth="1"/>
    <col min="1805" max="1805" width="16.5703125" style="536" customWidth="1"/>
    <col min="1806" max="2048" width="11.42578125" style="536"/>
    <col min="2049" max="2049" width="22.7109375" style="536" customWidth="1"/>
    <col min="2050" max="2050" width="15.42578125" style="536" customWidth="1"/>
    <col min="2051" max="2051" width="7.28515625" style="536" customWidth="1"/>
    <col min="2052" max="2052" width="11.42578125" style="536"/>
    <col min="2053" max="2053" width="5.7109375" style="536" customWidth="1"/>
    <col min="2054" max="2054" width="0" style="536" hidden="1" customWidth="1"/>
    <col min="2055" max="2055" width="9.5703125" style="536" customWidth="1"/>
    <col min="2056" max="2056" width="14" style="536" customWidth="1"/>
    <col min="2057" max="2057" width="16.28515625" style="536" customWidth="1"/>
    <col min="2058" max="2058" width="15.85546875" style="536" customWidth="1"/>
    <col min="2059" max="2059" width="11.7109375" style="536" customWidth="1"/>
    <col min="2060" max="2060" width="8.28515625" style="536" customWidth="1"/>
    <col min="2061" max="2061" width="16.5703125" style="536" customWidth="1"/>
    <col min="2062" max="2304" width="11.42578125" style="536"/>
    <col min="2305" max="2305" width="22.7109375" style="536" customWidth="1"/>
    <col min="2306" max="2306" width="15.42578125" style="536" customWidth="1"/>
    <col min="2307" max="2307" width="7.28515625" style="536" customWidth="1"/>
    <col min="2308" max="2308" width="11.42578125" style="536"/>
    <col min="2309" max="2309" width="5.7109375" style="536" customWidth="1"/>
    <col min="2310" max="2310" width="0" style="536" hidden="1" customWidth="1"/>
    <col min="2311" max="2311" width="9.5703125" style="536" customWidth="1"/>
    <col min="2312" max="2312" width="14" style="536" customWidth="1"/>
    <col min="2313" max="2313" width="16.28515625" style="536" customWidth="1"/>
    <col min="2314" max="2314" width="15.85546875" style="536" customWidth="1"/>
    <col min="2315" max="2315" width="11.7109375" style="536" customWidth="1"/>
    <col min="2316" max="2316" width="8.28515625" style="536" customWidth="1"/>
    <col min="2317" max="2317" width="16.5703125" style="536" customWidth="1"/>
    <col min="2318" max="2560" width="11.42578125" style="536"/>
    <col min="2561" max="2561" width="22.7109375" style="536" customWidth="1"/>
    <col min="2562" max="2562" width="15.42578125" style="536" customWidth="1"/>
    <col min="2563" max="2563" width="7.28515625" style="536" customWidth="1"/>
    <col min="2564" max="2564" width="11.42578125" style="536"/>
    <col min="2565" max="2565" width="5.7109375" style="536" customWidth="1"/>
    <col min="2566" max="2566" width="0" style="536" hidden="1" customWidth="1"/>
    <col min="2567" max="2567" width="9.5703125" style="536" customWidth="1"/>
    <col min="2568" max="2568" width="14" style="536" customWidth="1"/>
    <col min="2569" max="2569" width="16.28515625" style="536" customWidth="1"/>
    <col min="2570" max="2570" width="15.85546875" style="536" customWidth="1"/>
    <col min="2571" max="2571" width="11.7109375" style="536" customWidth="1"/>
    <col min="2572" max="2572" width="8.28515625" style="536" customWidth="1"/>
    <col min="2573" max="2573" width="16.5703125" style="536" customWidth="1"/>
    <col min="2574" max="2816" width="11.42578125" style="536"/>
    <col min="2817" max="2817" width="22.7109375" style="536" customWidth="1"/>
    <col min="2818" max="2818" width="15.42578125" style="536" customWidth="1"/>
    <col min="2819" max="2819" width="7.28515625" style="536" customWidth="1"/>
    <col min="2820" max="2820" width="11.42578125" style="536"/>
    <col min="2821" max="2821" width="5.7109375" style="536" customWidth="1"/>
    <col min="2822" max="2822" width="0" style="536" hidden="1" customWidth="1"/>
    <col min="2823" max="2823" width="9.5703125" style="536" customWidth="1"/>
    <col min="2824" max="2824" width="14" style="536" customWidth="1"/>
    <col min="2825" max="2825" width="16.28515625" style="536" customWidth="1"/>
    <col min="2826" max="2826" width="15.85546875" style="536" customWidth="1"/>
    <col min="2827" max="2827" width="11.7109375" style="536" customWidth="1"/>
    <col min="2828" max="2828" width="8.28515625" style="536" customWidth="1"/>
    <col min="2829" max="2829" width="16.5703125" style="536" customWidth="1"/>
    <col min="2830" max="3072" width="11.42578125" style="536"/>
    <col min="3073" max="3073" width="22.7109375" style="536" customWidth="1"/>
    <col min="3074" max="3074" width="15.42578125" style="536" customWidth="1"/>
    <col min="3075" max="3075" width="7.28515625" style="536" customWidth="1"/>
    <col min="3076" max="3076" width="11.42578125" style="536"/>
    <col min="3077" max="3077" width="5.7109375" style="536" customWidth="1"/>
    <col min="3078" max="3078" width="0" style="536" hidden="1" customWidth="1"/>
    <col min="3079" max="3079" width="9.5703125" style="536" customWidth="1"/>
    <col min="3080" max="3080" width="14" style="536" customWidth="1"/>
    <col min="3081" max="3081" width="16.28515625" style="536" customWidth="1"/>
    <col min="3082" max="3082" width="15.85546875" style="536" customWidth="1"/>
    <col min="3083" max="3083" width="11.7109375" style="536" customWidth="1"/>
    <col min="3084" max="3084" width="8.28515625" style="536" customWidth="1"/>
    <col min="3085" max="3085" width="16.5703125" style="536" customWidth="1"/>
    <col min="3086" max="3328" width="11.42578125" style="536"/>
    <col min="3329" max="3329" width="22.7109375" style="536" customWidth="1"/>
    <col min="3330" max="3330" width="15.42578125" style="536" customWidth="1"/>
    <col min="3331" max="3331" width="7.28515625" style="536" customWidth="1"/>
    <col min="3332" max="3332" width="11.42578125" style="536"/>
    <col min="3333" max="3333" width="5.7109375" style="536" customWidth="1"/>
    <col min="3334" max="3334" width="0" style="536" hidden="1" customWidth="1"/>
    <col min="3335" max="3335" width="9.5703125" style="536" customWidth="1"/>
    <col min="3336" max="3336" width="14" style="536" customWidth="1"/>
    <col min="3337" max="3337" width="16.28515625" style="536" customWidth="1"/>
    <col min="3338" max="3338" width="15.85546875" style="536" customWidth="1"/>
    <col min="3339" max="3339" width="11.7109375" style="536" customWidth="1"/>
    <col min="3340" max="3340" width="8.28515625" style="536" customWidth="1"/>
    <col min="3341" max="3341" width="16.5703125" style="536" customWidth="1"/>
    <col min="3342" max="3584" width="11.42578125" style="536"/>
    <col min="3585" max="3585" width="22.7109375" style="536" customWidth="1"/>
    <col min="3586" max="3586" width="15.42578125" style="536" customWidth="1"/>
    <col min="3587" max="3587" width="7.28515625" style="536" customWidth="1"/>
    <col min="3588" max="3588" width="11.42578125" style="536"/>
    <col min="3589" max="3589" width="5.7109375" style="536" customWidth="1"/>
    <col min="3590" max="3590" width="0" style="536" hidden="1" customWidth="1"/>
    <col min="3591" max="3591" width="9.5703125" style="536" customWidth="1"/>
    <col min="3592" max="3592" width="14" style="536" customWidth="1"/>
    <col min="3593" max="3593" width="16.28515625" style="536" customWidth="1"/>
    <col min="3594" max="3594" width="15.85546875" style="536" customWidth="1"/>
    <col min="3595" max="3595" width="11.7109375" style="536" customWidth="1"/>
    <col min="3596" max="3596" width="8.28515625" style="536" customWidth="1"/>
    <col min="3597" max="3597" width="16.5703125" style="536" customWidth="1"/>
    <col min="3598" max="3840" width="11.42578125" style="536"/>
    <col min="3841" max="3841" width="22.7109375" style="536" customWidth="1"/>
    <col min="3842" max="3842" width="15.42578125" style="536" customWidth="1"/>
    <col min="3843" max="3843" width="7.28515625" style="536" customWidth="1"/>
    <col min="3844" max="3844" width="11.42578125" style="536"/>
    <col min="3845" max="3845" width="5.7109375" style="536" customWidth="1"/>
    <col min="3846" max="3846" width="0" style="536" hidden="1" customWidth="1"/>
    <col min="3847" max="3847" width="9.5703125" style="536" customWidth="1"/>
    <col min="3848" max="3848" width="14" style="536" customWidth="1"/>
    <col min="3849" max="3849" width="16.28515625" style="536" customWidth="1"/>
    <col min="3850" max="3850" width="15.85546875" style="536" customWidth="1"/>
    <col min="3851" max="3851" width="11.7109375" style="536" customWidth="1"/>
    <col min="3852" max="3852" width="8.28515625" style="536" customWidth="1"/>
    <col min="3853" max="3853" width="16.5703125" style="536" customWidth="1"/>
    <col min="3854" max="4096" width="11.42578125" style="536"/>
    <col min="4097" max="4097" width="22.7109375" style="536" customWidth="1"/>
    <col min="4098" max="4098" width="15.42578125" style="536" customWidth="1"/>
    <col min="4099" max="4099" width="7.28515625" style="536" customWidth="1"/>
    <col min="4100" max="4100" width="11.42578125" style="536"/>
    <col min="4101" max="4101" width="5.7109375" style="536" customWidth="1"/>
    <col min="4102" max="4102" width="0" style="536" hidden="1" customWidth="1"/>
    <col min="4103" max="4103" width="9.5703125" style="536" customWidth="1"/>
    <col min="4104" max="4104" width="14" style="536" customWidth="1"/>
    <col min="4105" max="4105" width="16.28515625" style="536" customWidth="1"/>
    <col min="4106" max="4106" width="15.85546875" style="536" customWidth="1"/>
    <col min="4107" max="4107" width="11.7109375" style="536" customWidth="1"/>
    <col min="4108" max="4108" width="8.28515625" style="536" customWidth="1"/>
    <col min="4109" max="4109" width="16.5703125" style="536" customWidth="1"/>
    <col min="4110" max="4352" width="11.42578125" style="536"/>
    <col min="4353" max="4353" width="22.7109375" style="536" customWidth="1"/>
    <col min="4354" max="4354" width="15.42578125" style="536" customWidth="1"/>
    <col min="4355" max="4355" width="7.28515625" style="536" customWidth="1"/>
    <col min="4356" max="4356" width="11.42578125" style="536"/>
    <col min="4357" max="4357" width="5.7109375" style="536" customWidth="1"/>
    <col min="4358" max="4358" width="0" style="536" hidden="1" customWidth="1"/>
    <col min="4359" max="4359" width="9.5703125" style="536" customWidth="1"/>
    <col min="4360" max="4360" width="14" style="536" customWidth="1"/>
    <col min="4361" max="4361" width="16.28515625" style="536" customWidth="1"/>
    <col min="4362" max="4362" width="15.85546875" style="536" customWidth="1"/>
    <col min="4363" max="4363" width="11.7109375" style="536" customWidth="1"/>
    <col min="4364" max="4364" width="8.28515625" style="536" customWidth="1"/>
    <col min="4365" max="4365" width="16.5703125" style="536" customWidth="1"/>
    <col min="4366" max="4608" width="11.42578125" style="536"/>
    <col min="4609" max="4609" width="22.7109375" style="536" customWidth="1"/>
    <col min="4610" max="4610" width="15.42578125" style="536" customWidth="1"/>
    <col min="4611" max="4611" width="7.28515625" style="536" customWidth="1"/>
    <col min="4612" max="4612" width="11.42578125" style="536"/>
    <col min="4613" max="4613" width="5.7109375" style="536" customWidth="1"/>
    <col min="4614" max="4614" width="0" style="536" hidden="1" customWidth="1"/>
    <col min="4615" max="4615" width="9.5703125" style="536" customWidth="1"/>
    <col min="4616" max="4616" width="14" style="536" customWidth="1"/>
    <col min="4617" max="4617" width="16.28515625" style="536" customWidth="1"/>
    <col min="4618" max="4618" width="15.85546875" style="536" customWidth="1"/>
    <col min="4619" max="4619" width="11.7109375" style="536" customWidth="1"/>
    <col min="4620" max="4620" width="8.28515625" style="536" customWidth="1"/>
    <col min="4621" max="4621" width="16.5703125" style="536" customWidth="1"/>
    <col min="4622" max="4864" width="11.42578125" style="536"/>
    <col min="4865" max="4865" width="22.7109375" style="536" customWidth="1"/>
    <col min="4866" max="4866" width="15.42578125" style="536" customWidth="1"/>
    <col min="4867" max="4867" width="7.28515625" style="536" customWidth="1"/>
    <col min="4868" max="4868" width="11.42578125" style="536"/>
    <col min="4869" max="4869" width="5.7109375" style="536" customWidth="1"/>
    <col min="4870" max="4870" width="0" style="536" hidden="1" customWidth="1"/>
    <col min="4871" max="4871" width="9.5703125" style="536" customWidth="1"/>
    <col min="4872" max="4872" width="14" style="536" customWidth="1"/>
    <col min="4873" max="4873" width="16.28515625" style="536" customWidth="1"/>
    <col min="4874" max="4874" width="15.85546875" style="536" customWidth="1"/>
    <col min="4875" max="4875" width="11.7109375" style="536" customWidth="1"/>
    <col min="4876" max="4876" width="8.28515625" style="536" customWidth="1"/>
    <col min="4877" max="4877" width="16.5703125" style="536" customWidth="1"/>
    <col min="4878" max="5120" width="11.42578125" style="536"/>
    <col min="5121" max="5121" width="22.7109375" style="536" customWidth="1"/>
    <col min="5122" max="5122" width="15.42578125" style="536" customWidth="1"/>
    <col min="5123" max="5123" width="7.28515625" style="536" customWidth="1"/>
    <col min="5124" max="5124" width="11.42578125" style="536"/>
    <col min="5125" max="5125" width="5.7109375" style="536" customWidth="1"/>
    <col min="5126" max="5126" width="0" style="536" hidden="1" customWidth="1"/>
    <col min="5127" max="5127" width="9.5703125" style="536" customWidth="1"/>
    <col min="5128" max="5128" width="14" style="536" customWidth="1"/>
    <col min="5129" max="5129" width="16.28515625" style="536" customWidth="1"/>
    <col min="5130" max="5130" width="15.85546875" style="536" customWidth="1"/>
    <col min="5131" max="5131" width="11.7109375" style="536" customWidth="1"/>
    <col min="5132" max="5132" width="8.28515625" style="536" customWidth="1"/>
    <col min="5133" max="5133" width="16.5703125" style="536" customWidth="1"/>
    <col min="5134" max="5376" width="11.42578125" style="536"/>
    <col min="5377" max="5377" width="22.7109375" style="536" customWidth="1"/>
    <col min="5378" max="5378" width="15.42578125" style="536" customWidth="1"/>
    <col min="5379" max="5379" width="7.28515625" style="536" customWidth="1"/>
    <col min="5380" max="5380" width="11.42578125" style="536"/>
    <col min="5381" max="5381" width="5.7109375" style="536" customWidth="1"/>
    <col min="5382" max="5382" width="0" style="536" hidden="1" customWidth="1"/>
    <col min="5383" max="5383" width="9.5703125" style="536" customWidth="1"/>
    <col min="5384" max="5384" width="14" style="536" customWidth="1"/>
    <col min="5385" max="5385" width="16.28515625" style="536" customWidth="1"/>
    <col min="5386" max="5386" width="15.85546875" style="536" customWidth="1"/>
    <col min="5387" max="5387" width="11.7109375" style="536" customWidth="1"/>
    <col min="5388" max="5388" width="8.28515625" style="536" customWidth="1"/>
    <col min="5389" max="5389" width="16.5703125" style="536" customWidth="1"/>
    <col min="5390" max="5632" width="11.42578125" style="536"/>
    <col min="5633" max="5633" width="22.7109375" style="536" customWidth="1"/>
    <col min="5634" max="5634" width="15.42578125" style="536" customWidth="1"/>
    <col min="5635" max="5635" width="7.28515625" style="536" customWidth="1"/>
    <col min="5636" max="5636" width="11.42578125" style="536"/>
    <col min="5637" max="5637" width="5.7109375" style="536" customWidth="1"/>
    <col min="5638" max="5638" width="0" style="536" hidden="1" customWidth="1"/>
    <col min="5639" max="5639" width="9.5703125" style="536" customWidth="1"/>
    <col min="5640" max="5640" width="14" style="536" customWidth="1"/>
    <col min="5641" max="5641" width="16.28515625" style="536" customWidth="1"/>
    <col min="5642" max="5642" width="15.85546875" style="536" customWidth="1"/>
    <col min="5643" max="5643" width="11.7109375" style="536" customWidth="1"/>
    <col min="5644" max="5644" width="8.28515625" style="536" customWidth="1"/>
    <col min="5645" max="5645" width="16.5703125" style="536" customWidth="1"/>
    <col min="5646" max="5888" width="11.42578125" style="536"/>
    <col min="5889" max="5889" width="22.7109375" style="536" customWidth="1"/>
    <col min="5890" max="5890" width="15.42578125" style="536" customWidth="1"/>
    <col min="5891" max="5891" width="7.28515625" style="536" customWidth="1"/>
    <col min="5892" max="5892" width="11.42578125" style="536"/>
    <col min="5893" max="5893" width="5.7109375" style="536" customWidth="1"/>
    <col min="5894" max="5894" width="0" style="536" hidden="1" customWidth="1"/>
    <col min="5895" max="5895" width="9.5703125" style="536" customWidth="1"/>
    <col min="5896" max="5896" width="14" style="536" customWidth="1"/>
    <col min="5897" max="5897" width="16.28515625" style="536" customWidth="1"/>
    <col min="5898" max="5898" width="15.85546875" style="536" customWidth="1"/>
    <col min="5899" max="5899" width="11.7109375" style="536" customWidth="1"/>
    <col min="5900" max="5900" width="8.28515625" style="536" customWidth="1"/>
    <col min="5901" max="5901" width="16.5703125" style="536" customWidth="1"/>
    <col min="5902" max="6144" width="11.42578125" style="536"/>
    <col min="6145" max="6145" width="22.7109375" style="536" customWidth="1"/>
    <col min="6146" max="6146" width="15.42578125" style="536" customWidth="1"/>
    <col min="6147" max="6147" width="7.28515625" style="536" customWidth="1"/>
    <col min="6148" max="6148" width="11.42578125" style="536"/>
    <col min="6149" max="6149" width="5.7109375" style="536" customWidth="1"/>
    <col min="6150" max="6150" width="0" style="536" hidden="1" customWidth="1"/>
    <col min="6151" max="6151" width="9.5703125" style="536" customWidth="1"/>
    <col min="6152" max="6152" width="14" style="536" customWidth="1"/>
    <col min="6153" max="6153" width="16.28515625" style="536" customWidth="1"/>
    <col min="6154" max="6154" width="15.85546875" style="536" customWidth="1"/>
    <col min="6155" max="6155" width="11.7109375" style="536" customWidth="1"/>
    <col min="6156" max="6156" width="8.28515625" style="536" customWidth="1"/>
    <col min="6157" max="6157" width="16.5703125" style="536" customWidth="1"/>
    <col min="6158" max="6400" width="11.42578125" style="536"/>
    <col min="6401" max="6401" width="22.7109375" style="536" customWidth="1"/>
    <col min="6402" max="6402" width="15.42578125" style="536" customWidth="1"/>
    <col min="6403" max="6403" width="7.28515625" style="536" customWidth="1"/>
    <col min="6404" max="6404" width="11.42578125" style="536"/>
    <col min="6405" max="6405" width="5.7109375" style="536" customWidth="1"/>
    <col min="6406" max="6406" width="0" style="536" hidden="1" customWidth="1"/>
    <col min="6407" max="6407" width="9.5703125" style="536" customWidth="1"/>
    <col min="6408" max="6408" width="14" style="536" customWidth="1"/>
    <col min="6409" max="6409" width="16.28515625" style="536" customWidth="1"/>
    <col min="6410" max="6410" width="15.85546875" style="536" customWidth="1"/>
    <col min="6411" max="6411" width="11.7109375" style="536" customWidth="1"/>
    <col min="6412" max="6412" width="8.28515625" style="536" customWidth="1"/>
    <col min="6413" max="6413" width="16.5703125" style="536" customWidth="1"/>
    <col min="6414" max="6656" width="11.42578125" style="536"/>
    <col min="6657" max="6657" width="22.7109375" style="536" customWidth="1"/>
    <col min="6658" max="6658" width="15.42578125" style="536" customWidth="1"/>
    <col min="6659" max="6659" width="7.28515625" style="536" customWidth="1"/>
    <col min="6660" max="6660" width="11.42578125" style="536"/>
    <col min="6661" max="6661" width="5.7109375" style="536" customWidth="1"/>
    <col min="6662" max="6662" width="0" style="536" hidden="1" customWidth="1"/>
    <col min="6663" max="6663" width="9.5703125" style="536" customWidth="1"/>
    <col min="6664" max="6664" width="14" style="536" customWidth="1"/>
    <col min="6665" max="6665" width="16.28515625" style="536" customWidth="1"/>
    <col min="6666" max="6666" width="15.85546875" style="536" customWidth="1"/>
    <col min="6667" max="6667" width="11.7109375" style="536" customWidth="1"/>
    <col min="6668" max="6668" width="8.28515625" style="536" customWidth="1"/>
    <col min="6669" max="6669" width="16.5703125" style="536" customWidth="1"/>
    <col min="6670" max="6912" width="11.42578125" style="536"/>
    <col min="6913" max="6913" width="22.7109375" style="536" customWidth="1"/>
    <col min="6914" max="6914" width="15.42578125" style="536" customWidth="1"/>
    <col min="6915" max="6915" width="7.28515625" style="536" customWidth="1"/>
    <col min="6916" max="6916" width="11.42578125" style="536"/>
    <col min="6917" max="6917" width="5.7109375" style="536" customWidth="1"/>
    <col min="6918" max="6918" width="0" style="536" hidden="1" customWidth="1"/>
    <col min="6919" max="6919" width="9.5703125" style="536" customWidth="1"/>
    <col min="6920" max="6920" width="14" style="536" customWidth="1"/>
    <col min="6921" max="6921" width="16.28515625" style="536" customWidth="1"/>
    <col min="6922" max="6922" width="15.85546875" style="536" customWidth="1"/>
    <col min="6923" max="6923" width="11.7109375" style="536" customWidth="1"/>
    <col min="6924" max="6924" width="8.28515625" style="536" customWidth="1"/>
    <col min="6925" max="6925" width="16.5703125" style="536" customWidth="1"/>
    <col min="6926" max="7168" width="11.42578125" style="536"/>
    <col min="7169" max="7169" width="22.7109375" style="536" customWidth="1"/>
    <col min="7170" max="7170" width="15.42578125" style="536" customWidth="1"/>
    <col min="7171" max="7171" width="7.28515625" style="536" customWidth="1"/>
    <col min="7172" max="7172" width="11.42578125" style="536"/>
    <col min="7173" max="7173" width="5.7109375" style="536" customWidth="1"/>
    <col min="7174" max="7174" width="0" style="536" hidden="1" customWidth="1"/>
    <col min="7175" max="7175" width="9.5703125" style="536" customWidth="1"/>
    <col min="7176" max="7176" width="14" style="536" customWidth="1"/>
    <col min="7177" max="7177" width="16.28515625" style="536" customWidth="1"/>
    <col min="7178" max="7178" width="15.85546875" style="536" customWidth="1"/>
    <col min="7179" max="7179" width="11.7109375" style="536" customWidth="1"/>
    <col min="7180" max="7180" width="8.28515625" style="536" customWidth="1"/>
    <col min="7181" max="7181" width="16.5703125" style="536" customWidth="1"/>
    <col min="7182" max="7424" width="11.42578125" style="536"/>
    <col min="7425" max="7425" width="22.7109375" style="536" customWidth="1"/>
    <col min="7426" max="7426" width="15.42578125" style="536" customWidth="1"/>
    <col min="7427" max="7427" width="7.28515625" style="536" customWidth="1"/>
    <col min="7428" max="7428" width="11.42578125" style="536"/>
    <col min="7429" max="7429" width="5.7109375" style="536" customWidth="1"/>
    <col min="7430" max="7430" width="0" style="536" hidden="1" customWidth="1"/>
    <col min="7431" max="7431" width="9.5703125" style="536" customWidth="1"/>
    <col min="7432" max="7432" width="14" style="536" customWidth="1"/>
    <col min="7433" max="7433" width="16.28515625" style="536" customWidth="1"/>
    <col min="7434" max="7434" width="15.85546875" style="536" customWidth="1"/>
    <col min="7435" max="7435" width="11.7109375" style="536" customWidth="1"/>
    <col min="7436" max="7436" width="8.28515625" style="536" customWidth="1"/>
    <col min="7437" max="7437" width="16.5703125" style="536" customWidth="1"/>
    <col min="7438" max="7680" width="11.42578125" style="536"/>
    <col min="7681" max="7681" width="22.7109375" style="536" customWidth="1"/>
    <col min="7682" max="7682" width="15.42578125" style="536" customWidth="1"/>
    <col min="7683" max="7683" width="7.28515625" style="536" customWidth="1"/>
    <col min="7684" max="7684" width="11.42578125" style="536"/>
    <col min="7685" max="7685" width="5.7109375" style="536" customWidth="1"/>
    <col min="7686" max="7686" width="0" style="536" hidden="1" customWidth="1"/>
    <col min="7687" max="7687" width="9.5703125" style="536" customWidth="1"/>
    <col min="7688" max="7688" width="14" style="536" customWidth="1"/>
    <col min="7689" max="7689" width="16.28515625" style="536" customWidth="1"/>
    <col min="7690" max="7690" width="15.85546875" style="536" customWidth="1"/>
    <col min="7691" max="7691" width="11.7109375" style="536" customWidth="1"/>
    <col min="7692" max="7692" width="8.28515625" style="536" customWidth="1"/>
    <col min="7693" max="7693" width="16.5703125" style="536" customWidth="1"/>
    <col min="7694" max="7936" width="11.42578125" style="536"/>
    <col min="7937" max="7937" width="22.7109375" style="536" customWidth="1"/>
    <col min="7938" max="7938" width="15.42578125" style="536" customWidth="1"/>
    <col min="7939" max="7939" width="7.28515625" style="536" customWidth="1"/>
    <col min="7940" max="7940" width="11.42578125" style="536"/>
    <col min="7941" max="7941" width="5.7109375" style="536" customWidth="1"/>
    <col min="7942" max="7942" width="0" style="536" hidden="1" customWidth="1"/>
    <col min="7943" max="7943" width="9.5703125" style="536" customWidth="1"/>
    <col min="7944" max="7944" width="14" style="536" customWidth="1"/>
    <col min="7945" max="7945" width="16.28515625" style="536" customWidth="1"/>
    <col min="7946" max="7946" width="15.85546875" style="536" customWidth="1"/>
    <col min="7947" max="7947" width="11.7109375" style="536" customWidth="1"/>
    <col min="7948" max="7948" width="8.28515625" style="536" customWidth="1"/>
    <col min="7949" max="7949" width="16.5703125" style="536" customWidth="1"/>
    <col min="7950" max="8192" width="11.42578125" style="536"/>
    <col min="8193" max="8193" width="22.7109375" style="536" customWidth="1"/>
    <col min="8194" max="8194" width="15.42578125" style="536" customWidth="1"/>
    <col min="8195" max="8195" width="7.28515625" style="536" customWidth="1"/>
    <col min="8196" max="8196" width="11.42578125" style="536"/>
    <col min="8197" max="8197" width="5.7109375" style="536" customWidth="1"/>
    <col min="8198" max="8198" width="0" style="536" hidden="1" customWidth="1"/>
    <col min="8199" max="8199" width="9.5703125" style="536" customWidth="1"/>
    <col min="8200" max="8200" width="14" style="536" customWidth="1"/>
    <col min="8201" max="8201" width="16.28515625" style="536" customWidth="1"/>
    <col min="8202" max="8202" width="15.85546875" style="536" customWidth="1"/>
    <col min="8203" max="8203" width="11.7109375" style="536" customWidth="1"/>
    <col min="8204" max="8204" width="8.28515625" style="536" customWidth="1"/>
    <col min="8205" max="8205" width="16.5703125" style="536" customWidth="1"/>
    <col min="8206" max="8448" width="11.42578125" style="536"/>
    <col min="8449" max="8449" width="22.7109375" style="536" customWidth="1"/>
    <col min="8450" max="8450" width="15.42578125" style="536" customWidth="1"/>
    <col min="8451" max="8451" width="7.28515625" style="536" customWidth="1"/>
    <col min="8452" max="8452" width="11.42578125" style="536"/>
    <col min="8453" max="8453" width="5.7109375" style="536" customWidth="1"/>
    <col min="8454" max="8454" width="0" style="536" hidden="1" customWidth="1"/>
    <col min="8455" max="8455" width="9.5703125" style="536" customWidth="1"/>
    <col min="8456" max="8456" width="14" style="536" customWidth="1"/>
    <col min="8457" max="8457" width="16.28515625" style="536" customWidth="1"/>
    <col min="8458" max="8458" width="15.85546875" style="536" customWidth="1"/>
    <col min="8459" max="8459" width="11.7109375" style="536" customWidth="1"/>
    <col min="8460" max="8460" width="8.28515625" style="536" customWidth="1"/>
    <col min="8461" max="8461" width="16.5703125" style="536" customWidth="1"/>
    <col min="8462" max="8704" width="11.42578125" style="536"/>
    <col min="8705" max="8705" width="22.7109375" style="536" customWidth="1"/>
    <col min="8706" max="8706" width="15.42578125" style="536" customWidth="1"/>
    <col min="8707" max="8707" width="7.28515625" style="536" customWidth="1"/>
    <col min="8708" max="8708" width="11.42578125" style="536"/>
    <col min="8709" max="8709" width="5.7109375" style="536" customWidth="1"/>
    <col min="8710" max="8710" width="0" style="536" hidden="1" customWidth="1"/>
    <col min="8711" max="8711" width="9.5703125" style="536" customWidth="1"/>
    <col min="8712" max="8712" width="14" style="536" customWidth="1"/>
    <col min="8713" max="8713" width="16.28515625" style="536" customWidth="1"/>
    <col min="8714" max="8714" width="15.85546875" style="536" customWidth="1"/>
    <col min="8715" max="8715" width="11.7109375" style="536" customWidth="1"/>
    <col min="8716" max="8716" width="8.28515625" style="536" customWidth="1"/>
    <col min="8717" max="8717" width="16.5703125" style="536" customWidth="1"/>
    <col min="8718" max="8960" width="11.42578125" style="536"/>
    <col min="8961" max="8961" width="22.7109375" style="536" customWidth="1"/>
    <col min="8962" max="8962" width="15.42578125" style="536" customWidth="1"/>
    <col min="8963" max="8963" width="7.28515625" style="536" customWidth="1"/>
    <col min="8964" max="8964" width="11.42578125" style="536"/>
    <col min="8965" max="8965" width="5.7109375" style="536" customWidth="1"/>
    <col min="8966" max="8966" width="0" style="536" hidden="1" customWidth="1"/>
    <col min="8967" max="8967" width="9.5703125" style="536" customWidth="1"/>
    <col min="8968" max="8968" width="14" style="536" customWidth="1"/>
    <col min="8969" max="8969" width="16.28515625" style="536" customWidth="1"/>
    <col min="8970" max="8970" width="15.85546875" style="536" customWidth="1"/>
    <col min="8971" max="8971" width="11.7109375" style="536" customWidth="1"/>
    <col min="8972" max="8972" width="8.28515625" style="536" customWidth="1"/>
    <col min="8973" max="8973" width="16.5703125" style="536" customWidth="1"/>
    <col min="8974" max="9216" width="11.42578125" style="536"/>
    <col min="9217" max="9217" width="22.7109375" style="536" customWidth="1"/>
    <col min="9218" max="9218" width="15.42578125" style="536" customWidth="1"/>
    <col min="9219" max="9219" width="7.28515625" style="536" customWidth="1"/>
    <col min="9220" max="9220" width="11.42578125" style="536"/>
    <col min="9221" max="9221" width="5.7109375" style="536" customWidth="1"/>
    <col min="9222" max="9222" width="0" style="536" hidden="1" customWidth="1"/>
    <col min="9223" max="9223" width="9.5703125" style="536" customWidth="1"/>
    <col min="9224" max="9224" width="14" style="536" customWidth="1"/>
    <col min="9225" max="9225" width="16.28515625" style="536" customWidth="1"/>
    <col min="9226" max="9226" width="15.85546875" style="536" customWidth="1"/>
    <col min="9227" max="9227" width="11.7109375" style="536" customWidth="1"/>
    <col min="9228" max="9228" width="8.28515625" style="536" customWidth="1"/>
    <col min="9229" max="9229" width="16.5703125" style="536" customWidth="1"/>
    <col min="9230" max="9472" width="11.42578125" style="536"/>
    <col min="9473" max="9473" width="22.7109375" style="536" customWidth="1"/>
    <col min="9474" max="9474" width="15.42578125" style="536" customWidth="1"/>
    <col min="9475" max="9475" width="7.28515625" style="536" customWidth="1"/>
    <col min="9476" max="9476" width="11.42578125" style="536"/>
    <col min="9477" max="9477" width="5.7109375" style="536" customWidth="1"/>
    <col min="9478" max="9478" width="0" style="536" hidden="1" customWidth="1"/>
    <col min="9479" max="9479" width="9.5703125" style="536" customWidth="1"/>
    <col min="9480" max="9480" width="14" style="536" customWidth="1"/>
    <col min="9481" max="9481" width="16.28515625" style="536" customWidth="1"/>
    <col min="9482" max="9482" width="15.85546875" style="536" customWidth="1"/>
    <col min="9483" max="9483" width="11.7109375" style="536" customWidth="1"/>
    <col min="9484" max="9484" width="8.28515625" style="536" customWidth="1"/>
    <col min="9485" max="9485" width="16.5703125" style="536" customWidth="1"/>
    <col min="9486" max="9728" width="11.42578125" style="536"/>
    <col min="9729" max="9729" width="22.7109375" style="536" customWidth="1"/>
    <col min="9730" max="9730" width="15.42578125" style="536" customWidth="1"/>
    <col min="9731" max="9731" width="7.28515625" style="536" customWidth="1"/>
    <col min="9732" max="9732" width="11.42578125" style="536"/>
    <col min="9733" max="9733" width="5.7109375" style="536" customWidth="1"/>
    <col min="9734" max="9734" width="0" style="536" hidden="1" customWidth="1"/>
    <col min="9735" max="9735" width="9.5703125" style="536" customWidth="1"/>
    <col min="9736" max="9736" width="14" style="536" customWidth="1"/>
    <col min="9737" max="9737" width="16.28515625" style="536" customWidth="1"/>
    <col min="9738" max="9738" width="15.85546875" style="536" customWidth="1"/>
    <col min="9739" max="9739" width="11.7109375" style="536" customWidth="1"/>
    <col min="9740" max="9740" width="8.28515625" style="536" customWidth="1"/>
    <col min="9741" max="9741" width="16.5703125" style="536" customWidth="1"/>
    <col min="9742" max="9984" width="11.42578125" style="536"/>
    <col min="9985" max="9985" width="22.7109375" style="536" customWidth="1"/>
    <col min="9986" max="9986" width="15.42578125" style="536" customWidth="1"/>
    <col min="9987" max="9987" width="7.28515625" style="536" customWidth="1"/>
    <col min="9988" max="9988" width="11.42578125" style="536"/>
    <col min="9989" max="9989" width="5.7109375" style="536" customWidth="1"/>
    <col min="9990" max="9990" width="0" style="536" hidden="1" customWidth="1"/>
    <col min="9991" max="9991" width="9.5703125" style="536" customWidth="1"/>
    <col min="9992" max="9992" width="14" style="536" customWidth="1"/>
    <col min="9993" max="9993" width="16.28515625" style="536" customWidth="1"/>
    <col min="9994" max="9994" width="15.85546875" style="536" customWidth="1"/>
    <col min="9995" max="9995" width="11.7109375" style="536" customWidth="1"/>
    <col min="9996" max="9996" width="8.28515625" style="536" customWidth="1"/>
    <col min="9997" max="9997" width="16.5703125" style="536" customWidth="1"/>
    <col min="9998" max="10240" width="11.42578125" style="536"/>
    <col min="10241" max="10241" width="22.7109375" style="536" customWidth="1"/>
    <col min="10242" max="10242" width="15.42578125" style="536" customWidth="1"/>
    <col min="10243" max="10243" width="7.28515625" style="536" customWidth="1"/>
    <col min="10244" max="10244" width="11.42578125" style="536"/>
    <col min="10245" max="10245" width="5.7109375" style="536" customWidth="1"/>
    <col min="10246" max="10246" width="0" style="536" hidden="1" customWidth="1"/>
    <col min="10247" max="10247" width="9.5703125" style="536" customWidth="1"/>
    <col min="10248" max="10248" width="14" style="536" customWidth="1"/>
    <col min="10249" max="10249" width="16.28515625" style="536" customWidth="1"/>
    <col min="10250" max="10250" width="15.85546875" style="536" customWidth="1"/>
    <col min="10251" max="10251" width="11.7109375" style="536" customWidth="1"/>
    <col min="10252" max="10252" width="8.28515625" style="536" customWidth="1"/>
    <col min="10253" max="10253" width="16.5703125" style="536" customWidth="1"/>
    <col min="10254" max="10496" width="11.42578125" style="536"/>
    <col min="10497" max="10497" width="22.7109375" style="536" customWidth="1"/>
    <col min="10498" max="10498" width="15.42578125" style="536" customWidth="1"/>
    <col min="10499" max="10499" width="7.28515625" style="536" customWidth="1"/>
    <col min="10500" max="10500" width="11.42578125" style="536"/>
    <col min="10501" max="10501" width="5.7109375" style="536" customWidth="1"/>
    <col min="10502" max="10502" width="0" style="536" hidden="1" customWidth="1"/>
    <col min="10503" max="10503" width="9.5703125" style="536" customWidth="1"/>
    <col min="10504" max="10504" width="14" style="536" customWidth="1"/>
    <col min="10505" max="10505" width="16.28515625" style="536" customWidth="1"/>
    <col min="10506" max="10506" width="15.85546875" style="536" customWidth="1"/>
    <col min="10507" max="10507" width="11.7109375" style="536" customWidth="1"/>
    <col min="10508" max="10508" width="8.28515625" style="536" customWidth="1"/>
    <col min="10509" max="10509" width="16.5703125" style="536" customWidth="1"/>
    <col min="10510" max="10752" width="11.42578125" style="536"/>
    <col min="10753" max="10753" width="22.7109375" style="536" customWidth="1"/>
    <col min="10754" max="10754" width="15.42578125" style="536" customWidth="1"/>
    <col min="10755" max="10755" width="7.28515625" style="536" customWidth="1"/>
    <col min="10756" max="10756" width="11.42578125" style="536"/>
    <col min="10757" max="10757" width="5.7109375" style="536" customWidth="1"/>
    <col min="10758" max="10758" width="0" style="536" hidden="1" customWidth="1"/>
    <col min="10759" max="10759" width="9.5703125" style="536" customWidth="1"/>
    <col min="10760" max="10760" width="14" style="536" customWidth="1"/>
    <col min="10761" max="10761" width="16.28515625" style="536" customWidth="1"/>
    <col min="10762" max="10762" width="15.85546875" style="536" customWidth="1"/>
    <col min="10763" max="10763" width="11.7109375" style="536" customWidth="1"/>
    <col min="10764" max="10764" width="8.28515625" style="536" customWidth="1"/>
    <col min="10765" max="10765" width="16.5703125" style="536" customWidth="1"/>
    <col min="10766" max="11008" width="11.42578125" style="536"/>
    <col min="11009" max="11009" width="22.7109375" style="536" customWidth="1"/>
    <col min="11010" max="11010" width="15.42578125" style="536" customWidth="1"/>
    <col min="11011" max="11011" width="7.28515625" style="536" customWidth="1"/>
    <col min="11012" max="11012" width="11.42578125" style="536"/>
    <col min="11013" max="11013" width="5.7109375" style="536" customWidth="1"/>
    <col min="11014" max="11014" width="0" style="536" hidden="1" customWidth="1"/>
    <col min="11015" max="11015" width="9.5703125" style="536" customWidth="1"/>
    <col min="11016" max="11016" width="14" style="536" customWidth="1"/>
    <col min="11017" max="11017" width="16.28515625" style="536" customWidth="1"/>
    <col min="11018" max="11018" width="15.85546875" style="536" customWidth="1"/>
    <col min="11019" max="11019" width="11.7109375" style="536" customWidth="1"/>
    <col min="11020" max="11020" width="8.28515625" style="536" customWidth="1"/>
    <col min="11021" max="11021" width="16.5703125" style="536" customWidth="1"/>
    <col min="11022" max="11264" width="11.42578125" style="536"/>
    <col min="11265" max="11265" width="22.7109375" style="536" customWidth="1"/>
    <col min="11266" max="11266" width="15.42578125" style="536" customWidth="1"/>
    <col min="11267" max="11267" width="7.28515625" style="536" customWidth="1"/>
    <col min="11268" max="11268" width="11.42578125" style="536"/>
    <col min="11269" max="11269" width="5.7109375" style="536" customWidth="1"/>
    <col min="11270" max="11270" width="0" style="536" hidden="1" customWidth="1"/>
    <col min="11271" max="11271" width="9.5703125" style="536" customWidth="1"/>
    <col min="11272" max="11272" width="14" style="536" customWidth="1"/>
    <col min="11273" max="11273" width="16.28515625" style="536" customWidth="1"/>
    <col min="11274" max="11274" width="15.85546875" style="536" customWidth="1"/>
    <col min="11275" max="11275" width="11.7109375" style="536" customWidth="1"/>
    <col min="11276" max="11276" width="8.28515625" style="536" customWidth="1"/>
    <col min="11277" max="11277" width="16.5703125" style="536" customWidth="1"/>
    <col min="11278" max="11520" width="11.42578125" style="536"/>
    <col min="11521" max="11521" width="22.7109375" style="536" customWidth="1"/>
    <col min="11522" max="11522" width="15.42578125" style="536" customWidth="1"/>
    <col min="11523" max="11523" width="7.28515625" style="536" customWidth="1"/>
    <col min="11524" max="11524" width="11.42578125" style="536"/>
    <col min="11525" max="11525" width="5.7109375" style="536" customWidth="1"/>
    <col min="11526" max="11526" width="0" style="536" hidden="1" customWidth="1"/>
    <col min="11527" max="11527" width="9.5703125" style="536" customWidth="1"/>
    <col min="11528" max="11528" width="14" style="536" customWidth="1"/>
    <col min="11529" max="11529" width="16.28515625" style="536" customWidth="1"/>
    <col min="11530" max="11530" width="15.85546875" style="536" customWidth="1"/>
    <col min="11531" max="11531" width="11.7109375" style="536" customWidth="1"/>
    <col min="11532" max="11532" width="8.28515625" style="536" customWidth="1"/>
    <col min="11533" max="11533" width="16.5703125" style="536" customWidth="1"/>
    <col min="11534" max="11776" width="11.42578125" style="536"/>
    <col min="11777" max="11777" width="22.7109375" style="536" customWidth="1"/>
    <col min="11778" max="11778" width="15.42578125" style="536" customWidth="1"/>
    <col min="11779" max="11779" width="7.28515625" style="536" customWidth="1"/>
    <col min="11780" max="11780" width="11.42578125" style="536"/>
    <col min="11781" max="11781" width="5.7109375" style="536" customWidth="1"/>
    <col min="11782" max="11782" width="0" style="536" hidden="1" customWidth="1"/>
    <col min="11783" max="11783" width="9.5703125" style="536" customWidth="1"/>
    <col min="11784" max="11784" width="14" style="536" customWidth="1"/>
    <col min="11785" max="11785" width="16.28515625" style="536" customWidth="1"/>
    <col min="11786" max="11786" width="15.85546875" style="536" customWidth="1"/>
    <col min="11787" max="11787" width="11.7109375" style="536" customWidth="1"/>
    <col min="11788" max="11788" width="8.28515625" style="536" customWidth="1"/>
    <col min="11789" max="11789" width="16.5703125" style="536" customWidth="1"/>
    <col min="11790" max="12032" width="11.42578125" style="536"/>
    <col min="12033" max="12033" width="22.7109375" style="536" customWidth="1"/>
    <col min="12034" max="12034" width="15.42578125" style="536" customWidth="1"/>
    <col min="12035" max="12035" width="7.28515625" style="536" customWidth="1"/>
    <col min="12036" max="12036" width="11.42578125" style="536"/>
    <col min="12037" max="12037" width="5.7109375" style="536" customWidth="1"/>
    <col min="12038" max="12038" width="0" style="536" hidden="1" customWidth="1"/>
    <col min="12039" max="12039" width="9.5703125" style="536" customWidth="1"/>
    <col min="12040" max="12040" width="14" style="536" customWidth="1"/>
    <col min="12041" max="12041" width="16.28515625" style="536" customWidth="1"/>
    <col min="12042" max="12042" width="15.85546875" style="536" customWidth="1"/>
    <col min="12043" max="12043" width="11.7109375" style="536" customWidth="1"/>
    <col min="12044" max="12044" width="8.28515625" style="536" customWidth="1"/>
    <col min="12045" max="12045" width="16.5703125" style="536" customWidth="1"/>
    <col min="12046" max="12288" width="11.42578125" style="536"/>
    <col min="12289" max="12289" width="22.7109375" style="536" customWidth="1"/>
    <col min="12290" max="12290" width="15.42578125" style="536" customWidth="1"/>
    <col min="12291" max="12291" width="7.28515625" style="536" customWidth="1"/>
    <col min="12292" max="12292" width="11.42578125" style="536"/>
    <col min="12293" max="12293" width="5.7109375" style="536" customWidth="1"/>
    <col min="12294" max="12294" width="0" style="536" hidden="1" customWidth="1"/>
    <col min="12295" max="12295" width="9.5703125" style="536" customWidth="1"/>
    <col min="12296" max="12296" width="14" style="536" customWidth="1"/>
    <col min="12297" max="12297" width="16.28515625" style="536" customWidth="1"/>
    <col min="12298" max="12298" width="15.85546875" style="536" customWidth="1"/>
    <col min="12299" max="12299" width="11.7109375" style="536" customWidth="1"/>
    <col min="12300" max="12300" width="8.28515625" style="536" customWidth="1"/>
    <col min="12301" max="12301" width="16.5703125" style="536" customWidth="1"/>
    <col min="12302" max="12544" width="11.42578125" style="536"/>
    <col min="12545" max="12545" width="22.7109375" style="536" customWidth="1"/>
    <col min="12546" max="12546" width="15.42578125" style="536" customWidth="1"/>
    <col min="12547" max="12547" width="7.28515625" style="536" customWidth="1"/>
    <col min="12548" max="12548" width="11.42578125" style="536"/>
    <col min="12549" max="12549" width="5.7109375" style="536" customWidth="1"/>
    <col min="12550" max="12550" width="0" style="536" hidden="1" customWidth="1"/>
    <col min="12551" max="12551" width="9.5703125" style="536" customWidth="1"/>
    <col min="12552" max="12552" width="14" style="536" customWidth="1"/>
    <col min="12553" max="12553" width="16.28515625" style="536" customWidth="1"/>
    <col min="12554" max="12554" width="15.85546875" style="536" customWidth="1"/>
    <col min="12555" max="12555" width="11.7109375" style="536" customWidth="1"/>
    <col min="12556" max="12556" width="8.28515625" style="536" customWidth="1"/>
    <col min="12557" max="12557" width="16.5703125" style="536" customWidth="1"/>
    <col min="12558" max="12800" width="11.42578125" style="536"/>
    <col min="12801" max="12801" width="22.7109375" style="536" customWidth="1"/>
    <col min="12802" max="12802" width="15.42578125" style="536" customWidth="1"/>
    <col min="12803" max="12803" width="7.28515625" style="536" customWidth="1"/>
    <col min="12804" max="12804" width="11.42578125" style="536"/>
    <col min="12805" max="12805" width="5.7109375" style="536" customWidth="1"/>
    <col min="12806" max="12806" width="0" style="536" hidden="1" customWidth="1"/>
    <col min="12807" max="12807" width="9.5703125" style="536" customWidth="1"/>
    <col min="12808" max="12808" width="14" style="536" customWidth="1"/>
    <col min="12809" max="12809" width="16.28515625" style="536" customWidth="1"/>
    <col min="12810" max="12810" width="15.85546875" style="536" customWidth="1"/>
    <col min="12811" max="12811" width="11.7109375" style="536" customWidth="1"/>
    <col min="12812" max="12812" width="8.28515625" style="536" customWidth="1"/>
    <col min="12813" max="12813" width="16.5703125" style="536" customWidth="1"/>
    <col min="12814" max="13056" width="11.42578125" style="536"/>
    <col min="13057" max="13057" width="22.7109375" style="536" customWidth="1"/>
    <col min="13058" max="13058" width="15.42578125" style="536" customWidth="1"/>
    <col min="13059" max="13059" width="7.28515625" style="536" customWidth="1"/>
    <col min="13060" max="13060" width="11.42578125" style="536"/>
    <col min="13061" max="13061" width="5.7109375" style="536" customWidth="1"/>
    <col min="13062" max="13062" width="0" style="536" hidden="1" customWidth="1"/>
    <col min="13063" max="13063" width="9.5703125" style="536" customWidth="1"/>
    <col min="13064" max="13064" width="14" style="536" customWidth="1"/>
    <col min="13065" max="13065" width="16.28515625" style="536" customWidth="1"/>
    <col min="13066" max="13066" width="15.85546875" style="536" customWidth="1"/>
    <col min="13067" max="13067" width="11.7109375" style="536" customWidth="1"/>
    <col min="13068" max="13068" width="8.28515625" style="536" customWidth="1"/>
    <col min="13069" max="13069" width="16.5703125" style="536" customWidth="1"/>
    <col min="13070" max="13312" width="11.42578125" style="536"/>
    <col min="13313" max="13313" width="22.7109375" style="536" customWidth="1"/>
    <col min="13314" max="13314" width="15.42578125" style="536" customWidth="1"/>
    <col min="13315" max="13315" width="7.28515625" style="536" customWidth="1"/>
    <col min="13316" max="13316" width="11.42578125" style="536"/>
    <col min="13317" max="13317" width="5.7109375" style="536" customWidth="1"/>
    <col min="13318" max="13318" width="0" style="536" hidden="1" customWidth="1"/>
    <col min="13319" max="13319" width="9.5703125" style="536" customWidth="1"/>
    <col min="13320" max="13320" width="14" style="536" customWidth="1"/>
    <col min="13321" max="13321" width="16.28515625" style="536" customWidth="1"/>
    <col min="13322" max="13322" width="15.85546875" style="536" customWidth="1"/>
    <col min="13323" max="13323" width="11.7109375" style="536" customWidth="1"/>
    <col min="13324" max="13324" width="8.28515625" style="536" customWidth="1"/>
    <col min="13325" max="13325" width="16.5703125" style="536" customWidth="1"/>
    <col min="13326" max="13568" width="11.42578125" style="536"/>
    <col min="13569" max="13569" width="22.7109375" style="536" customWidth="1"/>
    <col min="13570" max="13570" width="15.42578125" style="536" customWidth="1"/>
    <col min="13571" max="13571" width="7.28515625" style="536" customWidth="1"/>
    <col min="13572" max="13572" width="11.42578125" style="536"/>
    <col min="13573" max="13573" width="5.7109375" style="536" customWidth="1"/>
    <col min="13574" max="13574" width="0" style="536" hidden="1" customWidth="1"/>
    <col min="13575" max="13575" width="9.5703125" style="536" customWidth="1"/>
    <col min="13576" max="13576" width="14" style="536" customWidth="1"/>
    <col min="13577" max="13577" width="16.28515625" style="536" customWidth="1"/>
    <col min="13578" max="13578" width="15.85546875" style="536" customWidth="1"/>
    <col min="13579" max="13579" width="11.7109375" style="536" customWidth="1"/>
    <col min="13580" max="13580" width="8.28515625" style="536" customWidth="1"/>
    <col min="13581" max="13581" width="16.5703125" style="536" customWidth="1"/>
    <col min="13582" max="13824" width="11.42578125" style="536"/>
    <col min="13825" max="13825" width="22.7109375" style="536" customWidth="1"/>
    <col min="13826" max="13826" width="15.42578125" style="536" customWidth="1"/>
    <col min="13827" max="13827" width="7.28515625" style="536" customWidth="1"/>
    <col min="13828" max="13828" width="11.42578125" style="536"/>
    <col min="13829" max="13829" width="5.7109375" style="536" customWidth="1"/>
    <col min="13830" max="13830" width="0" style="536" hidden="1" customWidth="1"/>
    <col min="13831" max="13831" width="9.5703125" style="536" customWidth="1"/>
    <col min="13832" max="13832" width="14" style="536" customWidth="1"/>
    <col min="13833" max="13833" width="16.28515625" style="536" customWidth="1"/>
    <col min="13834" max="13834" width="15.85546875" style="536" customWidth="1"/>
    <col min="13835" max="13835" width="11.7109375" style="536" customWidth="1"/>
    <col min="13836" max="13836" width="8.28515625" style="536" customWidth="1"/>
    <col min="13837" max="13837" width="16.5703125" style="536" customWidth="1"/>
    <col min="13838" max="14080" width="11.42578125" style="536"/>
    <col min="14081" max="14081" width="22.7109375" style="536" customWidth="1"/>
    <col min="14082" max="14082" width="15.42578125" style="536" customWidth="1"/>
    <col min="14083" max="14083" width="7.28515625" style="536" customWidth="1"/>
    <col min="14084" max="14084" width="11.42578125" style="536"/>
    <col min="14085" max="14085" width="5.7109375" style="536" customWidth="1"/>
    <col min="14086" max="14086" width="0" style="536" hidden="1" customWidth="1"/>
    <col min="14087" max="14087" width="9.5703125" style="536" customWidth="1"/>
    <col min="14088" max="14088" width="14" style="536" customWidth="1"/>
    <col min="14089" max="14089" width="16.28515625" style="536" customWidth="1"/>
    <col min="14090" max="14090" width="15.85546875" style="536" customWidth="1"/>
    <col min="14091" max="14091" width="11.7109375" style="536" customWidth="1"/>
    <col min="14092" max="14092" width="8.28515625" style="536" customWidth="1"/>
    <col min="14093" max="14093" width="16.5703125" style="536" customWidth="1"/>
    <col min="14094" max="14336" width="11.42578125" style="536"/>
    <col min="14337" max="14337" width="22.7109375" style="536" customWidth="1"/>
    <col min="14338" max="14338" width="15.42578125" style="536" customWidth="1"/>
    <col min="14339" max="14339" width="7.28515625" style="536" customWidth="1"/>
    <col min="14340" max="14340" width="11.42578125" style="536"/>
    <col min="14341" max="14341" width="5.7109375" style="536" customWidth="1"/>
    <col min="14342" max="14342" width="0" style="536" hidden="1" customWidth="1"/>
    <col min="14343" max="14343" width="9.5703125" style="536" customWidth="1"/>
    <col min="14344" max="14344" width="14" style="536" customWidth="1"/>
    <col min="14345" max="14345" width="16.28515625" style="536" customWidth="1"/>
    <col min="14346" max="14346" width="15.85546875" style="536" customWidth="1"/>
    <col min="14347" max="14347" width="11.7109375" style="536" customWidth="1"/>
    <col min="14348" max="14348" width="8.28515625" style="536" customWidth="1"/>
    <col min="14349" max="14349" width="16.5703125" style="536" customWidth="1"/>
    <col min="14350" max="14592" width="11.42578125" style="536"/>
    <col min="14593" max="14593" width="22.7109375" style="536" customWidth="1"/>
    <col min="14594" max="14594" width="15.42578125" style="536" customWidth="1"/>
    <col min="14595" max="14595" width="7.28515625" style="536" customWidth="1"/>
    <col min="14596" max="14596" width="11.42578125" style="536"/>
    <col min="14597" max="14597" width="5.7109375" style="536" customWidth="1"/>
    <col min="14598" max="14598" width="0" style="536" hidden="1" customWidth="1"/>
    <col min="14599" max="14599" width="9.5703125" style="536" customWidth="1"/>
    <col min="14600" max="14600" width="14" style="536" customWidth="1"/>
    <col min="14601" max="14601" width="16.28515625" style="536" customWidth="1"/>
    <col min="14602" max="14602" width="15.85546875" style="536" customWidth="1"/>
    <col min="14603" max="14603" width="11.7109375" style="536" customWidth="1"/>
    <col min="14604" max="14604" width="8.28515625" style="536" customWidth="1"/>
    <col min="14605" max="14605" width="16.5703125" style="536" customWidth="1"/>
    <col min="14606" max="14848" width="11.42578125" style="536"/>
    <col min="14849" max="14849" width="22.7109375" style="536" customWidth="1"/>
    <col min="14850" max="14850" width="15.42578125" style="536" customWidth="1"/>
    <col min="14851" max="14851" width="7.28515625" style="536" customWidth="1"/>
    <col min="14852" max="14852" width="11.42578125" style="536"/>
    <col min="14853" max="14853" width="5.7109375" style="536" customWidth="1"/>
    <col min="14854" max="14854" width="0" style="536" hidden="1" customWidth="1"/>
    <col min="14855" max="14855" width="9.5703125" style="536" customWidth="1"/>
    <col min="14856" max="14856" width="14" style="536" customWidth="1"/>
    <col min="14857" max="14857" width="16.28515625" style="536" customWidth="1"/>
    <col min="14858" max="14858" width="15.85546875" style="536" customWidth="1"/>
    <col min="14859" max="14859" width="11.7109375" style="536" customWidth="1"/>
    <col min="14860" max="14860" width="8.28515625" style="536" customWidth="1"/>
    <col min="14861" max="14861" width="16.5703125" style="536" customWidth="1"/>
    <col min="14862" max="15104" width="11.42578125" style="536"/>
    <col min="15105" max="15105" width="22.7109375" style="536" customWidth="1"/>
    <col min="15106" max="15106" width="15.42578125" style="536" customWidth="1"/>
    <col min="15107" max="15107" width="7.28515625" style="536" customWidth="1"/>
    <col min="15108" max="15108" width="11.42578125" style="536"/>
    <col min="15109" max="15109" width="5.7109375" style="536" customWidth="1"/>
    <col min="15110" max="15110" width="0" style="536" hidden="1" customWidth="1"/>
    <col min="15111" max="15111" width="9.5703125" style="536" customWidth="1"/>
    <col min="15112" max="15112" width="14" style="536" customWidth="1"/>
    <col min="15113" max="15113" width="16.28515625" style="536" customWidth="1"/>
    <col min="15114" max="15114" width="15.85546875" style="536" customWidth="1"/>
    <col min="15115" max="15115" width="11.7109375" style="536" customWidth="1"/>
    <col min="15116" max="15116" width="8.28515625" style="536" customWidth="1"/>
    <col min="15117" max="15117" width="16.5703125" style="536" customWidth="1"/>
    <col min="15118" max="15360" width="11.42578125" style="536"/>
    <col min="15361" max="15361" width="22.7109375" style="536" customWidth="1"/>
    <col min="15362" max="15362" width="15.42578125" style="536" customWidth="1"/>
    <col min="15363" max="15363" width="7.28515625" style="536" customWidth="1"/>
    <col min="15364" max="15364" width="11.42578125" style="536"/>
    <col min="15365" max="15365" width="5.7109375" style="536" customWidth="1"/>
    <col min="15366" max="15366" width="0" style="536" hidden="1" customWidth="1"/>
    <col min="15367" max="15367" width="9.5703125" style="536" customWidth="1"/>
    <col min="15368" max="15368" width="14" style="536" customWidth="1"/>
    <col min="15369" max="15369" width="16.28515625" style="536" customWidth="1"/>
    <col min="15370" max="15370" width="15.85546875" style="536" customWidth="1"/>
    <col min="15371" max="15371" width="11.7109375" style="536" customWidth="1"/>
    <col min="15372" max="15372" width="8.28515625" style="536" customWidth="1"/>
    <col min="15373" max="15373" width="16.5703125" style="536" customWidth="1"/>
    <col min="15374" max="15616" width="11.42578125" style="536"/>
    <col min="15617" max="15617" width="22.7109375" style="536" customWidth="1"/>
    <col min="15618" max="15618" width="15.42578125" style="536" customWidth="1"/>
    <col min="15619" max="15619" width="7.28515625" style="536" customWidth="1"/>
    <col min="15620" max="15620" width="11.42578125" style="536"/>
    <col min="15621" max="15621" width="5.7109375" style="536" customWidth="1"/>
    <col min="15622" max="15622" width="0" style="536" hidden="1" customWidth="1"/>
    <col min="15623" max="15623" width="9.5703125" style="536" customWidth="1"/>
    <col min="15624" max="15624" width="14" style="536" customWidth="1"/>
    <col min="15625" max="15625" width="16.28515625" style="536" customWidth="1"/>
    <col min="15626" max="15626" width="15.85546875" style="536" customWidth="1"/>
    <col min="15627" max="15627" width="11.7109375" style="536" customWidth="1"/>
    <col min="15628" max="15628" width="8.28515625" style="536" customWidth="1"/>
    <col min="15629" max="15629" width="16.5703125" style="536" customWidth="1"/>
    <col min="15630" max="15872" width="11.42578125" style="536"/>
    <col min="15873" max="15873" width="22.7109375" style="536" customWidth="1"/>
    <col min="15874" max="15874" width="15.42578125" style="536" customWidth="1"/>
    <col min="15875" max="15875" width="7.28515625" style="536" customWidth="1"/>
    <col min="15876" max="15876" width="11.42578125" style="536"/>
    <col min="15877" max="15877" width="5.7109375" style="536" customWidth="1"/>
    <col min="15878" max="15878" width="0" style="536" hidden="1" customWidth="1"/>
    <col min="15879" max="15879" width="9.5703125" style="536" customWidth="1"/>
    <col min="15880" max="15880" width="14" style="536" customWidth="1"/>
    <col min="15881" max="15881" width="16.28515625" style="536" customWidth="1"/>
    <col min="15882" max="15882" width="15.85546875" style="536" customWidth="1"/>
    <col min="15883" max="15883" width="11.7109375" style="536" customWidth="1"/>
    <col min="15884" max="15884" width="8.28515625" style="536" customWidth="1"/>
    <col min="15885" max="15885" width="16.5703125" style="536" customWidth="1"/>
    <col min="15886" max="16128" width="11.42578125" style="536"/>
    <col min="16129" max="16129" width="22.7109375" style="536" customWidth="1"/>
    <col min="16130" max="16130" width="15.42578125" style="536" customWidth="1"/>
    <col min="16131" max="16131" width="7.28515625" style="536" customWidth="1"/>
    <col min="16132" max="16132" width="11.42578125" style="536"/>
    <col min="16133" max="16133" width="5.7109375" style="536" customWidth="1"/>
    <col min="16134" max="16134" width="0" style="536" hidden="1" customWidth="1"/>
    <col min="16135" max="16135" width="9.5703125" style="536" customWidth="1"/>
    <col min="16136" max="16136" width="14" style="536" customWidth="1"/>
    <col min="16137" max="16137" width="16.28515625" style="536" customWidth="1"/>
    <col min="16138" max="16138" width="15.85546875" style="536" customWidth="1"/>
    <col min="16139" max="16139" width="11.7109375" style="536" customWidth="1"/>
    <col min="16140" max="16140" width="8.28515625" style="536" customWidth="1"/>
    <col min="16141" max="16141" width="16.5703125" style="536" customWidth="1"/>
    <col min="16142" max="16384" width="11.42578125" style="536"/>
  </cols>
  <sheetData>
    <row r="1" spans="1:13" s="493" customFormat="1">
      <c r="A1" s="788"/>
      <c r="B1" s="791"/>
      <c r="C1" s="792"/>
      <c r="D1" s="792"/>
      <c r="E1" s="792"/>
      <c r="F1" s="792"/>
      <c r="G1" s="792"/>
      <c r="H1" s="792"/>
      <c r="I1" s="793"/>
      <c r="J1" s="754" t="s">
        <v>933</v>
      </c>
      <c r="K1" s="761" t="s">
        <v>2197</v>
      </c>
      <c r="L1" s="762"/>
      <c r="M1" s="763"/>
    </row>
    <row r="2" spans="1:13" s="493" customFormat="1">
      <c r="A2" s="789"/>
      <c r="B2" s="767" t="s">
        <v>934</v>
      </c>
      <c r="C2" s="768"/>
      <c r="D2" s="768"/>
      <c r="E2" s="768"/>
      <c r="F2" s="768"/>
      <c r="G2" s="768"/>
      <c r="H2" s="768"/>
      <c r="I2" s="769"/>
      <c r="J2" s="755"/>
      <c r="K2" s="764"/>
      <c r="L2" s="765"/>
      <c r="M2" s="766"/>
    </row>
    <row r="3" spans="1:13" s="493" customFormat="1">
      <c r="A3" s="789"/>
      <c r="B3" s="770" t="s">
        <v>2198</v>
      </c>
      <c r="C3" s="771"/>
      <c r="D3" s="771"/>
      <c r="E3" s="771"/>
      <c r="F3" s="771"/>
      <c r="G3" s="771"/>
      <c r="H3" s="771"/>
      <c r="I3" s="772"/>
      <c r="J3" s="759" t="s">
        <v>935</v>
      </c>
      <c r="K3" s="774">
        <v>1</v>
      </c>
      <c r="L3" s="775"/>
      <c r="M3" s="776"/>
    </row>
    <row r="4" spans="1:13" s="493" customFormat="1">
      <c r="A4" s="789"/>
      <c r="B4" s="770" t="s">
        <v>2199</v>
      </c>
      <c r="C4" s="771"/>
      <c r="D4" s="771"/>
      <c r="E4" s="771"/>
      <c r="F4" s="771"/>
      <c r="G4" s="771"/>
      <c r="H4" s="771"/>
      <c r="I4" s="772"/>
      <c r="J4" s="773"/>
      <c r="K4" s="777"/>
      <c r="L4" s="778"/>
      <c r="M4" s="779"/>
    </row>
    <row r="5" spans="1:13" s="493" customFormat="1">
      <c r="A5" s="789"/>
      <c r="B5" s="756" t="s">
        <v>2200</v>
      </c>
      <c r="C5" s="757"/>
      <c r="D5" s="757"/>
      <c r="E5" s="757"/>
      <c r="F5" s="757"/>
      <c r="G5" s="757"/>
      <c r="H5" s="757"/>
      <c r="I5" s="758"/>
      <c r="J5" s="759" t="s">
        <v>936</v>
      </c>
      <c r="K5" s="780"/>
      <c r="L5" s="780" t="s">
        <v>937</v>
      </c>
      <c r="M5" s="782"/>
    </row>
    <row r="6" spans="1:13" s="493" customFormat="1" ht="13.5" customHeight="1" thickBot="1">
      <c r="A6" s="790"/>
      <c r="B6" s="794"/>
      <c r="C6" s="795"/>
      <c r="D6" s="795"/>
      <c r="E6" s="795"/>
      <c r="F6" s="795"/>
      <c r="G6" s="795"/>
      <c r="H6" s="795"/>
      <c r="I6" s="796"/>
      <c r="J6" s="760"/>
      <c r="K6" s="781"/>
      <c r="L6" s="781"/>
      <c r="M6" s="783"/>
    </row>
    <row r="7" spans="1:13" s="498" customFormat="1" ht="9" thickBot="1">
      <c r="A7" s="494"/>
      <c r="B7" s="495"/>
      <c r="C7" s="495"/>
      <c r="D7" s="495"/>
      <c r="E7" s="495"/>
      <c r="F7" s="495"/>
      <c r="G7" s="495"/>
      <c r="H7" s="495"/>
      <c r="I7" s="495"/>
      <c r="J7" s="495"/>
      <c r="K7" s="496"/>
      <c r="L7" s="496"/>
      <c r="M7" s="497"/>
    </row>
    <row r="8" spans="1:13" s="493" customFormat="1" ht="21.95" customHeight="1">
      <c r="A8" s="499"/>
      <c r="B8" s="500"/>
      <c r="C8" s="500"/>
      <c r="D8" s="500"/>
      <c r="E8" s="500"/>
      <c r="F8" s="500"/>
      <c r="G8" s="501"/>
      <c r="H8" s="500"/>
      <c r="I8" s="500"/>
      <c r="J8" s="502" t="s">
        <v>938</v>
      </c>
      <c r="K8" s="503"/>
      <c r="L8" s="503"/>
      <c r="M8" s="504"/>
    </row>
    <row r="9" spans="1:13" s="511" customFormat="1" ht="11.25">
      <c r="A9" s="505"/>
      <c r="B9" s="506"/>
      <c r="C9" s="506"/>
      <c r="D9" s="506"/>
      <c r="E9" s="506"/>
      <c r="F9" s="506"/>
      <c r="G9" s="507"/>
      <c r="H9" s="506"/>
      <c r="I9" s="506"/>
      <c r="J9" s="508"/>
      <c r="K9" s="509" t="s">
        <v>2201</v>
      </c>
      <c r="L9" s="509" t="s">
        <v>2202</v>
      </c>
      <c r="M9" s="510" t="s">
        <v>2203</v>
      </c>
    </row>
    <row r="10" spans="1:13" s="493" customFormat="1" ht="27.75" customHeight="1">
      <c r="A10" s="785" t="s">
        <v>2204</v>
      </c>
      <c r="B10" s="786"/>
      <c r="C10" s="786"/>
      <c r="D10" s="786"/>
      <c r="E10" s="512" t="s">
        <v>2205</v>
      </c>
      <c r="F10" s="513"/>
      <c r="H10" s="787" t="s">
        <v>2206</v>
      </c>
      <c r="I10" s="787"/>
      <c r="J10" s="514" t="s">
        <v>2205</v>
      </c>
      <c r="K10" s="515"/>
      <c r="L10" s="515"/>
      <c r="M10" s="516"/>
    </row>
    <row r="11" spans="1:13" s="493" customFormat="1" ht="24" customHeight="1">
      <c r="A11" s="517" t="s">
        <v>939</v>
      </c>
      <c r="B11" s="518"/>
      <c r="C11" s="784"/>
      <c r="D11" s="784"/>
      <c r="E11" s="519"/>
      <c r="F11" s="519"/>
      <c r="G11" s="520"/>
      <c r="I11" s="521" t="s">
        <v>940</v>
      </c>
      <c r="J11" s="518"/>
      <c r="K11" s="522"/>
      <c r="L11" s="522"/>
      <c r="M11" s="523"/>
    </row>
    <row r="12" spans="1:13" s="493" customFormat="1" ht="13.5" thickBot="1">
      <c r="A12" s="524"/>
      <c r="B12" s="525"/>
      <c r="C12" s="526"/>
      <c r="D12" s="526"/>
      <c r="E12" s="526"/>
      <c r="F12" s="526"/>
      <c r="G12" s="525"/>
      <c r="H12" s="526"/>
      <c r="I12" s="525"/>
      <c r="J12" s="526"/>
      <c r="K12" s="743"/>
      <c r="L12" s="743"/>
      <c r="M12" s="744"/>
    </row>
    <row r="13" spans="1:13" s="493" customFormat="1">
      <c r="A13" s="527"/>
      <c r="B13" s="528"/>
      <c r="C13" s="528"/>
      <c r="D13" s="528"/>
      <c r="E13" s="528"/>
      <c r="F13" s="528"/>
      <c r="G13" s="528"/>
      <c r="H13" s="528"/>
      <c r="I13" s="528"/>
      <c r="J13" s="528"/>
      <c r="K13" s="528"/>
      <c r="L13" s="528"/>
      <c r="M13" s="529"/>
    </row>
    <row r="14" spans="1:13">
      <c r="A14" s="530" t="s">
        <v>941</v>
      </c>
      <c r="B14" s="531"/>
      <c r="C14" s="532" t="s">
        <v>937</v>
      </c>
      <c r="D14" s="533"/>
      <c r="E14" s="493"/>
      <c r="F14" s="493"/>
      <c r="G14" s="534"/>
      <c r="H14" s="534"/>
      <c r="I14" s="534"/>
      <c r="J14" s="534"/>
      <c r="K14" s="534"/>
      <c r="L14" s="534"/>
      <c r="M14" s="535"/>
    </row>
    <row r="15" spans="1:13" ht="19.5" customHeight="1">
      <c r="A15" s="537" t="s">
        <v>2207</v>
      </c>
      <c r="B15" s="538"/>
      <c r="C15" s="539"/>
      <c r="D15" s="539"/>
      <c r="E15" s="539"/>
      <c r="F15" s="539"/>
      <c r="G15" s="539"/>
      <c r="H15" s="539"/>
      <c r="I15" s="539"/>
      <c r="J15" s="539"/>
      <c r="K15" s="539"/>
      <c r="L15" s="539"/>
      <c r="M15" s="535"/>
    </row>
    <row r="16" spans="1:13" ht="18" customHeight="1">
      <c r="A16" s="537"/>
      <c r="B16" s="540"/>
      <c r="C16" s="541"/>
      <c r="D16" s="539"/>
      <c r="E16" s="539"/>
      <c r="F16" s="539"/>
      <c r="G16" s="539"/>
      <c r="H16" s="539"/>
      <c r="I16" s="539"/>
      <c r="J16" s="539"/>
      <c r="K16" s="539"/>
      <c r="L16" s="539"/>
      <c r="M16" s="535"/>
    </row>
    <row r="17" spans="1:13" ht="6" customHeight="1">
      <c r="A17" s="537"/>
      <c r="B17" s="542"/>
      <c r="C17" s="543"/>
      <c r="D17" s="543"/>
      <c r="E17" s="543"/>
      <c r="F17" s="543"/>
      <c r="G17" s="543"/>
      <c r="H17" s="543"/>
      <c r="I17" s="543"/>
      <c r="J17" s="543"/>
      <c r="K17" s="543"/>
      <c r="L17" s="543"/>
      <c r="M17" s="544"/>
    </row>
    <row r="18" spans="1:13" ht="18" customHeight="1">
      <c r="A18" s="537" t="s">
        <v>2208</v>
      </c>
      <c r="B18" s="540"/>
      <c r="C18" s="539"/>
      <c r="D18" s="539"/>
      <c r="E18" s="539"/>
      <c r="F18" s="539"/>
      <c r="G18" s="539"/>
      <c r="H18" s="545"/>
      <c r="I18" s="532" t="s">
        <v>2209</v>
      </c>
      <c r="J18" s="539"/>
      <c r="K18" s="539"/>
      <c r="L18" s="539"/>
      <c r="M18" s="546"/>
    </row>
    <row r="19" spans="1:13" ht="4.5" customHeight="1">
      <c r="A19" s="537"/>
      <c r="B19" s="542"/>
      <c r="C19" s="543"/>
      <c r="D19" s="543"/>
      <c r="E19" s="543"/>
      <c r="F19" s="543"/>
      <c r="G19" s="543"/>
      <c r="H19" s="543"/>
      <c r="I19" s="543"/>
      <c r="J19" s="543"/>
      <c r="K19" s="543"/>
      <c r="L19" s="543"/>
      <c r="M19" s="544"/>
    </row>
    <row r="20" spans="1:13" ht="18.75" customHeight="1">
      <c r="A20" s="537" t="s">
        <v>2210</v>
      </c>
      <c r="B20" s="540"/>
      <c r="C20" s="522"/>
      <c r="D20" s="522"/>
      <c r="E20" s="522"/>
      <c r="F20" s="522"/>
      <c r="G20" s="522"/>
      <c r="H20" s="522"/>
      <c r="I20" s="522"/>
      <c r="J20" s="522"/>
      <c r="K20" s="522"/>
      <c r="L20" s="522"/>
      <c r="M20" s="547"/>
    </row>
    <row r="21" spans="1:13" ht="3.75" customHeight="1">
      <c r="A21" s="537"/>
      <c r="B21" s="542"/>
      <c r="C21" s="519"/>
      <c r="D21" s="519"/>
      <c r="E21" s="519"/>
      <c r="F21" s="519"/>
      <c r="G21" s="519"/>
      <c r="H21" s="519"/>
      <c r="I21" s="519"/>
      <c r="J21" s="519"/>
      <c r="K21" s="519"/>
      <c r="L21" s="519"/>
      <c r="M21" s="523"/>
    </row>
    <row r="22" spans="1:13" ht="18" customHeight="1">
      <c r="A22" s="537" t="s">
        <v>2211</v>
      </c>
      <c r="B22" s="540"/>
      <c r="C22" s="522"/>
      <c r="D22" s="522"/>
      <c r="E22" s="522"/>
      <c r="F22" s="522"/>
      <c r="G22" s="522"/>
      <c r="H22" s="522"/>
      <c r="I22" s="522"/>
      <c r="J22" s="548" t="s">
        <v>2212</v>
      </c>
      <c r="K22" s="549"/>
      <c r="L22" s="548" t="s">
        <v>937</v>
      </c>
      <c r="M22" s="550"/>
    </row>
    <row r="23" spans="1:13" ht="3.75" customHeight="1">
      <c r="A23" s="537"/>
      <c r="B23" s="542"/>
      <c r="C23" s="519"/>
      <c r="D23" s="519"/>
      <c r="E23" s="519"/>
      <c r="F23" s="519"/>
      <c r="G23" s="519"/>
      <c r="H23" s="519"/>
      <c r="I23" s="519"/>
      <c r="J23" s="519"/>
      <c r="K23" s="519"/>
      <c r="L23" s="519"/>
      <c r="M23" s="523"/>
    </row>
    <row r="24" spans="1:13" ht="19.5" customHeight="1">
      <c r="A24" s="537" t="s">
        <v>2213</v>
      </c>
      <c r="B24" s="542"/>
      <c r="C24" s="519"/>
      <c r="D24" s="519"/>
      <c r="E24" s="551"/>
      <c r="F24" s="551"/>
      <c r="G24" s="545"/>
      <c r="H24" s="522"/>
      <c r="I24" s="522"/>
      <c r="J24" s="493"/>
      <c r="K24" s="519"/>
      <c r="L24" s="519"/>
      <c r="M24" s="523"/>
    </row>
    <row r="25" spans="1:13" s="557" customFormat="1" ht="11.25">
      <c r="A25" s="552"/>
      <c r="B25" s="553"/>
      <c r="C25" s="554"/>
      <c r="D25" s="554"/>
      <c r="E25" s="745" t="s">
        <v>2201</v>
      </c>
      <c r="F25" s="745"/>
      <c r="G25" s="745"/>
      <c r="H25" s="554" t="s">
        <v>2202</v>
      </c>
      <c r="I25" s="554" t="s">
        <v>2203</v>
      </c>
      <c r="J25" s="555"/>
      <c r="K25" s="554"/>
      <c r="L25" s="554"/>
      <c r="M25" s="556"/>
    </row>
    <row r="26" spans="1:13" ht="12.75" customHeight="1">
      <c r="A26" s="558"/>
      <c r="B26" s="534"/>
      <c r="C26" s="534"/>
      <c r="D26" s="534"/>
      <c r="E26" s="534"/>
      <c r="F26" s="534"/>
      <c r="G26" s="534"/>
      <c r="H26" s="534"/>
      <c r="I26" s="534"/>
      <c r="J26" s="534"/>
      <c r="K26" s="534"/>
      <c r="L26" s="534"/>
      <c r="M26" s="535"/>
    </row>
    <row r="27" spans="1:13" ht="15">
      <c r="A27" s="746" t="s">
        <v>942</v>
      </c>
      <c r="B27" s="747"/>
      <c r="C27" s="747"/>
      <c r="D27" s="747"/>
      <c r="E27" s="747"/>
      <c r="F27" s="747"/>
      <c r="G27" s="747"/>
      <c r="H27" s="747"/>
      <c r="I27" s="747"/>
      <c r="J27" s="747"/>
      <c r="K27" s="747"/>
      <c r="L27" s="747"/>
      <c r="M27" s="748"/>
    </row>
    <row r="28" spans="1:13" ht="13.5" thickBot="1">
      <c r="A28" s="559"/>
      <c r="B28" s="560"/>
      <c r="C28" s="560"/>
      <c r="D28" s="560"/>
      <c r="E28" s="560"/>
      <c r="F28" s="560"/>
      <c r="G28" s="560"/>
      <c r="H28" s="560"/>
      <c r="I28" s="560"/>
      <c r="J28" s="560"/>
      <c r="K28" s="560"/>
      <c r="L28" s="560"/>
      <c r="M28" s="561"/>
    </row>
    <row r="29" spans="1:13" ht="25.5">
      <c r="A29" s="562" t="s">
        <v>943</v>
      </c>
      <c r="B29" s="749" t="s">
        <v>944</v>
      </c>
      <c r="C29" s="750"/>
      <c r="D29" s="750"/>
      <c r="E29" s="750"/>
      <c r="F29" s="750"/>
      <c r="G29" s="750"/>
      <c r="H29" s="750"/>
      <c r="I29" s="751"/>
      <c r="J29" s="563" t="s">
        <v>2214</v>
      </c>
      <c r="K29" s="752" t="s">
        <v>945</v>
      </c>
      <c r="L29" s="753"/>
      <c r="M29" s="562" t="s">
        <v>946</v>
      </c>
    </row>
    <row r="30" spans="1:13" ht="13.5" thickBot="1">
      <c r="A30" s="564"/>
      <c r="B30" s="565"/>
      <c r="C30" s="566"/>
      <c r="D30" s="566"/>
      <c r="E30" s="566"/>
      <c r="F30" s="566"/>
      <c r="G30" s="566"/>
      <c r="H30" s="566"/>
      <c r="I30" s="566"/>
      <c r="J30" s="567"/>
      <c r="K30" s="736"/>
      <c r="L30" s="737"/>
      <c r="M30" s="568"/>
    </row>
    <row r="31" spans="1:13">
      <c r="A31" s="559"/>
      <c r="B31" s="560"/>
      <c r="C31" s="560"/>
      <c r="D31" s="560"/>
      <c r="E31" s="560"/>
      <c r="F31" s="560"/>
      <c r="G31" s="560"/>
      <c r="H31" s="560"/>
      <c r="I31" s="560"/>
      <c r="J31" s="560"/>
      <c r="K31" s="560"/>
      <c r="L31" s="560"/>
      <c r="M31" s="561"/>
    </row>
    <row r="32" spans="1:13">
      <c r="A32" s="569" t="s">
        <v>947</v>
      </c>
      <c r="B32" s="570"/>
      <c r="C32" s="570"/>
      <c r="D32" s="570"/>
      <c r="E32" s="570"/>
      <c r="F32" s="570"/>
      <c r="G32" s="570"/>
      <c r="H32" s="570"/>
      <c r="I32" s="570"/>
      <c r="J32" s="570"/>
      <c r="K32" s="570"/>
      <c r="L32" s="570"/>
      <c r="M32" s="571"/>
    </row>
    <row r="33" spans="1:13" s="574" customFormat="1" ht="3.75" customHeight="1" thickBot="1">
      <c r="A33" s="572"/>
      <c r="B33" s="560"/>
      <c r="C33" s="560"/>
      <c r="D33" s="560"/>
      <c r="E33" s="560"/>
      <c r="F33" s="560"/>
      <c r="G33" s="560"/>
      <c r="H33" s="573"/>
      <c r="I33" s="573"/>
      <c r="J33" s="560"/>
      <c r="K33" s="560"/>
      <c r="L33" s="560"/>
      <c r="M33" s="561"/>
    </row>
    <row r="34" spans="1:13" s="577" customFormat="1" ht="12">
      <c r="A34" s="714" t="s">
        <v>944</v>
      </c>
      <c r="B34" s="715"/>
      <c r="C34" s="715"/>
      <c r="D34" s="715"/>
      <c r="E34" s="715"/>
      <c r="F34" s="715"/>
      <c r="G34" s="734"/>
      <c r="H34" s="738" t="s">
        <v>948</v>
      </c>
      <c r="I34" s="739"/>
      <c r="J34" s="575" t="s">
        <v>949</v>
      </c>
      <c r="K34" s="735" t="s">
        <v>950</v>
      </c>
      <c r="L34" s="734"/>
      <c r="M34" s="576" t="s">
        <v>951</v>
      </c>
    </row>
    <row r="35" spans="1:13" s="577" customFormat="1" ht="12">
      <c r="A35" s="740"/>
      <c r="B35" s="741"/>
      <c r="C35" s="741"/>
      <c r="D35" s="741"/>
      <c r="E35" s="741"/>
      <c r="F35" s="741"/>
      <c r="G35" s="719"/>
      <c r="H35" s="742"/>
      <c r="I35" s="720"/>
      <c r="J35" s="578"/>
      <c r="K35" s="718"/>
      <c r="L35" s="719"/>
      <c r="M35" s="579"/>
    </row>
    <row r="36" spans="1:13" s="577" customFormat="1" thickBot="1">
      <c r="A36" s="731"/>
      <c r="B36" s="732"/>
      <c r="C36" s="732"/>
      <c r="D36" s="732"/>
      <c r="E36" s="732"/>
      <c r="F36" s="732"/>
      <c r="G36" s="713"/>
      <c r="H36" s="733"/>
      <c r="I36" s="721"/>
      <c r="J36" s="580"/>
      <c r="K36" s="712"/>
      <c r="L36" s="713"/>
      <c r="M36" s="581"/>
    </row>
    <row r="37" spans="1:13" s="577" customFormat="1" thickBot="1">
      <c r="A37" s="707" t="s">
        <v>953</v>
      </c>
      <c r="B37" s="708"/>
      <c r="C37" s="708"/>
      <c r="D37" s="708"/>
      <c r="E37" s="708"/>
      <c r="F37" s="708"/>
      <c r="G37" s="708"/>
      <c r="H37" s="708"/>
      <c r="I37" s="708"/>
      <c r="J37" s="708"/>
      <c r="K37" s="708"/>
      <c r="L37" s="709"/>
      <c r="M37" s="582">
        <v>0</v>
      </c>
    </row>
    <row r="38" spans="1:13" s="577" customFormat="1" ht="12">
      <c r="A38" s="583"/>
      <c r="B38" s="584"/>
      <c r="C38" s="584"/>
      <c r="D38" s="584"/>
      <c r="E38" s="584"/>
      <c r="F38" s="584"/>
      <c r="G38" s="584"/>
      <c r="H38" s="584"/>
      <c r="I38" s="584"/>
      <c r="J38" s="584"/>
      <c r="K38" s="584"/>
      <c r="L38" s="584"/>
      <c r="M38" s="585"/>
    </row>
    <row r="39" spans="1:13">
      <c r="A39" s="586" t="s">
        <v>954</v>
      </c>
      <c r="B39" s="587"/>
      <c r="C39" s="587"/>
      <c r="D39" s="587"/>
      <c r="E39" s="587"/>
      <c r="F39" s="587"/>
      <c r="G39" s="587"/>
      <c r="H39" s="587"/>
      <c r="I39" s="587"/>
      <c r="J39" s="587"/>
      <c r="K39" s="587"/>
      <c r="L39" s="587"/>
      <c r="M39" s="588"/>
    </row>
    <row r="40" spans="1:13" s="577" customFormat="1" ht="3.75" customHeight="1" thickBot="1">
      <c r="A40" s="589"/>
      <c r="B40" s="590"/>
      <c r="C40" s="590"/>
      <c r="D40" s="590"/>
      <c r="E40" s="590"/>
      <c r="F40" s="590"/>
      <c r="G40" s="590"/>
      <c r="H40" s="590"/>
      <c r="I40" s="584"/>
      <c r="J40" s="584"/>
      <c r="K40" s="584"/>
      <c r="L40" s="584"/>
      <c r="M40" s="585"/>
    </row>
    <row r="41" spans="1:13" s="577" customFormat="1" ht="12">
      <c r="A41" s="714" t="s">
        <v>944</v>
      </c>
      <c r="B41" s="715"/>
      <c r="C41" s="715"/>
      <c r="D41" s="715"/>
      <c r="E41" s="715"/>
      <c r="F41" s="715"/>
      <c r="G41" s="715"/>
      <c r="H41" s="734"/>
      <c r="I41" s="591" t="s">
        <v>945</v>
      </c>
      <c r="J41" s="575" t="s">
        <v>946</v>
      </c>
      <c r="K41" s="735" t="s">
        <v>955</v>
      </c>
      <c r="L41" s="734"/>
      <c r="M41" s="576" t="s">
        <v>951</v>
      </c>
    </row>
    <row r="42" spans="1:13" s="577" customFormat="1" ht="12">
      <c r="A42" s="701"/>
      <c r="B42" s="702"/>
      <c r="C42" s="702"/>
      <c r="D42" s="702"/>
      <c r="E42" s="702"/>
      <c r="F42" s="702"/>
      <c r="G42" s="702"/>
      <c r="H42" s="720"/>
      <c r="I42" s="592"/>
      <c r="J42" s="578"/>
      <c r="K42" s="718"/>
      <c r="L42" s="719"/>
      <c r="M42" s="579"/>
    </row>
    <row r="43" spans="1:13" s="577" customFormat="1" thickBot="1">
      <c r="A43" s="710"/>
      <c r="B43" s="711"/>
      <c r="C43" s="711"/>
      <c r="D43" s="711"/>
      <c r="E43" s="711"/>
      <c r="F43" s="711"/>
      <c r="G43" s="711"/>
      <c r="H43" s="721"/>
      <c r="I43" s="593"/>
      <c r="J43" s="594"/>
      <c r="K43" s="712"/>
      <c r="L43" s="713"/>
      <c r="M43" s="595"/>
    </row>
    <row r="44" spans="1:13" s="577" customFormat="1" thickBot="1">
      <c r="A44" s="707" t="s">
        <v>953</v>
      </c>
      <c r="B44" s="708"/>
      <c r="C44" s="708"/>
      <c r="D44" s="708"/>
      <c r="E44" s="708"/>
      <c r="F44" s="708"/>
      <c r="G44" s="708"/>
      <c r="H44" s="708"/>
      <c r="I44" s="708"/>
      <c r="J44" s="708"/>
      <c r="K44" s="708"/>
      <c r="L44" s="709"/>
      <c r="M44" s="582">
        <v>0</v>
      </c>
    </row>
    <row r="45" spans="1:13" s="577" customFormat="1" ht="12">
      <c r="A45" s="596"/>
      <c r="B45" s="584"/>
      <c r="C45" s="584"/>
      <c r="D45" s="584"/>
      <c r="E45" s="584"/>
      <c r="F45" s="584"/>
      <c r="G45" s="584"/>
      <c r="H45" s="584"/>
      <c r="I45" s="584"/>
      <c r="J45" s="584"/>
      <c r="K45" s="584"/>
      <c r="L45" s="584"/>
      <c r="M45" s="585"/>
    </row>
    <row r="46" spans="1:13" s="577" customFormat="1">
      <c r="A46" s="586" t="s">
        <v>956</v>
      </c>
      <c r="B46" s="592"/>
      <c r="C46" s="592"/>
      <c r="D46" s="592"/>
      <c r="E46" s="592"/>
      <c r="F46" s="592"/>
      <c r="G46" s="592"/>
      <c r="H46" s="592"/>
      <c r="I46" s="592"/>
      <c r="J46" s="592"/>
      <c r="K46" s="592"/>
      <c r="L46" s="592"/>
      <c r="M46" s="597"/>
    </row>
    <row r="47" spans="1:13" s="577" customFormat="1" ht="3.75" customHeight="1" thickBot="1">
      <c r="A47" s="596"/>
      <c r="B47" s="584"/>
      <c r="C47" s="584"/>
      <c r="D47" s="584"/>
      <c r="E47" s="584"/>
      <c r="F47" s="584"/>
      <c r="G47" s="584"/>
      <c r="H47" s="584"/>
      <c r="I47" s="584"/>
      <c r="J47" s="584"/>
      <c r="K47" s="584"/>
      <c r="L47" s="584"/>
      <c r="M47" s="585"/>
    </row>
    <row r="48" spans="1:13" s="577" customFormat="1" ht="36" customHeight="1">
      <c r="A48" s="722" t="s">
        <v>957</v>
      </c>
      <c r="B48" s="723"/>
      <c r="C48" s="723"/>
      <c r="D48" s="723"/>
      <c r="E48" s="724"/>
      <c r="F48" s="598"/>
      <c r="G48" s="599" t="s">
        <v>945</v>
      </c>
      <c r="H48" s="600" t="s">
        <v>958</v>
      </c>
      <c r="I48" s="601" t="s">
        <v>2232</v>
      </c>
      <c r="J48" s="600" t="s">
        <v>2233</v>
      </c>
      <c r="K48" s="725" t="s">
        <v>961</v>
      </c>
      <c r="L48" s="724"/>
      <c r="M48" s="602" t="s">
        <v>951</v>
      </c>
    </row>
    <row r="49" spans="1:13" s="577" customFormat="1" ht="12">
      <c r="A49" s="603"/>
      <c r="B49" s="604"/>
      <c r="C49" s="604"/>
      <c r="D49" s="604"/>
      <c r="E49" s="604"/>
      <c r="F49" s="604"/>
      <c r="G49" s="605"/>
      <c r="H49" s="578"/>
      <c r="I49" s="592"/>
      <c r="J49" s="578"/>
      <c r="K49" s="718"/>
      <c r="L49" s="719"/>
      <c r="M49" s="579"/>
    </row>
    <row r="50" spans="1:13" s="577" customFormat="1" thickBot="1">
      <c r="A50" s="606"/>
      <c r="B50" s="607"/>
      <c r="C50" s="607"/>
      <c r="D50" s="607"/>
      <c r="E50" s="607"/>
      <c r="F50" s="607"/>
      <c r="G50" s="608"/>
      <c r="H50" s="580"/>
      <c r="I50" s="590"/>
      <c r="J50" s="580"/>
      <c r="K50" s="712"/>
      <c r="L50" s="713"/>
      <c r="M50" s="581"/>
    </row>
    <row r="51" spans="1:13" s="577" customFormat="1" thickBot="1">
      <c r="A51" s="726" t="s">
        <v>953</v>
      </c>
      <c r="B51" s="727"/>
      <c r="C51" s="727"/>
      <c r="D51" s="727"/>
      <c r="E51" s="727"/>
      <c r="F51" s="727"/>
      <c r="G51" s="727"/>
      <c r="H51" s="727"/>
      <c r="I51" s="727"/>
      <c r="J51" s="727"/>
      <c r="K51" s="727"/>
      <c r="L51" s="728"/>
      <c r="M51" s="609">
        <v>0</v>
      </c>
    </row>
    <row r="52" spans="1:13" s="577" customFormat="1" ht="12">
      <c r="A52" s="596"/>
      <c r="B52" s="584"/>
      <c r="C52" s="584"/>
      <c r="D52" s="584"/>
      <c r="E52" s="584"/>
      <c r="F52" s="584"/>
      <c r="G52" s="584"/>
      <c r="H52" s="584"/>
      <c r="I52" s="584"/>
      <c r="J52" s="584"/>
      <c r="K52" s="584"/>
      <c r="L52" s="584"/>
      <c r="M52" s="585"/>
    </row>
    <row r="53" spans="1:13">
      <c r="A53" s="586" t="s">
        <v>962</v>
      </c>
      <c r="B53" s="587"/>
      <c r="C53" s="587"/>
      <c r="D53" s="587"/>
      <c r="E53" s="587"/>
      <c r="F53" s="587"/>
      <c r="G53" s="587"/>
      <c r="H53" s="587"/>
      <c r="I53" s="587"/>
      <c r="J53" s="587"/>
      <c r="K53" s="587"/>
      <c r="L53" s="587"/>
      <c r="M53" s="588"/>
    </row>
    <row r="54" spans="1:13" s="577" customFormat="1" ht="3.75" customHeight="1" thickBot="1">
      <c r="A54" s="596"/>
      <c r="B54" s="584"/>
      <c r="C54" s="584"/>
      <c r="D54" s="584"/>
      <c r="E54" s="584"/>
      <c r="F54" s="584"/>
      <c r="G54" s="584"/>
      <c r="H54" s="584"/>
      <c r="I54" s="584"/>
      <c r="J54" s="584"/>
      <c r="K54" s="584"/>
      <c r="L54" s="584"/>
      <c r="M54" s="585"/>
    </row>
    <row r="55" spans="1:13" s="577" customFormat="1" ht="25.5" customHeight="1">
      <c r="A55" s="722" t="s">
        <v>944</v>
      </c>
      <c r="B55" s="723"/>
      <c r="C55" s="723"/>
      <c r="D55" s="723"/>
      <c r="E55" s="723"/>
      <c r="F55" s="723"/>
      <c r="G55" s="724"/>
      <c r="H55" s="599" t="s">
        <v>964</v>
      </c>
      <c r="I55" s="601" t="s">
        <v>965</v>
      </c>
      <c r="J55" s="600" t="s">
        <v>966</v>
      </c>
      <c r="K55" s="729" t="s">
        <v>950</v>
      </c>
      <c r="L55" s="730"/>
      <c r="M55" s="610" t="s">
        <v>951</v>
      </c>
    </row>
    <row r="56" spans="1:13" s="577" customFormat="1" ht="12">
      <c r="A56" s="701"/>
      <c r="B56" s="702"/>
      <c r="C56" s="702"/>
      <c r="D56" s="702"/>
      <c r="E56" s="702"/>
      <c r="F56" s="702"/>
      <c r="G56" s="702"/>
      <c r="H56" s="578"/>
      <c r="I56" s="592"/>
      <c r="J56" s="578"/>
      <c r="K56" s="718"/>
      <c r="L56" s="719"/>
      <c r="M56" s="579"/>
    </row>
    <row r="57" spans="1:13" s="577" customFormat="1" thickBot="1">
      <c r="A57" s="710"/>
      <c r="B57" s="711"/>
      <c r="C57" s="711"/>
      <c r="D57" s="711"/>
      <c r="E57" s="711"/>
      <c r="F57" s="711"/>
      <c r="G57" s="711"/>
      <c r="H57" s="580"/>
      <c r="I57" s="590"/>
      <c r="J57" s="580"/>
      <c r="K57" s="712"/>
      <c r="L57" s="713"/>
      <c r="M57" s="581"/>
    </row>
    <row r="58" spans="1:13" s="577" customFormat="1" thickBot="1">
      <c r="A58" s="707" t="s">
        <v>953</v>
      </c>
      <c r="B58" s="708"/>
      <c r="C58" s="708"/>
      <c r="D58" s="708"/>
      <c r="E58" s="708"/>
      <c r="F58" s="708"/>
      <c r="G58" s="708"/>
      <c r="H58" s="708"/>
      <c r="I58" s="708"/>
      <c r="J58" s="708"/>
      <c r="K58" s="708"/>
      <c r="L58" s="709"/>
      <c r="M58" s="582">
        <v>0</v>
      </c>
    </row>
    <row r="59" spans="1:13" s="577" customFormat="1" ht="8.25" customHeight="1" thickBot="1">
      <c r="A59" s="596"/>
      <c r="B59" s="584"/>
      <c r="C59" s="584"/>
      <c r="D59" s="584"/>
      <c r="E59" s="584"/>
      <c r="F59" s="584"/>
      <c r="G59" s="584"/>
      <c r="H59" s="584"/>
      <c r="I59" s="584"/>
      <c r="J59" s="584"/>
      <c r="K59" s="584"/>
      <c r="L59" s="584"/>
      <c r="M59" s="585"/>
    </row>
    <row r="60" spans="1:13" s="577" customFormat="1" thickBot="1">
      <c r="A60" s="707" t="s">
        <v>967</v>
      </c>
      <c r="B60" s="708"/>
      <c r="C60" s="708"/>
      <c r="D60" s="708"/>
      <c r="E60" s="708"/>
      <c r="F60" s="708"/>
      <c r="G60" s="708"/>
      <c r="H60" s="708"/>
      <c r="I60" s="708"/>
      <c r="J60" s="708"/>
      <c r="K60" s="708"/>
      <c r="L60" s="709"/>
      <c r="M60" s="582">
        <v>0</v>
      </c>
    </row>
    <row r="61" spans="1:13" s="577" customFormat="1" ht="9" customHeight="1">
      <c r="A61" s="596"/>
      <c r="B61" s="584"/>
      <c r="C61" s="584"/>
      <c r="D61" s="584"/>
      <c r="E61" s="584"/>
      <c r="F61" s="584"/>
      <c r="G61" s="584"/>
      <c r="H61" s="584"/>
      <c r="I61" s="584"/>
      <c r="J61" s="584"/>
      <c r="K61" s="584"/>
      <c r="L61" s="584"/>
      <c r="M61" s="585"/>
    </row>
    <row r="62" spans="1:13">
      <c r="A62" s="586" t="s">
        <v>968</v>
      </c>
      <c r="B62" s="587"/>
      <c r="C62" s="587"/>
      <c r="D62" s="587"/>
      <c r="E62" s="587"/>
      <c r="F62" s="587"/>
      <c r="G62" s="587"/>
      <c r="H62" s="587"/>
      <c r="I62" s="587"/>
      <c r="J62" s="587"/>
      <c r="K62" s="587"/>
      <c r="L62" s="587"/>
      <c r="M62" s="588"/>
    </row>
    <row r="63" spans="1:13" s="577" customFormat="1" ht="3.75" customHeight="1" thickBot="1">
      <c r="A63" s="596"/>
      <c r="B63" s="584"/>
      <c r="C63" s="584"/>
      <c r="D63" s="584"/>
      <c r="E63" s="584"/>
      <c r="F63" s="584"/>
      <c r="G63" s="584"/>
      <c r="H63" s="584"/>
      <c r="I63" s="584"/>
      <c r="J63" s="584"/>
      <c r="K63" s="584"/>
      <c r="L63" s="584"/>
      <c r="M63" s="585"/>
    </row>
    <row r="64" spans="1:13" s="577" customFormat="1" ht="12">
      <c r="A64" s="714" t="s">
        <v>944</v>
      </c>
      <c r="B64" s="715"/>
      <c r="C64" s="715"/>
      <c r="D64" s="715"/>
      <c r="E64" s="715"/>
      <c r="F64" s="715"/>
      <c r="G64" s="715"/>
      <c r="H64" s="611"/>
      <c r="I64" s="612"/>
      <c r="J64" s="613" t="s">
        <v>970</v>
      </c>
      <c r="K64" s="716" t="s">
        <v>971</v>
      </c>
      <c r="L64" s="717"/>
      <c r="M64" s="614"/>
    </row>
    <row r="65" spans="1:13" s="577" customFormat="1" ht="12">
      <c r="A65" s="701" t="s">
        <v>2234</v>
      </c>
      <c r="B65" s="702"/>
      <c r="C65" s="702"/>
      <c r="D65" s="702"/>
      <c r="E65" s="702"/>
      <c r="F65" s="702"/>
      <c r="G65" s="702"/>
      <c r="H65" s="615"/>
      <c r="I65" s="616"/>
      <c r="J65" s="617"/>
      <c r="K65" s="703"/>
      <c r="L65" s="704"/>
      <c r="M65" s="618"/>
    </row>
    <row r="66" spans="1:13" s="577" customFormat="1" ht="12">
      <c r="A66" s="619" t="s">
        <v>973</v>
      </c>
      <c r="B66" s="620"/>
      <c r="C66" s="620"/>
      <c r="D66" s="620"/>
      <c r="E66" s="620"/>
      <c r="F66" s="620"/>
      <c r="G66" s="620"/>
      <c r="H66" s="615"/>
      <c r="I66" s="616"/>
      <c r="J66" s="617"/>
      <c r="K66" s="703"/>
      <c r="L66" s="704"/>
      <c r="M66" s="618"/>
    </row>
    <row r="67" spans="1:13" s="577" customFormat="1" thickBot="1">
      <c r="A67" s="606" t="s">
        <v>974</v>
      </c>
      <c r="B67" s="607"/>
      <c r="C67" s="607"/>
      <c r="D67" s="607"/>
      <c r="E67" s="607"/>
      <c r="F67" s="607"/>
      <c r="G67" s="607"/>
      <c r="H67" s="621"/>
      <c r="I67" s="622"/>
      <c r="J67" s="617"/>
      <c r="K67" s="705"/>
      <c r="L67" s="706"/>
      <c r="M67" s="618"/>
    </row>
    <row r="68" spans="1:13" s="577" customFormat="1" thickBot="1">
      <c r="A68" s="707" t="s">
        <v>953</v>
      </c>
      <c r="B68" s="708"/>
      <c r="C68" s="708"/>
      <c r="D68" s="708"/>
      <c r="E68" s="708"/>
      <c r="F68" s="708"/>
      <c r="G68" s="708"/>
      <c r="H68" s="708"/>
      <c r="I68" s="708"/>
      <c r="J68" s="708"/>
      <c r="K68" s="708"/>
      <c r="L68" s="709"/>
      <c r="M68" s="582">
        <v>0</v>
      </c>
    </row>
    <row r="69" spans="1:13" s="577" customFormat="1" ht="7.5" customHeight="1" thickBot="1">
      <c r="A69" s="596"/>
      <c r="B69" s="584"/>
      <c r="C69" s="584"/>
      <c r="D69" s="584"/>
      <c r="E69" s="584"/>
      <c r="F69" s="584"/>
      <c r="G69" s="584"/>
      <c r="H69" s="584"/>
      <c r="I69" s="584"/>
      <c r="J69" s="584"/>
      <c r="K69" s="584"/>
      <c r="L69" s="584"/>
      <c r="M69" s="585"/>
    </row>
    <row r="70" spans="1:13" s="577" customFormat="1" thickBot="1">
      <c r="A70" s="707" t="s">
        <v>2235</v>
      </c>
      <c r="B70" s="708"/>
      <c r="C70" s="708"/>
      <c r="D70" s="708"/>
      <c r="E70" s="708"/>
      <c r="F70" s="708"/>
      <c r="G70" s="708"/>
      <c r="H70" s="708"/>
      <c r="I70" s="708"/>
      <c r="J70" s="708"/>
      <c r="K70" s="708"/>
      <c r="L70" s="709"/>
      <c r="M70" s="582">
        <f>ROUND(M60+M68,0)</f>
        <v>0</v>
      </c>
    </row>
    <row r="71" spans="1:13">
      <c r="A71" s="527"/>
      <c r="B71" s="528"/>
      <c r="C71" s="528"/>
      <c r="D71" s="528"/>
      <c r="E71" s="528"/>
      <c r="F71" s="528"/>
      <c r="G71" s="528"/>
      <c r="H71" s="528"/>
      <c r="I71" s="528"/>
      <c r="J71" s="528"/>
      <c r="K71" s="528"/>
      <c r="L71" s="528"/>
      <c r="M71" s="529"/>
    </row>
    <row r="72" spans="1:13">
      <c r="A72" s="558"/>
      <c r="B72" s="493"/>
      <c r="C72" s="493"/>
      <c r="D72" s="493"/>
      <c r="E72" s="493"/>
      <c r="F72" s="493"/>
      <c r="G72" s="493"/>
      <c r="H72" s="493"/>
      <c r="I72" s="493"/>
      <c r="J72" s="493"/>
      <c r="K72" s="493"/>
      <c r="L72" s="493"/>
      <c r="M72" s="535"/>
    </row>
    <row r="73" spans="1:13">
      <c r="A73" s="558"/>
      <c r="B73" s="493"/>
      <c r="C73" s="493"/>
      <c r="D73" s="493"/>
      <c r="E73" s="493"/>
      <c r="F73" s="493"/>
      <c r="G73" s="493"/>
      <c r="H73" s="493"/>
      <c r="I73" s="493"/>
      <c r="J73" s="493"/>
      <c r="K73" s="493"/>
      <c r="L73" s="493"/>
      <c r="M73" s="535"/>
    </row>
    <row r="74" spans="1:13">
      <c r="A74" s="558"/>
      <c r="B74" s="493"/>
      <c r="C74" s="493"/>
      <c r="D74" s="493"/>
      <c r="E74" s="493"/>
      <c r="F74" s="493"/>
      <c r="G74" s="493"/>
      <c r="H74" s="493"/>
      <c r="I74" s="493"/>
      <c r="J74" s="493"/>
      <c r="K74" s="493"/>
      <c r="L74" s="493"/>
      <c r="M74" s="535"/>
    </row>
    <row r="75" spans="1:13" s="577" customFormat="1" ht="12">
      <c r="A75" s="623"/>
      <c r="B75" s="624"/>
      <c r="C75" s="624"/>
      <c r="D75" s="625" t="s">
        <v>976</v>
      </c>
      <c r="E75" s="625"/>
      <c r="F75" s="625"/>
      <c r="G75" s="625"/>
      <c r="H75" s="625"/>
      <c r="I75" s="625"/>
      <c r="J75" s="624"/>
      <c r="K75" s="624"/>
      <c r="L75" s="624"/>
      <c r="M75" s="626"/>
    </row>
    <row r="76" spans="1:13" s="577" customFormat="1" ht="12">
      <c r="A76" s="623"/>
      <c r="B76" s="624"/>
      <c r="C76" s="624"/>
      <c r="D76" s="624" t="s">
        <v>977</v>
      </c>
      <c r="E76" s="624"/>
      <c r="F76" s="624"/>
      <c r="G76" s="624"/>
      <c r="H76" s="624"/>
      <c r="I76" s="624"/>
      <c r="J76" s="624"/>
      <c r="K76" s="624"/>
      <c r="L76" s="624"/>
      <c r="M76" s="626"/>
    </row>
    <row r="77" spans="1:13">
      <c r="A77" s="558"/>
      <c r="B77" s="493"/>
      <c r="C77" s="493"/>
      <c r="D77" s="493" t="s">
        <v>978</v>
      </c>
      <c r="E77" s="493"/>
      <c r="F77" s="493"/>
      <c r="G77" s="493"/>
      <c r="H77" s="493"/>
      <c r="I77" s="493"/>
      <c r="J77" s="493"/>
      <c r="K77" s="493"/>
      <c r="L77" s="493"/>
      <c r="M77" s="535"/>
    </row>
    <row r="78" spans="1:13">
      <c r="A78" s="558"/>
      <c r="B78" s="493"/>
      <c r="C78" s="493"/>
      <c r="D78" s="493" t="s">
        <v>979</v>
      </c>
      <c r="E78" s="493"/>
      <c r="F78" s="493"/>
      <c r="G78" s="493"/>
      <c r="H78" s="493"/>
      <c r="I78" s="493"/>
      <c r="J78" s="493"/>
      <c r="K78" s="493"/>
      <c r="L78" s="493"/>
      <c r="M78" s="535"/>
    </row>
    <row r="79" spans="1:13" ht="13.5" thickBot="1">
      <c r="A79" s="558"/>
      <c r="B79" s="493"/>
      <c r="C79" s="493"/>
      <c r="D79" s="493"/>
      <c r="E79" s="493" t="s">
        <v>980</v>
      </c>
      <c r="F79" s="493"/>
      <c r="G79" s="493"/>
      <c r="H79" s="493"/>
      <c r="I79" s="493"/>
      <c r="J79" s="493"/>
      <c r="K79" s="493"/>
      <c r="L79" s="493"/>
      <c r="M79" s="535"/>
    </row>
    <row r="80" spans="1:13">
      <c r="A80" s="627" t="s">
        <v>2215</v>
      </c>
      <c r="B80" s="628"/>
      <c r="C80" s="628"/>
      <c r="D80" s="628"/>
      <c r="E80" s="628"/>
      <c r="F80" s="628"/>
      <c r="G80" s="628"/>
      <c r="H80" s="628"/>
      <c r="I80" s="628"/>
      <c r="J80" s="628"/>
      <c r="K80" s="628"/>
      <c r="L80" s="628"/>
      <c r="M80" s="629"/>
    </row>
    <row r="81" spans="1:13">
      <c r="A81" s="630"/>
      <c r="B81" s="631"/>
      <c r="C81" s="631"/>
      <c r="D81" s="631"/>
      <c r="E81" s="631"/>
      <c r="F81" s="631"/>
      <c r="G81" s="631"/>
      <c r="H81" s="631"/>
      <c r="I81" s="631"/>
      <c r="J81" s="631"/>
      <c r="K81" s="631"/>
      <c r="L81" s="631"/>
      <c r="M81" s="632"/>
    </row>
    <row r="82" spans="1:13">
      <c r="A82" s="630"/>
      <c r="B82" s="631"/>
      <c r="C82" s="631"/>
      <c r="D82" s="631"/>
      <c r="E82" s="631"/>
      <c r="F82" s="631"/>
      <c r="G82" s="631"/>
      <c r="H82" s="631"/>
      <c r="I82" s="631"/>
      <c r="J82" s="631"/>
      <c r="K82" s="631"/>
      <c r="L82" s="631"/>
      <c r="M82" s="632"/>
    </row>
    <row r="83" spans="1:13">
      <c r="A83" s="630"/>
      <c r="B83" s="631"/>
      <c r="C83" s="631"/>
      <c r="D83" s="631"/>
      <c r="E83" s="631"/>
      <c r="F83" s="631"/>
      <c r="G83" s="631"/>
      <c r="H83" s="631"/>
      <c r="I83" s="631"/>
      <c r="J83" s="631"/>
      <c r="K83" s="631"/>
      <c r="L83" s="631"/>
      <c r="M83" s="632"/>
    </row>
    <row r="84" spans="1:13" ht="13.5" thickBot="1">
      <c r="A84" s="633"/>
      <c r="B84" s="634"/>
      <c r="C84" s="634"/>
      <c r="D84" s="634"/>
      <c r="E84" s="634"/>
      <c r="F84" s="634"/>
      <c r="G84" s="634"/>
      <c r="H84" s="634"/>
      <c r="I84" s="634"/>
      <c r="J84" s="634"/>
      <c r="K84" s="634"/>
      <c r="L84" s="634"/>
      <c r="M84" s="635"/>
    </row>
    <row r="85" spans="1:13">
      <c r="A85" s="636"/>
      <c r="B85" s="637"/>
      <c r="C85" s="637"/>
      <c r="D85" s="637"/>
      <c r="E85" s="637"/>
      <c r="F85" s="637"/>
      <c r="G85" s="637"/>
      <c r="H85" s="637"/>
      <c r="I85" s="637"/>
      <c r="J85" s="637"/>
      <c r="K85" s="637"/>
      <c r="L85" s="637"/>
      <c r="M85" s="638"/>
    </row>
    <row r="86" spans="1:13">
      <c r="A86" s="517" t="s">
        <v>2216</v>
      </c>
      <c r="B86" s="519"/>
      <c r="C86" s="519"/>
      <c r="D86" s="519"/>
      <c r="E86" s="519"/>
      <c r="F86" s="519"/>
      <c r="G86" s="519"/>
      <c r="H86" s="519"/>
      <c r="I86" s="519"/>
      <c r="J86" s="519"/>
      <c r="K86" s="519"/>
      <c r="L86" s="519"/>
      <c r="M86" s="523"/>
    </row>
    <row r="87" spans="1:13" ht="17.25" customHeight="1">
      <c r="A87" s="691" t="s">
        <v>2217</v>
      </c>
      <c r="B87" s="692"/>
      <c r="C87" s="692"/>
      <c r="D87" s="692"/>
      <c r="E87" s="692"/>
      <c r="F87" s="692"/>
      <c r="G87" s="692"/>
      <c r="H87" s="692"/>
      <c r="I87" s="692"/>
      <c r="J87" s="692"/>
      <c r="K87" s="692"/>
      <c r="L87" s="692"/>
      <c r="M87" s="693"/>
    </row>
    <row r="88" spans="1:13" ht="17.25" customHeight="1">
      <c r="A88" s="691"/>
      <c r="B88" s="692"/>
      <c r="C88" s="692"/>
      <c r="D88" s="692"/>
      <c r="E88" s="692"/>
      <c r="F88" s="692"/>
      <c r="G88" s="692"/>
      <c r="H88" s="692"/>
      <c r="I88" s="692"/>
      <c r="J88" s="692"/>
      <c r="K88" s="692"/>
      <c r="L88" s="692"/>
      <c r="M88" s="693"/>
    </row>
    <row r="89" spans="1:13" ht="18.75" customHeight="1">
      <c r="A89" s="694" t="s">
        <v>2218</v>
      </c>
      <c r="B89" s="695"/>
      <c r="C89" s="695"/>
      <c r="D89" s="695"/>
      <c r="E89" s="695"/>
      <c r="F89" s="695"/>
      <c r="G89" s="695"/>
      <c r="H89" s="695"/>
      <c r="I89" s="695"/>
      <c r="J89" s="695"/>
      <c r="K89" s="695"/>
      <c r="L89" s="695"/>
      <c r="M89" s="696"/>
    </row>
    <row r="90" spans="1:13" ht="21.75" customHeight="1">
      <c r="A90" s="694"/>
      <c r="B90" s="695"/>
      <c r="C90" s="695"/>
      <c r="D90" s="695"/>
      <c r="E90" s="695"/>
      <c r="F90" s="695"/>
      <c r="G90" s="695"/>
      <c r="H90" s="695"/>
      <c r="I90" s="695"/>
      <c r="J90" s="695"/>
      <c r="K90" s="695"/>
      <c r="L90" s="695"/>
      <c r="M90" s="696"/>
    </row>
    <row r="91" spans="1:13">
      <c r="A91" s="639"/>
      <c r="B91" s="640"/>
      <c r="C91" s="640"/>
      <c r="D91" s="640"/>
      <c r="E91" s="640"/>
      <c r="F91" s="640"/>
      <c r="G91" s="640"/>
      <c r="H91" s="640"/>
      <c r="I91" s="640"/>
      <c r="J91" s="640"/>
      <c r="K91" s="640"/>
      <c r="L91" s="640"/>
      <c r="M91" s="641"/>
    </row>
    <row r="92" spans="1:13">
      <c r="A92" s="639"/>
      <c r="B92" s="640"/>
      <c r="C92" s="640"/>
      <c r="D92" s="640"/>
      <c r="E92" s="640"/>
      <c r="F92" s="640"/>
      <c r="G92" s="640"/>
      <c r="H92" s="640"/>
      <c r="I92" s="640"/>
      <c r="J92" s="640"/>
      <c r="K92" s="640"/>
      <c r="L92" s="640"/>
      <c r="M92" s="641"/>
    </row>
    <row r="93" spans="1:13">
      <c r="A93" s="639"/>
      <c r="B93" s="640"/>
      <c r="C93" s="640"/>
      <c r="D93" s="640"/>
      <c r="E93" s="640"/>
      <c r="F93" s="640"/>
      <c r="G93" s="640"/>
      <c r="H93" s="640"/>
      <c r="I93" s="640"/>
      <c r="J93" s="640"/>
      <c r="K93" s="640"/>
      <c r="L93" s="640"/>
      <c r="M93" s="641"/>
    </row>
    <row r="94" spans="1:13">
      <c r="A94" s="517"/>
      <c r="B94" s="519"/>
      <c r="C94" s="519"/>
      <c r="D94" s="519"/>
      <c r="E94" s="519"/>
      <c r="F94" s="519"/>
      <c r="G94" s="519"/>
      <c r="H94" s="519"/>
      <c r="I94" s="519"/>
      <c r="J94" s="519"/>
      <c r="K94" s="519"/>
      <c r="L94" s="519"/>
      <c r="M94" s="523"/>
    </row>
    <row r="95" spans="1:13" s="577" customFormat="1" ht="12">
      <c r="A95" s="623"/>
      <c r="B95" s="624"/>
      <c r="C95" s="624"/>
      <c r="D95" s="624" t="s">
        <v>976</v>
      </c>
      <c r="E95" s="625"/>
      <c r="F95" s="624"/>
      <c r="G95" s="624"/>
      <c r="H95" s="624"/>
      <c r="I95" s="624"/>
      <c r="J95" s="624"/>
      <c r="K95" s="624"/>
      <c r="L95" s="624"/>
      <c r="M95" s="626"/>
    </row>
    <row r="96" spans="1:13" s="577" customFormat="1" ht="12">
      <c r="A96" s="623"/>
      <c r="B96" s="624"/>
      <c r="C96" s="624"/>
      <c r="D96" s="642" t="s">
        <v>977</v>
      </c>
      <c r="E96" s="624"/>
      <c r="F96" s="624"/>
      <c r="G96" s="642"/>
      <c r="H96" s="642"/>
      <c r="I96" s="642"/>
      <c r="J96" s="624"/>
      <c r="K96" s="624"/>
      <c r="L96" s="624"/>
      <c r="M96" s="626"/>
    </row>
    <row r="97" spans="1:13">
      <c r="A97" s="558"/>
      <c r="B97" s="493"/>
      <c r="C97" s="493"/>
      <c r="D97" s="643" t="s">
        <v>981</v>
      </c>
      <c r="E97" s="493"/>
      <c r="F97" s="493"/>
      <c r="G97" s="643"/>
      <c r="H97" s="643"/>
      <c r="I97" s="643"/>
      <c r="J97" s="493"/>
      <c r="K97" s="493"/>
      <c r="L97" s="493"/>
      <c r="M97" s="535"/>
    </row>
    <row r="98" spans="1:13">
      <c r="A98" s="644"/>
      <c r="B98" s="519"/>
      <c r="C98" s="519"/>
      <c r="D98" s="493" t="s">
        <v>979</v>
      </c>
      <c r="E98" s="493"/>
      <c r="F98" s="493"/>
      <c r="G98" s="493"/>
      <c r="H98" s="493"/>
      <c r="I98" s="493"/>
      <c r="J98" s="519"/>
      <c r="K98" s="519"/>
      <c r="L98" s="519"/>
      <c r="M98" s="523"/>
    </row>
    <row r="99" spans="1:13" ht="13.5" customHeight="1">
      <c r="A99" s="644"/>
      <c r="B99" s="519"/>
      <c r="C99" s="519"/>
      <c r="D99" s="519"/>
      <c r="E99" s="493"/>
      <c r="F99" s="493"/>
      <c r="G99" s="493"/>
      <c r="H99" s="493"/>
      <c r="I99" s="493"/>
      <c r="J99" s="519"/>
      <c r="K99" s="519"/>
      <c r="L99" s="519"/>
      <c r="M99" s="523"/>
    </row>
    <row r="100" spans="1:13">
      <c r="A100" s="645" t="s">
        <v>2219</v>
      </c>
      <c r="B100" s="646"/>
      <c r="C100" s="646"/>
      <c r="D100" s="493"/>
      <c r="E100" s="493"/>
      <c r="F100" s="493"/>
      <c r="G100" s="493"/>
      <c r="H100" s="493"/>
      <c r="I100" s="697"/>
      <c r="J100" s="697"/>
      <c r="K100" s="697"/>
      <c r="L100" s="697"/>
      <c r="M100" s="698"/>
    </row>
    <row r="101" spans="1:13" ht="13.5" thickBot="1">
      <c r="A101" s="647" t="s">
        <v>2220</v>
      </c>
      <c r="B101" s="648"/>
      <c r="C101" s="648"/>
      <c r="D101" s="649"/>
      <c r="E101" s="649"/>
      <c r="F101" s="649"/>
      <c r="G101" s="649"/>
      <c r="H101" s="649"/>
      <c r="I101" s="699"/>
      <c r="J101" s="699"/>
      <c r="K101" s="699"/>
      <c r="L101" s="699"/>
      <c r="M101" s="700"/>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2197</v>
      </c>
      <c r="M1" s="888"/>
      <c r="N1" s="889"/>
    </row>
    <row r="2" spans="2:14">
      <c r="B2" s="868"/>
      <c r="C2" s="879" t="s">
        <v>934</v>
      </c>
      <c r="D2" s="880"/>
      <c r="E2" s="880"/>
      <c r="F2" s="880"/>
      <c r="G2" s="880"/>
      <c r="H2" s="880"/>
      <c r="I2" s="880"/>
      <c r="J2" s="881"/>
      <c r="K2" s="886"/>
      <c r="L2" s="890"/>
      <c r="M2" s="891"/>
      <c r="N2" s="892"/>
    </row>
    <row r="3" spans="2:14">
      <c r="B3" s="868"/>
      <c r="C3" s="879" t="s">
        <v>2198</v>
      </c>
      <c r="D3" s="880"/>
      <c r="E3" s="880"/>
      <c r="F3" s="880"/>
      <c r="G3" s="880"/>
      <c r="H3" s="880"/>
      <c r="I3" s="880"/>
      <c r="J3" s="881"/>
      <c r="K3" s="870" t="s">
        <v>935</v>
      </c>
      <c r="L3" s="895">
        <v>1</v>
      </c>
      <c r="M3" s="896"/>
      <c r="N3" s="897"/>
    </row>
    <row r="4" spans="2:14">
      <c r="B4" s="868"/>
      <c r="C4" s="879" t="s">
        <v>2199</v>
      </c>
      <c r="D4" s="880"/>
      <c r="E4" s="880"/>
      <c r="F4" s="880"/>
      <c r="G4" s="880"/>
      <c r="H4" s="880"/>
      <c r="I4" s="880"/>
      <c r="J4" s="881"/>
      <c r="K4" s="893"/>
      <c r="L4" s="898"/>
      <c r="M4" s="899"/>
      <c r="N4" s="900"/>
    </row>
    <row r="5" spans="2:14">
      <c r="B5" s="868"/>
      <c r="C5" s="879" t="s">
        <v>2200</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7.2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2201</v>
      </c>
      <c r="M9" s="360" t="s">
        <v>2202</v>
      </c>
      <c r="N9" s="361" t="s">
        <v>2203</v>
      </c>
    </row>
    <row r="10" spans="2:14" ht="35.25">
      <c r="B10" s="901" t="s">
        <v>2204</v>
      </c>
      <c r="C10" s="902"/>
      <c r="D10" s="902"/>
      <c r="E10" s="902"/>
      <c r="F10" s="362" t="s">
        <v>2205</v>
      </c>
      <c r="G10" s="82"/>
      <c r="H10" s="363"/>
      <c r="I10" s="903" t="s">
        <v>2206</v>
      </c>
      <c r="J10" s="903"/>
      <c r="K10" s="364" t="s">
        <v>2205</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4"/>
      <c r="E12" s="374"/>
      <c r="F12" s="374"/>
      <c r="G12" s="374"/>
      <c r="H12" s="373"/>
      <c r="I12" s="374"/>
      <c r="J12" s="373"/>
      <c r="K12" s="374"/>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30"/>
      <c r="E25" s="330"/>
      <c r="F25" s="904" t="s">
        <v>2221</v>
      </c>
      <c r="G25" s="905"/>
      <c r="H25" s="905"/>
      <c r="I25" s="330" t="s">
        <v>2202</v>
      </c>
      <c r="J25" s="330" t="s">
        <v>2203</v>
      </c>
      <c r="K25" s="268"/>
      <c r="L25" s="330"/>
      <c r="M25" s="330"/>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179" t="s">
        <v>983</v>
      </c>
      <c r="C31" s="84" t="s">
        <v>1220</v>
      </c>
      <c r="D31" s="85"/>
      <c r="E31" s="85"/>
      <c r="F31" s="85"/>
      <c r="G31" s="85"/>
      <c r="H31" s="85"/>
      <c r="I31" s="85"/>
      <c r="J31" s="86"/>
      <c r="K31" s="312"/>
      <c r="L31" s="310" t="s">
        <v>984</v>
      </c>
      <c r="M31" s="207"/>
      <c r="N31" s="87"/>
    </row>
    <row r="32" spans="1:14" ht="5.25" customHeight="1">
      <c r="B32" s="17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VLOOKUP(A36,EQUIPOS!A6:D161,4,FALSE)</f>
        <v>147195.64469852051</v>
      </c>
      <c r="L36" s="274"/>
      <c r="M36" s="275">
        <v>0.15</v>
      </c>
      <c r="N36" s="276">
        <f>K36/M36</f>
        <v>981304.29799013678</v>
      </c>
    </row>
    <row r="37" spans="1:14">
      <c r="A37" t="s">
        <v>150</v>
      </c>
      <c r="B37" s="836" t="str">
        <f>VLOOKUP(A37,EQUIPOS!A7:D154,3,FALSE)</f>
        <v>Cargador : Potencia en el volante 125 hp, Clasificación de RPM del motor 2300.</v>
      </c>
      <c r="C37" s="837"/>
      <c r="D37" s="837"/>
      <c r="E37" s="837"/>
      <c r="F37" s="837"/>
      <c r="G37" s="837"/>
      <c r="H37" s="838"/>
      <c r="I37" s="271"/>
      <c r="J37" s="272"/>
      <c r="K37" s="273">
        <f>VLOOKUP(A37,EQUIPOS!A7:D162,4,FALSE)</f>
        <v>191575.81779035696</v>
      </c>
      <c r="L37" s="274"/>
      <c r="M37" s="275">
        <v>0.15</v>
      </c>
      <c r="N37" s="276">
        <f>K37/M37</f>
        <v>1277172.1186023797</v>
      </c>
    </row>
    <row r="38" spans="1:14">
      <c r="A38" t="s">
        <v>273</v>
      </c>
      <c r="B38" s="836" t="str">
        <f>VLOOKUP(A38,EQUIPOS!A8:D154,3,FALSE)</f>
        <v>Motosierra, 93.6 cm3 - 7.1 HP, 45-90 cm - 7.9 kg</v>
      </c>
      <c r="C38" s="837"/>
      <c r="D38" s="837"/>
      <c r="E38" s="837"/>
      <c r="F38" s="837"/>
      <c r="G38" s="837"/>
      <c r="H38" s="838"/>
      <c r="I38" s="271"/>
      <c r="J38" s="272"/>
      <c r="K38" s="273">
        <f>VLOOKUP(A38,EQUIPOS!A8:D163,4,FALSE)</f>
        <v>4344.6176121168983</v>
      </c>
      <c r="L38" s="274"/>
      <c r="M38" s="275">
        <v>0.15</v>
      </c>
      <c r="N38" s="277">
        <f>K38/M38</f>
        <v>28964.117414112658</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9021.8333333333339</v>
      </c>
    </row>
    <row r="43" spans="1:14" ht="15.75" thickBot="1">
      <c r="B43" s="823" t="s">
        <v>953</v>
      </c>
      <c r="C43" s="824"/>
      <c r="D43" s="824"/>
      <c r="E43" s="824"/>
      <c r="F43" s="824"/>
      <c r="G43" s="824"/>
      <c r="H43" s="824"/>
      <c r="I43" s="824"/>
      <c r="J43" s="824"/>
      <c r="K43" s="824"/>
      <c r="L43" s="824"/>
      <c r="M43" s="825"/>
      <c r="N43" s="102">
        <f>SUM(N36:N42)</f>
        <v>2296462.3673399626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797" t="s">
        <v>957</v>
      </c>
      <c r="C58" s="798"/>
      <c r="D58" s="798"/>
      <c r="E58" s="798"/>
      <c r="F58" s="798"/>
      <c r="G58" s="799"/>
      <c r="H58" s="76" t="s">
        <v>945</v>
      </c>
      <c r="I58" s="77" t="s">
        <v>958</v>
      </c>
      <c r="J58" s="78" t="s">
        <v>959</v>
      </c>
      <c r="K58" s="76" t="s">
        <v>960</v>
      </c>
      <c r="L58" s="826" t="s">
        <v>961</v>
      </c>
      <c r="M58" s="799"/>
      <c r="N58" s="79" t="s">
        <v>951</v>
      </c>
    </row>
    <row r="59" spans="1:14">
      <c r="A59" t="s">
        <v>1221</v>
      </c>
      <c r="B59" s="49" t="str">
        <f>VLOOKUP(A59,TRANSPORTE!A5:D94,3,FALSE)</f>
        <v>Transporte de material desmontado</v>
      </c>
      <c r="C59" s="321"/>
      <c r="D59" s="321"/>
      <c r="E59" s="321"/>
      <c r="F59" s="321"/>
      <c r="G59" s="321"/>
      <c r="H59" s="315" t="str">
        <f>VLOOKUP(A59,TRANSPORTE!A6:D120,2,FALSE)</f>
        <v>tkm</v>
      </c>
      <c r="I59" s="283">
        <v>35</v>
      </c>
      <c r="J59" s="290">
        <v>1</v>
      </c>
      <c r="K59" s="283">
        <f>I59*J59</f>
        <v>35</v>
      </c>
      <c r="L59" s="827">
        <v>983.54</v>
      </c>
      <c r="M59" s="828"/>
      <c r="N59" s="291">
        <f>K59*L59</f>
        <v>34423.9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51"/>
      <c r="J64" s="51"/>
      <c r="K64" s="51"/>
      <c r="L64" s="812"/>
      <c r="M64" s="813"/>
      <c r="N64" s="300"/>
    </row>
    <row r="65" spans="1:15" ht="15.75" thickBot="1">
      <c r="B65" s="829" t="s">
        <v>953</v>
      </c>
      <c r="C65" s="830"/>
      <c r="D65" s="830"/>
      <c r="E65" s="830"/>
      <c r="F65" s="830"/>
      <c r="G65" s="830"/>
      <c r="H65" s="830"/>
      <c r="I65" s="830"/>
      <c r="J65" s="830"/>
      <c r="K65" s="830"/>
      <c r="L65" s="830"/>
      <c r="M65" s="831"/>
      <c r="N65" s="305">
        <f>N59+N60+N61+N62+N63</f>
        <v>34423.9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1.2</v>
      </c>
      <c r="N70" s="300">
        <f>K70/M70</f>
        <v>180436.66666666669</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51"/>
      <c r="J75" s="51"/>
      <c r="K75" s="51"/>
      <c r="L75" s="812"/>
      <c r="M75" s="813"/>
      <c r="N75" s="300"/>
    </row>
    <row r="76" spans="1:15" ht="15.75" thickBot="1">
      <c r="B76" s="823" t="s">
        <v>953</v>
      </c>
      <c r="C76" s="824"/>
      <c r="D76" s="824"/>
      <c r="E76" s="824"/>
      <c r="F76" s="824"/>
      <c r="G76" s="824"/>
      <c r="H76" s="824"/>
      <c r="I76" s="830"/>
      <c r="J76" s="830"/>
      <c r="K76" s="830"/>
      <c r="L76" s="830"/>
      <c r="M76" s="831"/>
      <c r="N76" s="305">
        <f>N70+N71+N72+N73+N74</f>
        <v>180436.66666666669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2511322.934006629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502264.58680132584</v>
      </c>
      <c r="M83" s="858"/>
      <c r="N83" s="54"/>
    </row>
    <row r="84" spans="1:14">
      <c r="B84" s="92" t="s">
        <v>973</v>
      </c>
      <c r="C84" s="93"/>
      <c r="D84" s="93"/>
      <c r="E84" s="93"/>
      <c r="F84" s="93"/>
      <c r="G84" s="93"/>
      <c r="H84" s="93"/>
      <c r="I84" s="90"/>
      <c r="J84" s="91"/>
      <c r="K84" s="308">
        <v>0.05</v>
      </c>
      <c r="L84" s="857">
        <f>N78*K84</f>
        <v>125566.14670033146</v>
      </c>
      <c r="M84" s="858"/>
      <c r="N84" s="54"/>
    </row>
    <row r="85" spans="1:14" ht="15.75" thickBot="1">
      <c r="B85" s="94" t="s">
        <v>974</v>
      </c>
      <c r="C85" s="95"/>
      <c r="D85" s="95"/>
      <c r="E85" s="95"/>
      <c r="F85" s="95"/>
      <c r="G85" s="95"/>
      <c r="H85" s="95"/>
      <c r="I85" s="96"/>
      <c r="J85" s="97"/>
      <c r="K85" s="309">
        <v>0.05</v>
      </c>
      <c r="L85" s="859">
        <f>N78*K85</f>
        <v>125566.14670033146</v>
      </c>
      <c r="M85" s="860"/>
      <c r="N85" s="54"/>
    </row>
    <row r="86" spans="1:14" ht="15.75" thickBot="1">
      <c r="B86" s="823" t="s">
        <v>953</v>
      </c>
      <c r="C86" s="824"/>
      <c r="D86" s="824"/>
      <c r="E86" s="824"/>
      <c r="F86" s="824"/>
      <c r="G86" s="824"/>
      <c r="H86" s="824"/>
      <c r="I86" s="824"/>
      <c r="J86" s="824"/>
      <c r="K86" s="824"/>
      <c r="L86" s="824"/>
      <c r="M86" s="825"/>
      <c r="N86" s="55">
        <f>L83+L84+L85</f>
        <v>753396.88020198874</v>
      </c>
    </row>
    <row r="87" spans="1:14" ht="15.75" thickBot="1">
      <c r="B87" s="36"/>
      <c r="C87" s="37"/>
      <c r="D87" s="37"/>
      <c r="E87" s="37"/>
      <c r="F87" s="37"/>
      <c r="G87" s="37"/>
      <c r="H87" s="37"/>
      <c r="I87" s="37"/>
      <c r="J87" s="37"/>
      <c r="K87" s="37"/>
      <c r="L87" s="37"/>
      <c r="M87" s="37"/>
      <c r="N87" s="38"/>
    </row>
    <row r="88" spans="1:14" ht="15.75" thickBot="1">
      <c r="A88" t="s">
        <v>2014</v>
      </c>
      <c r="B88" s="823" t="s">
        <v>975</v>
      </c>
      <c r="C88" s="824"/>
      <c r="D88" s="824"/>
      <c r="E88" s="824"/>
      <c r="F88" s="824"/>
      <c r="G88" s="824"/>
      <c r="H88" s="824"/>
      <c r="I88" s="824"/>
      <c r="J88" s="824"/>
      <c r="K88" s="824"/>
      <c r="L88" s="824"/>
      <c r="M88" s="825"/>
      <c r="N88" s="192">
        <f>N78+N86</f>
        <v>3264719.8142086179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4"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2197</v>
      </c>
      <c r="M1" s="888"/>
      <c r="N1" s="889"/>
    </row>
    <row r="2" spans="2:14">
      <c r="B2" s="868"/>
      <c r="C2" s="879" t="s">
        <v>934</v>
      </c>
      <c r="D2" s="880"/>
      <c r="E2" s="880"/>
      <c r="F2" s="880"/>
      <c r="G2" s="880"/>
      <c r="H2" s="880"/>
      <c r="I2" s="880"/>
      <c r="J2" s="881"/>
      <c r="K2" s="886"/>
      <c r="L2" s="890"/>
      <c r="M2" s="891"/>
      <c r="N2" s="892"/>
    </row>
    <row r="3" spans="2:14">
      <c r="B3" s="868"/>
      <c r="C3" s="879" t="s">
        <v>2198</v>
      </c>
      <c r="D3" s="880"/>
      <c r="E3" s="880"/>
      <c r="F3" s="880"/>
      <c r="G3" s="880"/>
      <c r="H3" s="880"/>
      <c r="I3" s="880"/>
      <c r="J3" s="881"/>
      <c r="K3" s="870" t="s">
        <v>935</v>
      </c>
      <c r="L3" s="895">
        <v>1</v>
      </c>
      <c r="M3" s="896"/>
      <c r="N3" s="897"/>
    </row>
    <row r="4" spans="2:14">
      <c r="B4" s="868"/>
      <c r="C4" s="879" t="s">
        <v>2199</v>
      </c>
      <c r="D4" s="880"/>
      <c r="E4" s="880"/>
      <c r="F4" s="880"/>
      <c r="G4" s="880"/>
      <c r="H4" s="880"/>
      <c r="I4" s="880"/>
      <c r="J4" s="881"/>
      <c r="K4" s="893"/>
      <c r="L4" s="898"/>
      <c r="M4" s="899"/>
      <c r="N4" s="900"/>
    </row>
    <row r="5" spans="2:14">
      <c r="B5" s="868"/>
      <c r="C5" s="879" t="s">
        <v>2200</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2201</v>
      </c>
      <c r="M9" s="360" t="s">
        <v>2202</v>
      </c>
      <c r="N9" s="361" t="s">
        <v>2203</v>
      </c>
    </row>
    <row r="10" spans="2:14" ht="36">
      <c r="B10" s="901" t="s">
        <v>2204</v>
      </c>
      <c r="C10" s="902"/>
      <c r="D10" s="902"/>
      <c r="E10" s="902"/>
      <c r="F10" s="395" t="s">
        <v>2205</v>
      </c>
      <c r="G10" s="82"/>
      <c r="H10" s="363"/>
      <c r="I10" s="903" t="s">
        <v>2206</v>
      </c>
      <c r="J10" s="903"/>
      <c r="K10" s="396" t="s">
        <v>2205</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985</v>
      </c>
      <c r="C31" s="84" t="s">
        <v>1169</v>
      </c>
      <c r="D31" s="85"/>
      <c r="E31" s="85"/>
      <c r="F31" s="85"/>
      <c r="G31" s="85"/>
      <c r="H31" s="85"/>
      <c r="I31" s="85"/>
      <c r="J31" s="86"/>
      <c r="K31" s="312"/>
      <c r="L31" s="310" t="s">
        <v>984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249</v>
      </c>
      <c r="B36" s="836" t="str">
        <f>VLOOKUP(A36,EQUIPOS!A6:D154,3,FALSE)</f>
        <v>Guadañadora, Cilindraje 41.5 cm3, Longitud del mango 1450 mm, Peso 7.4 kg</v>
      </c>
      <c r="C36" s="837"/>
      <c r="D36" s="837"/>
      <c r="E36" s="837"/>
      <c r="F36" s="837"/>
      <c r="G36" s="837"/>
      <c r="H36" s="838"/>
      <c r="I36" s="271"/>
      <c r="J36" s="272"/>
      <c r="K36" s="273">
        <f>VLOOKUP(A36,EQUIPOS!A6:D161,4,FALSE)</f>
        <v>3705.703257393825</v>
      </c>
      <c r="L36" s="274"/>
      <c r="M36" s="275">
        <v>0.36</v>
      </c>
      <c r="N36" s="276">
        <f>K36/M36</f>
        <v>10293.620159427292</v>
      </c>
    </row>
    <row r="37" spans="1:14">
      <c r="A37" t="s">
        <v>273</v>
      </c>
      <c r="B37" s="836" t="str">
        <f>VLOOKUP(A37,EQUIPOS!A7:D154,3,FALSE)</f>
        <v>Motosierra, 93.6 cm3 - 7.1 HP, 45-90 cm - 7.9 kg</v>
      </c>
      <c r="C37" s="837"/>
      <c r="D37" s="837"/>
      <c r="E37" s="837"/>
      <c r="F37" s="837"/>
      <c r="G37" s="837"/>
      <c r="H37" s="838"/>
      <c r="I37" s="271"/>
      <c r="J37" s="272"/>
      <c r="K37" s="273">
        <f>VLOOKUP(A37,EQUIPOS!A7:D162,4,FALSE)</f>
        <v>4344.6176121168983</v>
      </c>
      <c r="L37" s="274"/>
      <c r="M37" s="275">
        <v>0.10299999999999999</v>
      </c>
      <c r="N37" s="276">
        <f>K37/M37</f>
        <v>42180.753515698045</v>
      </c>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1879.5486111111113</v>
      </c>
    </row>
    <row r="43" spans="1:14" ht="15.75" thickBot="1">
      <c r="B43" s="823" t="s">
        <v>953</v>
      </c>
      <c r="C43" s="824"/>
      <c r="D43" s="824"/>
      <c r="E43" s="824"/>
      <c r="F43" s="824"/>
      <c r="G43" s="824"/>
      <c r="H43" s="824"/>
      <c r="I43" s="824"/>
      <c r="J43" s="824"/>
      <c r="K43" s="824"/>
      <c r="L43" s="824"/>
      <c r="M43" s="825"/>
      <c r="N43" s="102">
        <f>SUM(N36:N42)</f>
        <v>54353.922286236448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1221</v>
      </c>
      <c r="B59" s="49" t="str">
        <f>VLOOKUP(A59,TRANSPORTE!A5:D94,3,FALSE)</f>
        <v>Transporte de material desmontado</v>
      </c>
      <c r="C59" s="321"/>
      <c r="D59" s="321"/>
      <c r="E59" s="321"/>
      <c r="F59" s="321"/>
      <c r="G59" s="321"/>
      <c r="H59" s="315" t="str">
        <f>VLOOKUP(A59,TRANSPORTE!A6:D120,2,FALSE)</f>
        <v>tkm</v>
      </c>
      <c r="I59" s="283">
        <v>50</v>
      </c>
      <c r="J59" s="290">
        <v>1</v>
      </c>
      <c r="K59" s="283">
        <f>I59*J59</f>
        <v>50</v>
      </c>
      <c r="L59" s="827">
        <f>'900.2'!N78</f>
        <v>1064.6594814333921</v>
      </c>
      <c r="M59" s="828"/>
      <c r="N59" s="291">
        <f>K59*L59</f>
        <v>53232.974071669603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53232.974071669603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2.88</v>
      </c>
      <c r="N70" s="300">
        <f>K70/M70</f>
        <v>37590.972222222226</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37590.972222222226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145177.86858012827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29035.573716025654</v>
      </c>
      <c r="M83" s="858"/>
      <c r="N83" s="54"/>
    </row>
    <row r="84" spans="1:14">
      <c r="B84" s="92" t="s">
        <v>973</v>
      </c>
      <c r="C84" s="93"/>
      <c r="D84" s="93"/>
      <c r="E84" s="93"/>
      <c r="F84" s="93"/>
      <c r="G84" s="93"/>
      <c r="H84" s="93"/>
      <c r="I84" s="90"/>
      <c r="J84" s="91"/>
      <c r="K84" s="308">
        <v>0.05</v>
      </c>
      <c r="L84" s="857">
        <f>N78*K84</f>
        <v>7258.8934290064135</v>
      </c>
      <c r="M84" s="858"/>
      <c r="N84" s="54"/>
    </row>
    <row r="85" spans="1:14" ht="15.75" thickBot="1">
      <c r="B85" s="94" t="s">
        <v>974</v>
      </c>
      <c r="C85" s="95"/>
      <c r="D85" s="95"/>
      <c r="E85" s="95"/>
      <c r="F85" s="95"/>
      <c r="G85" s="95"/>
      <c r="H85" s="95"/>
      <c r="I85" s="96"/>
      <c r="J85" s="97"/>
      <c r="K85" s="309">
        <v>0.05</v>
      </c>
      <c r="L85" s="859">
        <f>N78*K85</f>
        <v>7258.8934290064135</v>
      </c>
      <c r="M85" s="860"/>
      <c r="N85" s="54"/>
    </row>
    <row r="86" spans="1:14" ht="15.75" thickBot="1">
      <c r="B86" s="823" t="s">
        <v>953</v>
      </c>
      <c r="C86" s="824"/>
      <c r="D86" s="824"/>
      <c r="E86" s="824"/>
      <c r="F86" s="824"/>
      <c r="G86" s="824"/>
      <c r="H86" s="824"/>
      <c r="I86" s="824"/>
      <c r="J86" s="824"/>
      <c r="K86" s="824"/>
      <c r="L86" s="824"/>
      <c r="M86" s="825"/>
      <c r="N86" s="55">
        <f>L83+L84+L85</f>
        <v>43553.360574038481</v>
      </c>
    </row>
    <row r="87" spans="1:14" ht="15.75" thickBot="1">
      <c r="B87" s="36"/>
      <c r="C87" s="37"/>
      <c r="D87" s="37"/>
      <c r="E87" s="37"/>
      <c r="F87" s="37"/>
      <c r="G87" s="37"/>
      <c r="H87" s="37"/>
      <c r="I87" s="37"/>
      <c r="J87" s="37"/>
      <c r="K87" s="37"/>
      <c r="L87" s="37"/>
      <c r="M87" s="37"/>
      <c r="N87" s="38"/>
    </row>
    <row r="88" spans="1:14" ht="15.75" thickBot="1">
      <c r="A88" t="s">
        <v>2014</v>
      </c>
      <c r="B88" s="823" t="s">
        <v>975</v>
      </c>
      <c r="C88" s="824"/>
      <c r="D88" s="824"/>
      <c r="E88" s="824"/>
      <c r="F88" s="824"/>
      <c r="G88" s="824"/>
      <c r="H88" s="824"/>
      <c r="I88" s="824"/>
      <c r="J88" s="824"/>
      <c r="K88" s="824"/>
      <c r="L88" s="824"/>
      <c r="M88" s="825"/>
      <c r="N88" s="192">
        <f>N78+N86</f>
        <v>188731.22915416677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9.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986</v>
      </c>
      <c r="C31" s="84" t="s">
        <v>1170</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191575.81779035696</v>
      </c>
      <c r="L36" s="274"/>
      <c r="M36" s="275">
        <v>2.375</v>
      </c>
      <c r="N36" s="276">
        <f>K36/M36</f>
        <v>80663.502227518722</v>
      </c>
    </row>
    <row r="37" spans="1:14">
      <c r="A37" t="s">
        <v>180</v>
      </c>
      <c r="B37" s="836" t="str">
        <f>VLOOKUP(A37,EQUIPOS!A7:D154,3,FALSE)</f>
        <v>Compresor 120 HP, con martillo.</v>
      </c>
      <c r="C37" s="837"/>
      <c r="D37" s="837"/>
      <c r="E37" s="837"/>
      <c r="F37" s="837"/>
      <c r="G37" s="837"/>
      <c r="H37" s="838"/>
      <c r="I37" s="271"/>
      <c r="J37" s="272"/>
      <c r="K37" s="273">
        <f>VLOOKUP(A37,EQUIPOS!A7:D162,4,FALSE)</f>
        <v>94032.177562077981</v>
      </c>
      <c r="L37" s="274"/>
      <c r="M37" s="275">
        <v>2.375</v>
      </c>
      <c r="N37" s="276">
        <f>K37/M37</f>
        <v>39592.495815611779</v>
      </c>
    </row>
    <row r="38" spans="1:14">
      <c r="A38" t="s">
        <v>195</v>
      </c>
      <c r="B38" s="836" t="str">
        <f>VLOOKUP(A38,EQUIPOS!A7:D154,3,FALSE)</f>
        <v xml:space="preserve">Equipo de oxicorte, Capacidad de corte: hasta 6´´ (152mm) </v>
      </c>
      <c r="C38" s="837"/>
      <c r="D38" s="837"/>
      <c r="E38" s="837"/>
      <c r="F38" s="837"/>
      <c r="G38" s="837"/>
      <c r="H38" s="838"/>
      <c r="I38" s="271"/>
      <c r="J38" s="272"/>
      <c r="K38" s="273">
        <f>VLOOKUP(A38,EQUIPOS!A7:D162,4,FALSE)</f>
        <v>5404.512063979204</v>
      </c>
      <c r="L38" s="274"/>
      <c r="M38" s="275">
        <v>2.375</v>
      </c>
      <c r="N38" s="277">
        <f>K38/M38</f>
        <v>2275.5840269386122</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1416.2065453389896</v>
      </c>
    </row>
    <row r="43" spans="1:14" ht="15.75" thickBot="1">
      <c r="B43" s="823" t="s">
        <v>953</v>
      </c>
      <c r="C43" s="824"/>
      <c r="D43" s="824"/>
      <c r="E43" s="824"/>
      <c r="F43" s="824"/>
      <c r="G43" s="824"/>
      <c r="H43" s="824"/>
      <c r="I43" s="824"/>
      <c r="J43" s="824"/>
      <c r="K43" s="824"/>
      <c r="L43" s="824"/>
      <c r="M43" s="825"/>
      <c r="N43" s="102">
        <f>SUM(N36:N42)</f>
        <v>123947.78861540811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1064.6594814333921</v>
      </c>
      <c r="M59" s="828"/>
      <c r="N59" s="291">
        <f>K59*L59</f>
        <v>1064.6594814333921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1064.6594814333921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19</v>
      </c>
      <c r="N70" s="300">
        <f>K70/M70</f>
        <v>8547</v>
      </c>
      <c r="O70" s="109"/>
    </row>
    <row r="71" spans="1:15">
      <c r="A71" t="s">
        <v>30</v>
      </c>
      <c r="B71" s="52" t="str">
        <f>VLOOKUP(A71,'MANO DE OBRA'!A8:D68,3,FALSE)</f>
        <v>Oficial</v>
      </c>
      <c r="C71" s="50"/>
      <c r="D71" s="50"/>
      <c r="E71" s="50"/>
      <c r="F71" s="50"/>
      <c r="G71" s="50"/>
      <c r="H71" s="50"/>
      <c r="I71" s="296">
        <f>K71/J71*100</f>
        <v>57668.23979157189</v>
      </c>
      <c r="J71" s="297">
        <v>185</v>
      </c>
      <c r="K71" s="302">
        <f>VLOOKUP(A71,'MANO DE OBRA'!A8:D99,4,FALSE)</f>
        <v>106686.24361440798</v>
      </c>
      <c r="L71" s="53"/>
      <c r="M71" s="299">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14162.065453389894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85">
        <f>N43+N54+N65+N76</f>
        <v>139174.51355023141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27834.902710046284</v>
      </c>
      <c r="M83" s="858"/>
      <c r="N83" s="54"/>
    </row>
    <row r="84" spans="1:14">
      <c r="B84" s="92" t="s">
        <v>973</v>
      </c>
      <c r="C84" s="93"/>
      <c r="D84" s="93"/>
      <c r="E84" s="93"/>
      <c r="F84" s="93"/>
      <c r="G84" s="93"/>
      <c r="H84" s="93"/>
      <c r="I84" s="90"/>
      <c r="J84" s="91"/>
      <c r="K84" s="308">
        <v>0.05</v>
      </c>
      <c r="L84" s="857">
        <f>N78*K84</f>
        <v>6958.7256775115711</v>
      </c>
      <c r="M84" s="858"/>
      <c r="N84" s="54"/>
    </row>
    <row r="85" spans="1:14" ht="15.75" thickBot="1">
      <c r="B85" s="94" t="s">
        <v>974</v>
      </c>
      <c r="C85" s="95"/>
      <c r="D85" s="95"/>
      <c r="E85" s="95"/>
      <c r="F85" s="95"/>
      <c r="G85" s="95"/>
      <c r="H85" s="95"/>
      <c r="I85" s="96"/>
      <c r="J85" s="97"/>
      <c r="K85" s="309">
        <v>0.05</v>
      </c>
      <c r="L85" s="859">
        <f>N78*K85</f>
        <v>6958.7256775115711</v>
      </c>
      <c r="M85" s="860"/>
      <c r="N85" s="54"/>
    </row>
    <row r="86" spans="1:14" ht="15.75" thickBot="1">
      <c r="B86" s="823" t="s">
        <v>953</v>
      </c>
      <c r="C86" s="824"/>
      <c r="D86" s="824"/>
      <c r="E86" s="824"/>
      <c r="F86" s="824"/>
      <c r="G86" s="824"/>
      <c r="H86" s="824"/>
      <c r="I86" s="824"/>
      <c r="J86" s="824"/>
      <c r="K86" s="824"/>
      <c r="L86" s="824"/>
      <c r="M86" s="825"/>
      <c r="N86" s="55">
        <f>L83+L84+L85</f>
        <v>41752.354065069419</v>
      </c>
    </row>
    <row r="87" spans="1:14" ht="15.75" thickBot="1">
      <c r="B87" s="36"/>
      <c r="C87" s="37"/>
      <c r="D87" s="37"/>
      <c r="E87" s="37"/>
      <c r="F87" s="37"/>
      <c r="G87" s="37"/>
      <c r="H87" s="37"/>
      <c r="I87" s="37"/>
      <c r="J87" s="37"/>
      <c r="K87" s="37"/>
      <c r="L87" s="37"/>
      <c r="M87" s="37"/>
      <c r="N87" s="38"/>
    </row>
    <row r="88" spans="1:14" ht="15.75" thickBot="1">
      <c r="A88" t="s">
        <v>2014</v>
      </c>
      <c r="B88" s="823" t="s">
        <v>975</v>
      </c>
      <c r="C88" s="824"/>
      <c r="D88" s="824"/>
      <c r="E88" s="824"/>
      <c r="F88" s="824"/>
      <c r="G88" s="824"/>
      <c r="H88" s="824"/>
      <c r="I88" s="824"/>
      <c r="J88" s="824"/>
      <c r="K88" s="824"/>
      <c r="L88" s="824"/>
      <c r="M88" s="825"/>
      <c r="N88" s="55">
        <f>N78+N86</f>
        <v>180926.86761530081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c r="B106" s="861"/>
      <c r="C106" s="862"/>
      <c r="D106" s="862"/>
      <c r="E106" s="862"/>
      <c r="F106" s="862"/>
      <c r="G106" s="862"/>
      <c r="H106" s="862"/>
      <c r="I106" s="862"/>
      <c r="J106" s="862"/>
      <c r="K106" s="862"/>
      <c r="L106" s="862"/>
      <c r="M106" s="862"/>
      <c r="N106" s="863"/>
    </row>
    <row r="107" spans="2:14" ht="27.7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2197</v>
      </c>
      <c r="M1" s="888"/>
      <c r="N1" s="889"/>
    </row>
    <row r="2" spans="2:14">
      <c r="B2" s="868"/>
      <c r="C2" s="879" t="s">
        <v>934</v>
      </c>
      <c r="D2" s="880"/>
      <c r="E2" s="880"/>
      <c r="F2" s="880"/>
      <c r="G2" s="880"/>
      <c r="H2" s="880"/>
      <c r="I2" s="880"/>
      <c r="J2" s="881"/>
      <c r="K2" s="886"/>
      <c r="L2" s="890"/>
      <c r="M2" s="891"/>
      <c r="N2" s="892"/>
    </row>
    <row r="3" spans="2:14">
      <c r="B3" s="868"/>
      <c r="C3" s="879" t="s">
        <v>2198</v>
      </c>
      <c r="D3" s="880"/>
      <c r="E3" s="880"/>
      <c r="F3" s="880"/>
      <c r="G3" s="880"/>
      <c r="H3" s="880"/>
      <c r="I3" s="880"/>
      <c r="J3" s="881"/>
      <c r="K3" s="870" t="s">
        <v>935</v>
      </c>
      <c r="L3" s="895">
        <v>1</v>
      </c>
      <c r="M3" s="896"/>
      <c r="N3" s="897"/>
    </row>
    <row r="4" spans="2:14">
      <c r="B4" s="868"/>
      <c r="C4" s="879" t="s">
        <v>2199</v>
      </c>
      <c r="D4" s="880"/>
      <c r="E4" s="880"/>
      <c r="F4" s="880"/>
      <c r="G4" s="880"/>
      <c r="H4" s="880"/>
      <c r="I4" s="880"/>
      <c r="J4" s="881"/>
      <c r="K4" s="893"/>
      <c r="L4" s="898"/>
      <c r="M4" s="899"/>
      <c r="N4" s="900"/>
    </row>
    <row r="5" spans="2:14">
      <c r="B5" s="868"/>
      <c r="C5" s="879" t="s">
        <v>2200</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9.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2201</v>
      </c>
      <c r="M9" s="360" t="s">
        <v>2202</v>
      </c>
      <c r="N9" s="361" t="s">
        <v>2203</v>
      </c>
    </row>
    <row r="10" spans="2:14" ht="36">
      <c r="B10" s="901" t="s">
        <v>2204</v>
      </c>
      <c r="C10" s="902"/>
      <c r="D10" s="902"/>
      <c r="E10" s="902"/>
      <c r="F10" s="395" t="s">
        <v>2205</v>
      </c>
      <c r="G10" s="82"/>
      <c r="H10" s="363"/>
      <c r="I10" s="903" t="s">
        <v>2206</v>
      </c>
      <c r="J10" s="903"/>
      <c r="K10" s="396" t="s">
        <v>2205</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988</v>
      </c>
      <c r="C31" s="84" t="s">
        <v>1171</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312</v>
      </c>
      <c r="B36" s="836" t="str">
        <f>VLOOKUP(A36,EQUIPOS!A6:D154,3,FALSE)</f>
        <v>Retroexcavadora sobre oruga, potencia 138 HP, balde de 1,5 m3.</v>
      </c>
      <c r="C36" s="837"/>
      <c r="D36" s="837"/>
      <c r="E36" s="837"/>
      <c r="F36" s="837"/>
      <c r="G36" s="837"/>
      <c r="H36" s="838"/>
      <c r="I36" s="271"/>
      <c r="J36" s="272"/>
      <c r="K36" s="273">
        <f>VLOOKUP(A36,EQUIPOS!A6:D161,4,FALSE)</f>
        <v>135600.59345756235</v>
      </c>
      <c r="L36" s="274"/>
      <c r="M36" s="275">
        <v>2.5</v>
      </c>
      <c r="N36" s="276">
        <f>K36/M36</f>
        <v>54240.237383024942</v>
      </c>
    </row>
    <row r="37" spans="1:14">
      <c r="A37" t="s">
        <v>180</v>
      </c>
      <c r="B37" s="836" t="str">
        <f>VLOOKUP(A37,EQUIPOS!A7:D154,3,FALSE)</f>
        <v>Compresor 120 HP, con martillo.</v>
      </c>
      <c r="C37" s="837"/>
      <c r="D37" s="837"/>
      <c r="E37" s="837"/>
      <c r="F37" s="837"/>
      <c r="G37" s="837"/>
      <c r="H37" s="838"/>
      <c r="I37" s="271"/>
      <c r="J37" s="272"/>
      <c r="K37" s="273">
        <f>VLOOKUP(A37,EQUIPOS!A7:D162,4,FALSE)</f>
        <v>94032.177562077981</v>
      </c>
      <c r="L37" s="274"/>
      <c r="M37" s="275">
        <v>2.5</v>
      </c>
      <c r="N37" s="276">
        <f>K37/M37</f>
        <v>37612.871024831191</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5404.512063979204</v>
      </c>
      <c r="L38" s="274"/>
      <c r="M38" s="275">
        <v>2.5</v>
      </c>
      <c r="N38" s="276">
        <f>K38/M38</f>
        <v>2161.8048255916815</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269.07924361440797</v>
      </c>
    </row>
    <row r="43" spans="1:14" ht="15.75" thickBot="1">
      <c r="B43" s="823" t="s">
        <v>953</v>
      </c>
      <c r="C43" s="824"/>
      <c r="D43" s="824"/>
      <c r="E43" s="824"/>
      <c r="F43" s="824"/>
      <c r="G43" s="824"/>
      <c r="H43" s="824"/>
      <c r="I43" s="824"/>
      <c r="J43" s="824"/>
      <c r="K43" s="824"/>
      <c r="L43" s="824"/>
      <c r="M43" s="825"/>
      <c r="N43" s="102">
        <f>SUM(N36:N42)</f>
        <v>94283.992477062231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1064.6594814333921</v>
      </c>
      <c r="M59" s="828"/>
      <c r="N59" s="291">
        <f>K59*L59</f>
        <v>1064.6594814333921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1064.6594814333921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20</v>
      </c>
      <c r="N70" s="300">
        <f>K70/M70</f>
        <v>8119.65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13453.962180720398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108802.61413921602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21760.522827843204</v>
      </c>
      <c r="M83" s="858"/>
      <c r="N83" s="54"/>
    </row>
    <row r="84" spans="1:14">
      <c r="B84" s="92" t="s">
        <v>973</v>
      </c>
      <c r="C84" s="93"/>
      <c r="D84" s="93"/>
      <c r="E84" s="93"/>
      <c r="F84" s="93"/>
      <c r="G84" s="93"/>
      <c r="H84" s="93"/>
      <c r="I84" s="90"/>
      <c r="J84" s="91"/>
      <c r="K84" s="308">
        <v>0.05</v>
      </c>
      <c r="L84" s="857">
        <f>N78*K84</f>
        <v>5440.130706960801</v>
      </c>
      <c r="M84" s="858"/>
      <c r="N84" s="54"/>
    </row>
    <row r="85" spans="1:14" ht="15.75" thickBot="1">
      <c r="B85" s="94" t="s">
        <v>974</v>
      </c>
      <c r="C85" s="95"/>
      <c r="D85" s="95"/>
      <c r="E85" s="95"/>
      <c r="F85" s="95"/>
      <c r="G85" s="95"/>
      <c r="H85" s="95"/>
      <c r="I85" s="96"/>
      <c r="J85" s="97"/>
      <c r="K85" s="309">
        <v>0.05</v>
      </c>
      <c r="L85" s="859">
        <f>N78*K85</f>
        <v>5440.130706960801</v>
      </c>
      <c r="M85" s="860"/>
      <c r="N85" s="54"/>
    </row>
    <row r="86" spans="1:14" ht="15.75" thickBot="1">
      <c r="B86" s="823" t="s">
        <v>953</v>
      </c>
      <c r="C86" s="824"/>
      <c r="D86" s="824"/>
      <c r="E86" s="824"/>
      <c r="F86" s="824"/>
      <c r="G86" s="824"/>
      <c r="H86" s="824"/>
      <c r="I86" s="824"/>
      <c r="J86" s="824"/>
      <c r="K86" s="824"/>
      <c r="L86" s="824"/>
      <c r="M86" s="825"/>
      <c r="N86" s="55">
        <f>L83+L84+L85</f>
        <v>32640.784241764806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141443.39838098083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2197</v>
      </c>
      <c r="M1" s="888"/>
      <c r="N1" s="889"/>
    </row>
    <row r="2" spans="2:14">
      <c r="B2" s="868"/>
      <c r="C2" s="879" t="s">
        <v>934</v>
      </c>
      <c r="D2" s="880"/>
      <c r="E2" s="880"/>
      <c r="F2" s="880"/>
      <c r="G2" s="880"/>
      <c r="H2" s="880"/>
      <c r="I2" s="880"/>
      <c r="J2" s="881"/>
      <c r="K2" s="886"/>
      <c r="L2" s="890"/>
      <c r="M2" s="891"/>
      <c r="N2" s="892"/>
    </row>
    <row r="3" spans="2:14">
      <c r="B3" s="868"/>
      <c r="C3" s="879" t="s">
        <v>2198</v>
      </c>
      <c r="D3" s="880"/>
      <c r="E3" s="880"/>
      <c r="F3" s="880"/>
      <c r="G3" s="880"/>
      <c r="H3" s="880"/>
      <c r="I3" s="880"/>
      <c r="J3" s="881"/>
      <c r="K3" s="870" t="s">
        <v>935</v>
      </c>
      <c r="L3" s="895">
        <v>1</v>
      </c>
      <c r="M3" s="896"/>
      <c r="N3" s="897"/>
    </row>
    <row r="4" spans="2:14">
      <c r="B4" s="868"/>
      <c r="C4" s="879" t="s">
        <v>2199</v>
      </c>
      <c r="D4" s="880"/>
      <c r="E4" s="880"/>
      <c r="F4" s="880"/>
      <c r="G4" s="880"/>
      <c r="H4" s="880"/>
      <c r="I4" s="880"/>
      <c r="J4" s="881"/>
      <c r="K4" s="893"/>
      <c r="L4" s="898"/>
      <c r="M4" s="899"/>
      <c r="N4" s="900"/>
    </row>
    <row r="5" spans="2:14">
      <c r="B5" s="868"/>
      <c r="C5" s="879" t="s">
        <v>2200</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2201</v>
      </c>
      <c r="M9" s="360" t="s">
        <v>2202</v>
      </c>
      <c r="N9" s="361" t="s">
        <v>2203</v>
      </c>
    </row>
    <row r="10" spans="2:14" ht="36">
      <c r="B10" s="901" t="s">
        <v>2204</v>
      </c>
      <c r="C10" s="902"/>
      <c r="D10" s="902"/>
      <c r="E10" s="902"/>
      <c r="F10" s="395" t="s">
        <v>2205</v>
      </c>
      <c r="G10" s="82"/>
      <c r="H10" s="363"/>
      <c r="I10" s="903" t="s">
        <v>2206</v>
      </c>
      <c r="J10" s="903"/>
      <c r="K10" s="396" t="s">
        <v>2205</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989</v>
      </c>
      <c r="C31" s="84" t="s">
        <v>1172</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191575.81779035696</v>
      </c>
      <c r="L36" s="274"/>
      <c r="M36" s="275">
        <v>9.25</v>
      </c>
      <c r="N36" s="276">
        <f>K36/M36</f>
        <v>20710.899220579129</v>
      </c>
    </row>
    <row r="37" spans="1:14">
      <c r="A37" t="s">
        <v>180</v>
      </c>
      <c r="B37" s="836" t="str">
        <f>VLOOKUP(A37,EQUIPOS!A7:D154,3,FALSE)</f>
        <v>Compresor 120 HP, con martillo.</v>
      </c>
      <c r="C37" s="837"/>
      <c r="D37" s="837"/>
      <c r="E37" s="837"/>
      <c r="F37" s="837"/>
      <c r="G37" s="837"/>
      <c r="H37" s="838"/>
      <c r="I37" s="271"/>
      <c r="J37" s="272"/>
      <c r="K37" s="273">
        <f>VLOOKUP(A37,EQUIPOS!A7:D162,4,FALSE)</f>
        <v>94032.177562077981</v>
      </c>
      <c r="L37" s="274"/>
      <c r="M37" s="275">
        <v>9.25</v>
      </c>
      <c r="N37" s="276">
        <f>K37/M37</f>
        <v>10165.640817521944</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58.094119895785944</v>
      </c>
    </row>
    <row r="43" spans="1:14" ht="15.75" thickBot="1">
      <c r="B43" s="823" t="s">
        <v>953</v>
      </c>
      <c r="C43" s="824"/>
      <c r="D43" s="824"/>
      <c r="E43" s="824"/>
      <c r="F43" s="824"/>
      <c r="G43" s="824"/>
      <c r="H43" s="824"/>
      <c r="I43" s="824"/>
      <c r="J43" s="824"/>
      <c r="K43" s="824"/>
      <c r="L43" s="824"/>
      <c r="M43" s="825"/>
      <c r="N43" s="102">
        <f>SUM(N36:N42)</f>
        <v>30934.634157996858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1064.6594814333921</v>
      </c>
      <c r="M59" s="828"/>
      <c r="N59" s="291">
        <f>K59*L59</f>
        <v>1064.6594814333921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1064.6594814333921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74</v>
      </c>
      <c r="N70" s="300">
        <f>K70/M70</f>
        <v>1463</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74</v>
      </c>
      <c r="N71" s="300">
        <f>K71/M71</f>
        <v>1441.7059947892972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2904.7059947892972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34903.999634219545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6980.7999268439089</v>
      </c>
      <c r="M83" s="858"/>
      <c r="N83" s="54"/>
    </row>
    <row r="84" spans="1:14">
      <c r="B84" s="92" t="s">
        <v>973</v>
      </c>
      <c r="C84" s="93"/>
      <c r="D84" s="93"/>
      <c r="E84" s="93"/>
      <c r="F84" s="93"/>
      <c r="G84" s="93"/>
      <c r="H84" s="93"/>
      <c r="I84" s="90"/>
      <c r="J84" s="91"/>
      <c r="K84" s="308">
        <v>0.05</v>
      </c>
      <c r="L84" s="857">
        <f>N78*K84</f>
        <v>1745.1999817109772</v>
      </c>
      <c r="M84" s="858"/>
      <c r="N84" s="54"/>
    </row>
    <row r="85" spans="1:14" ht="15.75" thickBot="1">
      <c r="B85" s="94" t="s">
        <v>974</v>
      </c>
      <c r="C85" s="95"/>
      <c r="D85" s="95"/>
      <c r="E85" s="95"/>
      <c r="F85" s="95"/>
      <c r="G85" s="95"/>
      <c r="H85" s="95"/>
      <c r="I85" s="96"/>
      <c r="J85" s="97"/>
      <c r="K85" s="309">
        <v>0.05</v>
      </c>
      <c r="L85" s="859">
        <f>N78*K85</f>
        <v>1745.1999817109772</v>
      </c>
      <c r="M85" s="860"/>
      <c r="N85" s="54"/>
    </row>
    <row r="86" spans="1:14" ht="15.75" thickBot="1">
      <c r="B86" s="823" t="s">
        <v>953</v>
      </c>
      <c r="C86" s="824"/>
      <c r="D86" s="824"/>
      <c r="E86" s="824"/>
      <c r="F86" s="824"/>
      <c r="G86" s="824"/>
      <c r="H86" s="824"/>
      <c r="I86" s="824"/>
      <c r="J86" s="824"/>
      <c r="K86" s="824"/>
      <c r="L86" s="824"/>
      <c r="M86" s="825"/>
      <c r="N86" s="55">
        <f>L83+L84+L85</f>
        <v>10471.199890265863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45375.199524485404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990</v>
      </c>
      <c r="C31" s="84" t="s">
        <v>1173</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180</v>
      </c>
      <c r="B36" s="836" t="str">
        <f>VLOOKUP(A36,EQUIPOS!A6:D154,3,FALSE)</f>
        <v>Compresor 120 HP, con martillo.</v>
      </c>
      <c r="C36" s="837"/>
      <c r="D36" s="837"/>
      <c r="E36" s="837"/>
      <c r="F36" s="837"/>
      <c r="G36" s="837"/>
      <c r="H36" s="838"/>
      <c r="I36" s="271"/>
      <c r="J36" s="272"/>
      <c r="K36" s="273">
        <f>VLOOKUP(A36,EQUIPOS!A6:D161,4,FALSE)</f>
        <v>94032.177562077981</v>
      </c>
      <c r="L36" s="274"/>
      <c r="M36" s="275">
        <v>2.5</v>
      </c>
      <c r="N36" s="276">
        <f>K36/M36</f>
        <v>37612.871024831191</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1082.6200000000001</v>
      </c>
    </row>
    <row r="43" spans="1:14" ht="15.75" thickBot="1">
      <c r="B43" s="823" t="s">
        <v>953</v>
      </c>
      <c r="C43" s="824"/>
      <c r="D43" s="824"/>
      <c r="E43" s="824"/>
      <c r="F43" s="824"/>
      <c r="G43" s="824"/>
      <c r="H43" s="824"/>
      <c r="I43" s="824"/>
      <c r="J43" s="824"/>
      <c r="K43" s="824"/>
      <c r="L43" s="824"/>
      <c r="M43" s="825"/>
      <c r="N43" s="102">
        <f>SUM(N36:N42)</f>
        <v>38695.491024831193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1064.6594814333921</v>
      </c>
      <c r="M59" s="828"/>
      <c r="N59" s="291">
        <f>K59*L59</f>
        <v>1064.6594814333921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1064.6594814333921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20</v>
      </c>
      <c r="N70" s="300">
        <f>K70/M70</f>
        <v>10826.2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10826.2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50586.350506264585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10117.270101252918</v>
      </c>
      <c r="M83" s="858"/>
      <c r="N83" s="54"/>
    </row>
    <row r="84" spans="1:14">
      <c r="B84" s="92" t="s">
        <v>973</v>
      </c>
      <c r="C84" s="93"/>
      <c r="D84" s="93"/>
      <c r="E84" s="93"/>
      <c r="F84" s="93"/>
      <c r="G84" s="93"/>
      <c r="H84" s="93"/>
      <c r="I84" s="90"/>
      <c r="J84" s="91"/>
      <c r="K84" s="308">
        <v>0.05</v>
      </c>
      <c r="L84" s="857">
        <f>N78*K84</f>
        <v>2529.3175253132295</v>
      </c>
      <c r="M84" s="858"/>
      <c r="N84" s="54"/>
    </row>
    <row r="85" spans="1:14" ht="15.75" thickBot="1">
      <c r="B85" s="94" t="s">
        <v>974</v>
      </c>
      <c r="C85" s="95"/>
      <c r="D85" s="95"/>
      <c r="E85" s="95"/>
      <c r="F85" s="95"/>
      <c r="G85" s="95"/>
      <c r="H85" s="95"/>
      <c r="I85" s="96"/>
      <c r="J85" s="97"/>
      <c r="K85" s="309">
        <v>0.05</v>
      </c>
      <c r="L85" s="859">
        <f>N78*K85</f>
        <v>2529.3175253132295</v>
      </c>
      <c r="M85" s="860"/>
      <c r="N85" s="54"/>
    </row>
    <row r="86" spans="1:14" ht="15.75" thickBot="1">
      <c r="B86" s="823" t="s">
        <v>953</v>
      </c>
      <c r="C86" s="824"/>
      <c r="D86" s="824"/>
      <c r="E86" s="824"/>
      <c r="F86" s="824"/>
      <c r="G86" s="824"/>
      <c r="H86" s="824"/>
      <c r="I86" s="824"/>
      <c r="J86" s="824"/>
      <c r="K86" s="824"/>
      <c r="L86" s="824"/>
      <c r="M86" s="825"/>
      <c r="N86" s="55">
        <f>L83+L84+L85</f>
        <v>15175.905151879375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65762.255658143957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991</v>
      </c>
      <c r="C31" s="84" t="s">
        <v>1170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191575.81779035696</v>
      </c>
      <c r="L36" s="274"/>
      <c r="M36" s="275">
        <v>2.375</v>
      </c>
      <c r="N36" s="276">
        <f>K36/M36</f>
        <v>80663.502227518722</v>
      </c>
    </row>
    <row r="37" spans="1:14">
      <c r="A37" t="s">
        <v>180</v>
      </c>
      <c r="B37" s="836" t="str">
        <f>VLOOKUP(A37,EQUIPOS!A7:D154,3,FALSE)</f>
        <v>Compresor 120 HP, con martillo.</v>
      </c>
      <c r="C37" s="837"/>
      <c r="D37" s="837"/>
      <c r="E37" s="837"/>
      <c r="F37" s="837"/>
      <c r="G37" s="837"/>
      <c r="H37" s="838"/>
      <c r="I37" s="271"/>
      <c r="J37" s="272"/>
      <c r="K37" s="273">
        <f>VLOOKUP(A37,EQUIPOS!A7:D162,4,FALSE)</f>
        <v>94032.177562077981</v>
      </c>
      <c r="L37" s="274"/>
      <c r="M37" s="275">
        <v>2.375</v>
      </c>
      <c r="N37" s="276">
        <f>K37/M37</f>
        <v>39592.495815611779</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5404.512063979204</v>
      </c>
      <c r="L38" s="274"/>
      <c r="M38" s="275">
        <v>2.375</v>
      </c>
      <c r="N38" s="276">
        <f>K38/M38</f>
        <v>2275.5840269386122</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1416.2065453389896</v>
      </c>
    </row>
    <row r="43" spans="1:14" ht="15.75" thickBot="1">
      <c r="B43" s="823" t="s">
        <v>953</v>
      </c>
      <c r="C43" s="824"/>
      <c r="D43" s="824"/>
      <c r="E43" s="824"/>
      <c r="F43" s="824"/>
      <c r="G43" s="824"/>
      <c r="H43" s="824"/>
      <c r="I43" s="824"/>
      <c r="J43" s="824"/>
      <c r="K43" s="824"/>
      <c r="L43" s="824"/>
      <c r="M43" s="825"/>
      <c r="N43" s="102">
        <f>SUM(N36:N42)</f>
        <v>123947.78861540811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1064.6594814333921</v>
      </c>
      <c r="M59" s="828"/>
      <c r="N59" s="291">
        <f>K59*L59</f>
        <v>1064.6594814333921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1064.6594814333921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19</v>
      </c>
      <c r="N70" s="300">
        <f>K70/M70</f>
        <v>8547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N70+N71+N72+N73+N74</f>
        <v>14162.065453389894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139174.51355023141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27834.902710046284</v>
      </c>
      <c r="M83" s="858"/>
      <c r="N83" s="54"/>
    </row>
    <row r="84" spans="1:14">
      <c r="B84" s="92" t="s">
        <v>973</v>
      </c>
      <c r="C84" s="93"/>
      <c r="D84" s="93"/>
      <c r="E84" s="93"/>
      <c r="F84" s="93"/>
      <c r="G84" s="93"/>
      <c r="H84" s="93"/>
      <c r="I84" s="90"/>
      <c r="J84" s="91"/>
      <c r="K84" s="308">
        <v>0.05</v>
      </c>
      <c r="L84" s="857">
        <f>N78*K84</f>
        <v>6958.7256775115711</v>
      </c>
      <c r="M84" s="858"/>
      <c r="N84" s="54"/>
    </row>
    <row r="85" spans="1:14" ht="15.75" thickBot="1">
      <c r="B85" s="94" t="s">
        <v>974</v>
      </c>
      <c r="C85" s="95"/>
      <c r="D85" s="95"/>
      <c r="E85" s="95"/>
      <c r="F85" s="95"/>
      <c r="G85" s="95"/>
      <c r="H85" s="95"/>
      <c r="I85" s="96"/>
      <c r="J85" s="97"/>
      <c r="K85" s="309">
        <v>0.05</v>
      </c>
      <c r="L85" s="859">
        <f>N78*K85</f>
        <v>6958.7256775115711</v>
      </c>
      <c r="M85" s="860"/>
      <c r="N85" s="54"/>
    </row>
    <row r="86" spans="1:14" ht="15.75" thickBot="1">
      <c r="B86" s="823" t="s">
        <v>953</v>
      </c>
      <c r="C86" s="824"/>
      <c r="D86" s="824"/>
      <c r="E86" s="824"/>
      <c r="F86" s="824"/>
      <c r="G86" s="824"/>
      <c r="H86" s="824"/>
      <c r="I86" s="824"/>
      <c r="J86" s="824"/>
      <c r="K86" s="824"/>
      <c r="L86" s="824"/>
      <c r="M86" s="825"/>
      <c r="N86" s="55">
        <f>L83+L84+L85</f>
        <v>41752.354065069419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180926.86761530081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992</v>
      </c>
      <c r="C31" s="84" t="s">
        <v>1171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312</v>
      </c>
      <c r="B36" s="836" t="str">
        <f>VLOOKUP(A36,EQUIPOS!A6:D154,3,FALSE)</f>
        <v>Retroexcavadora sobre oruga, potencia 138 HP, balde de 1,5 m3.</v>
      </c>
      <c r="C36" s="837"/>
      <c r="D36" s="837"/>
      <c r="E36" s="837"/>
      <c r="F36" s="837"/>
      <c r="G36" s="837"/>
      <c r="H36" s="838"/>
      <c r="I36" s="271"/>
      <c r="J36" s="272"/>
      <c r="K36" s="273">
        <f>VLOOKUP(A36,EQUIPOS!A6:D161,4,FALSE)</f>
        <v>135600.59345756235</v>
      </c>
      <c r="L36" s="274"/>
      <c r="M36" s="275">
        <v>2.5</v>
      </c>
      <c r="N36" s="276">
        <f>K36/M36</f>
        <v>54240.237383024942</v>
      </c>
    </row>
    <row r="37" spans="1:14">
      <c r="A37" t="s">
        <v>180</v>
      </c>
      <c r="B37" s="836" t="str">
        <f>VLOOKUP(A37,EQUIPOS!A7:D154,3,FALSE)</f>
        <v>Compresor 120 HP, con martillo.</v>
      </c>
      <c r="C37" s="837"/>
      <c r="D37" s="837"/>
      <c r="E37" s="837"/>
      <c r="F37" s="837"/>
      <c r="G37" s="837"/>
      <c r="H37" s="838"/>
      <c r="I37" s="271"/>
      <c r="J37" s="272"/>
      <c r="K37" s="273">
        <f>VLOOKUP(A37,EQUIPOS!A7:D162,4,FALSE)</f>
        <v>94032.177562077981</v>
      </c>
      <c r="L37" s="274"/>
      <c r="M37" s="275">
        <v>2.5</v>
      </c>
      <c r="N37" s="276">
        <f>K37/M37</f>
        <v>37612.871024831191</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5404.512063979204</v>
      </c>
      <c r="L38" s="274"/>
      <c r="M38" s="275">
        <v>2.5</v>
      </c>
      <c r="N38" s="276">
        <f>K38/M38</f>
        <v>2161.8048255916815</v>
      </c>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269.07924361440797</v>
      </c>
    </row>
    <row r="43" spans="1:14" ht="15.75" thickBot="1">
      <c r="B43" s="823" t="s">
        <v>953</v>
      </c>
      <c r="C43" s="824"/>
      <c r="D43" s="824"/>
      <c r="E43" s="824"/>
      <c r="F43" s="824"/>
      <c r="G43" s="824"/>
      <c r="H43" s="824"/>
      <c r="I43" s="824"/>
      <c r="J43" s="824"/>
      <c r="K43" s="824"/>
      <c r="L43" s="824"/>
      <c r="M43" s="825"/>
      <c r="N43" s="102">
        <f>SUM(N36:N42)</f>
        <v>94283.992477062231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1064.6594814333921</v>
      </c>
      <c r="M59" s="828"/>
      <c r="N59" s="291">
        <f>K59*L59</f>
        <v>1064.6594814333921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1064.6594814333921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20</v>
      </c>
      <c r="N70" s="300">
        <f>K70/M70</f>
        <v>8119.65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13453.962180720398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108802.61413921602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21760.522827843204</v>
      </c>
      <c r="M83" s="858"/>
      <c r="N83" s="54"/>
    </row>
    <row r="84" spans="1:14">
      <c r="B84" s="92" t="s">
        <v>973</v>
      </c>
      <c r="C84" s="93"/>
      <c r="D84" s="93"/>
      <c r="E84" s="93"/>
      <c r="F84" s="93"/>
      <c r="G84" s="93"/>
      <c r="H84" s="93"/>
      <c r="I84" s="90"/>
      <c r="J84" s="91"/>
      <c r="K84" s="308">
        <v>0.05</v>
      </c>
      <c r="L84" s="857">
        <f>N78*K84</f>
        <v>5440.130706960801</v>
      </c>
      <c r="M84" s="858"/>
      <c r="N84" s="54"/>
    </row>
    <row r="85" spans="1:14" ht="15.75" thickBot="1">
      <c r="B85" s="94" t="s">
        <v>974</v>
      </c>
      <c r="C85" s="95"/>
      <c r="D85" s="95"/>
      <c r="E85" s="95"/>
      <c r="F85" s="95"/>
      <c r="G85" s="95"/>
      <c r="H85" s="95"/>
      <c r="I85" s="96"/>
      <c r="J85" s="97"/>
      <c r="K85" s="309">
        <v>0.05</v>
      </c>
      <c r="L85" s="859">
        <f>N78*K85</f>
        <v>5440.130706960801</v>
      </c>
      <c r="M85" s="860"/>
      <c r="N85" s="54"/>
    </row>
    <row r="86" spans="1:14" ht="15.75" thickBot="1">
      <c r="B86" s="823" t="s">
        <v>953</v>
      </c>
      <c r="C86" s="824"/>
      <c r="D86" s="824"/>
      <c r="E86" s="824"/>
      <c r="F86" s="824"/>
      <c r="G86" s="824"/>
      <c r="H86" s="824"/>
      <c r="I86" s="824"/>
      <c r="J86" s="824"/>
      <c r="K86" s="824"/>
      <c r="L86" s="824"/>
      <c r="M86" s="825"/>
      <c r="N86" s="55">
        <f>L83+L84+L85</f>
        <v>32640.784241764806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141443.39838098083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993</v>
      </c>
      <c r="C31" s="84" t="s">
        <v>1171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312</v>
      </c>
      <c r="B36" s="836" t="str">
        <f>VLOOKUP(A36,EQUIPOS!A6:D154,3,FALSE)</f>
        <v>Retroexcavadora sobre oruga, potencia 138 HP, balde de 1,5 m3.</v>
      </c>
      <c r="C36" s="837"/>
      <c r="D36" s="837"/>
      <c r="E36" s="837"/>
      <c r="F36" s="837"/>
      <c r="G36" s="837"/>
      <c r="H36" s="838"/>
      <c r="I36" s="271"/>
      <c r="J36" s="272"/>
      <c r="K36" s="273">
        <f>VLOOKUP(A36,EQUIPOS!A6:D161,4,FALSE)</f>
        <v>135600.59345756235</v>
      </c>
      <c r="L36" s="274"/>
      <c r="M36" s="275">
        <v>2.5</v>
      </c>
      <c r="N36" s="276">
        <f>K36/M36</f>
        <v>54240.237383024942</v>
      </c>
    </row>
    <row r="37" spans="1:14">
      <c r="A37" t="s">
        <v>180</v>
      </c>
      <c r="B37" s="836" t="str">
        <f>VLOOKUP(A37,EQUIPOS!A7:D154,3,FALSE)</f>
        <v>Compresor 120 HP, con martillo.</v>
      </c>
      <c r="C37" s="837"/>
      <c r="D37" s="837"/>
      <c r="E37" s="837"/>
      <c r="F37" s="837"/>
      <c r="G37" s="837"/>
      <c r="H37" s="838"/>
      <c r="I37" s="271"/>
      <c r="J37" s="272"/>
      <c r="K37" s="273">
        <f>VLOOKUP(A37,EQUIPOS!A7:D162,4,FALSE)</f>
        <v>94032.177562077981</v>
      </c>
      <c r="L37" s="274"/>
      <c r="M37" s="275">
        <v>2.5</v>
      </c>
      <c r="N37" s="276">
        <f>K37/M37</f>
        <v>37612.871024831191</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5404.512063979204</v>
      </c>
      <c r="L38" s="274"/>
      <c r="M38" s="275">
        <v>2.5</v>
      </c>
      <c r="N38" s="276">
        <f>K38/M38</f>
        <v>2161.8048255916815</v>
      </c>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214.948243614408</v>
      </c>
    </row>
    <row r="43" spans="1:14" ht="15.75" thickBot="1">
      <c r="B43" s="823" t="s">
        <v>953</v>
      </c>
      <c r="C43" s="824"/>
      <c r="D43" s="824"/>
      <c r="E43" s="824"/>
      <c r="F43" s="824"/>
      <c r="G43" s="824"/>
      <c r="H43" s="824"/>
      <c r="I43" s="824"/>
      <c r="J43" s="824"/>
      <c r="K43" s="824"/>
      <c r="L43" s="824"/>
      <c r="M43" s="825"/>
      <c r="N43" s="102">
        <f>SUM(N36:N42)</f>
        <v>94229.861477062223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1.4</v>
      </c>
      <c r="J59" s="290">
        <v>1</v>
      </c>
      <c r="K59" s="283">
        <f>I59*J59</f>
        <v>1.4</v>
      </c>
      <c r="L59" s="827">
        <f>'900.2'!N78</f>
        <v>1064.6594814333921</v>
      </c>
      <c r="M59" s="828"/>
      <c r="N59" s="291">
        <f>K59*L59</f>
        <v>1490.5232740067488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1490.5232740067488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20</v>
      </c>
      <c r="N70" s="300">
        <f>K70/M70</f>
        <v>5413.1</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10747.412180720399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106467.79693178937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21293.559386357876</v>
      </c>
      <c r="M83" s="858"/>
      <c r="N83" s="54"/>
    </row>
    <row r="84" spans="1:14">
      <c r="B84" s="92" t="s">
        <v>973</v>
      </c>
      <c r="C84" s="93"/>
      <c r="D84" s="93"/>
      <c r="E84" s="93"/>
      <c r="F84" s="93"/>
      <c r="G84" s="93"/>
      <c r="H84" s="93"/>
      <c r="I84" s="90"/>
      <c r="J84" s="91"/>
      <c r="K84" s="308">
        <v>0.05</v>
      </c>
      <c r="L84" s="857">
        <f>N78*K84</f>
        <v>5323.389846589469</v>
      </c>
      <c r="M84" s="858"/>
      <c r="N84" s="54"/>
    </row>
    <row r="85" spans="1:14" ht="15.75" thickBot="1">
      <c r="B85" s="94" t="s">
        <v>974</v>
      </c>
      <c r="C85" s="95"/>
      <c r="D85" s="95"/>
      <c r="E85" s="95"/>
      <c r="F85" s="95"/>
      <c r="G85" s="95"/>
      <c r="H85" s="95"/>
      <c r="I85" s="96"/>
      <c r="J85" s="97"/>
      <c r="K85" s="309">
        <v>0.05</v>
      </c>
      <c r="L85" s="859">
        <f>N78*K85</f>
        <v>5323.389846589469</v>
      </c>
      <c r="M85" s="860"/>
      <c r="N85" s="54"/>
    </row>
    <row r="86" spans="1:14" ht="15.75" thickBot="1">
      <c r="B86" s="823" t="s">
        <v>953</v>
      </c>
      <c r="C86" s="824"/>
      <c r="D86" s="824"/>
      <c r="E86" s="824"/>
      <c r="F86" s="824"/>
      <c r="G86" s="824"/>
      <c r="H86" s="824"/>
      <c r="I86" s="824"/>
      <c r="J86" s="824"/>
      <c r="K86" s="824"/>
      <c r="L86" s="824"/>
      <c r="M86" s="825"/>
      <c r="N86" s="55">
        <f>L83+L84+L85</f>
        <v>31940.33907953681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138408.13601132619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994</v>
      </c>
      <c r="C31" s="84" t="s">
        <v>1174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191575.81779035696</v>
      </c>
      <c r="L36" s="274"/>
      <c r="M36" s="275">
        <v>22</v>
      </c>
      <c r="N36" s="276">
        <f>K36/M36</f>
        <v>8707.9917177434982</v>
      </c>
    </row>
    <row r="37" spans="1:14">
      <c r="A37" t="s">
        <v>180</v>
      </c>
      <c r="B37" s="836" t="str">
        <f>VLOOKUP(A37,EQUIPOS!A7:D154,3,FALSE)</f>
        <v>Compresor 120 HP, con martillo.</v>
      </c>
      <c r="C37" s="837"/>
      <c r="D37" s="837"/>
      <c r="E37" s="837"/>
      <c r="F37" s="837"/>
      <c r="G37" s="837"/>
      <c r="H37" s="838"/>
      <c r="I37" s="271"/>
      <c r="J37" s="272"/>
      <c r="K37" s="273">
        <f>VLOOKUP(A37,EQUIPOS!A7:D162,4,FALSE)</f>
        <v>94032.177562077981</v>
      </c>
      <c r="L37" s="274"/>
      <c r="M37" s="275">
        <v>22</v>
      </c>
      <c r="N37" s="276">
        <f>K37/M37</f>
        <v>4274.1898891853625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24.425936774364544</v>
      </c>
    </row>
    <row r="43" spans="1:14" ht="15.75" thickBot="1">
      <c r="B43" s="823" t="s">
        <v>953</v>
      </c>
      <c r="C43" s="824"/>
      <c r="D43" s="824"/>
      <c r="E43" s="824"/>
      <c r="F43" s="824"/>
      <c r="G43" s="824"/>
      <c r="H43" s="824"/>
      <c r="I43" s="824"/>
      <c r="J43" s="824"/>
      <c r="K43" s="824"/>
      <c r="L43" s="824"/>
      <c r="M43" s="825"/>
      <c r="N43" s="102">
        <f>SUM(N36:N42)</f>
        <v>13006.607543703227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0.42</v>
      </c>
      <c r="J59" s="290">
        <v>1</v>
      </c>
      <c r="K59" s="283">
        <f>I59*J59</f>
        <v>0.42</v>
      </c>
      <c r="L59" s="827">
        <f>'900.2'!N78</f>
        <v>1064.6594814333921</v>
      </c>
      <c r="M59" s="828"/>
      <c r="N59" s="291">
        <f>K59*L59</f>
        <v>447.15698220202466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447.15698220202466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176</v>
      </c>
      <c r="N70" s="300">
        <f>K70/M70</f>
        <v>615.125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1221.2968387182273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14675.061364623478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2935.0122729246959</v>
      </c>
      <c r="M83" s="858"/>
      <c r="N83" s="54"/>
    </row>
    <row r="84" spans="1:14">
      <c r="B84" s="92" t="s">
        <v>973</v>
      </c>
      <c r="C84" s="93"/>
      <c r="D84" s="93"/>
      <c r="E84" s="93"/>
      <c r="F84" s="93"/>
      <c r="G84" s="93"/>
      <c r="H84" s="93"/>
      <c r="I84" s="90"/>
      <c r="J84" s="91"/>
      <c r="K84" s="308">
        <v>0.05</v>
      </c>
      <c r="L84" s="857">
        <f>N78*K84</f>
        <v>733.75306823117398</v>
      </c>
      <c r="M84" s="858"/>
      <c r="N84" s="54"/>
    </row>
    <row r="85" spans="1:14" ht="15.75" thickBot="1">
      <c r="B85" s="94" t="s">
        <v>974</v>
      </c>
      <c r="C85" s="95"/>
      <c r="D85" s="95"/>
      <c r="E85" s="95"/>
      <c r="F85" s="95"/>
      <c r="G85" s="95"/>
      <c r="H85" s="95"/>
      <c r="I85" s="96"/>
      <c r="J85" s="97"/>
      <c r="K85" s="309">
        <v>0.05</v>
      </c>
      <c r="L85" s="859">
        <f>N78*K85</f>
        <v>733.75306823117398</v>
      </c>
      <c r="M85" s="860"/>
      <c r="N85" s="54"/>
    </row>
    <row r="86" spans="1:14" ht="15.75" thickBot="1">
      <c r="B86" s="823" t="s">
        <v>953</v>
      </c>
      <c r="C86" s="824"/>
      <c r="D86" s="824"/>
      <c r="E86" s="824"/>
      <c r="F86" s="824"/>
      <c r="G86" s="824"/>
      <c r="H86" s="824"/>
      <c r="I86" s="824"/>
      <c r="J86" s="824"/>
      <c r="K86" s="824"/>
      <c r="L86" s="824"/>
      <c r="M86" s="825"/>
      <c r="N86" s="55">
        <f>L83+L84+L85</f>
        <v>4402.5184093870439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19077.579774010523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995</v>
      </c>
      <c r="C31" s="84" t="s">
        <v>1175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191575.81779035696</v>
      </c>
      <c r="L36" s="274"/>
      <c r="M36" s="275">
        <v>22</v>
      </c>
      <c r="N36" s="276">
        <f>K36/M36</f>
        <v>8707.9917177434982</v>
      </c>
    </row>
    <row r="37" spans="1:14">
      <c r="A37" t="s">
        <v>180</v>
      </c>
      <c r="B37" s="836" t="str">
        <f>VLOOKUP(A37,EQUIPOS!A7:D154,3,FALSE)</f>
        <v>Compresor 120 HP, con martillo.</v>
      </c>
      <c r="C37" s="837"/>
      <c r="D37" s="837"/>
      <c r="E37" s="837"/>
      <c r="F37" s="837"/>
      <c r="G37" s="837"/>
      <c r="H37" s="838"/>
      <c r="I37" s="271"/>
      <c r="J37" s="272"/>
      <c r="K37" s="273">
        <f>VLOOKUP(A37,EQUIPOS!A7:D162,4,FALSE)</f>
        <v>94032.177562077981</v>
      </c>
      <c r="L37" s="274"/>
      <c r="M37" s="275">
        <v>22</v>
      </c>
      <c r="N37" s="276">
        <f>K37/M37</f>
        <v>4274.1898891853625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24.425936774364544</v>
      </c>
    </row>
    <row r="43" spans="1:14" ht="15.75" thickBot="1">
      <c r="B43" s="823" t="s">
        <v>953</v>
      </c>
      <c r="C43" s="824"/>
      <c r="D43" s="824"/>
      <c r="E43" s="824"/>
      <c r="F43" s="824"/>
      <c r="G43" s="824"/>
      <c r="H43" s="824"/>
      <c r="I43" s="824"/>
      <c r="J43" s="824"/>
      <c r="K43" s="824"/>
      <c r="L43" s="824"/>
      <c r="M43" s="825"/>
      <c r="N43" s="102">
        <f>SUM(N36:N42)</f>
        <v>13006.607543703227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0.21</v>
      </c>
      <c r="J59" s="290">
        <v>1</v>
      </c>
      <c r="K59" s="283">
        <f>I59*J59</f>
        <v>0.21</v>
      </c>
      <c r="L59" s="827">
        <f>'900.2'!N78</f>
        <v>1064.6594814333921</v>
      </c>
      <c r="M59" s="828"/>
      <c r="N59" s="291">
        <f>K59*L59</f>
        <v>223.57849110101233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223.57849110101233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176</v>
      </c>
      <c r="N70" s="300">
        <f>K70/M70</f>
        <v>615.125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1221.2968387182273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14451.482873522466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2890.2965747044932</v>
      </c>
      <c r="M83" s="858"/>
      <c r="N83" s="54"/>
    </row>
    <row r="84" spans="1:14">
      <c r="B84" s="92" t="s">
        <v>973</v>
      </c>
      <c r="C84" s="93"/>
      <c r="D84" s="93"/>
      <c r="E84" s="93"/>
      <c r="F84" s="93"/>
      <c r="G84" s="93"/>
      <c r="H84" s="93"/>
      <c r="I84" s="90"/>
      <c r="J84" s="91"/>
      <c r="K84" s="308">
        <v>0.05</v>
      </c>
      <c r="L84" s="857">
        <f>N78*K84</f>
        <v>722.5741436761233</v>
      </c>
      <c r="M84" s="858"/>
      <c r="N84" s="54"/>
    </row>
    <row r="85" spans="1:14" ht="15.75" thickBot="1">
      <c r="B85" s="94" t="s">
        <v>974</v>
      </c>
      <c r="C85" s="95"/>
      <c r="D85" s="95"/>
      <c r="E85" s="95"/>
      <c r="F85" s="95"/>
      <c r="G85" s="95"/>
      <c r="H85" s="95"/>
      <c r="I85" s="96"/>
      <c r="J85" s="97"/>
      <c r="K85" s="309">
        <v>0.05</v>
      </c>
      <c r="L85" s="859">
        <f>N78*K85</f>
        <v>722.5741436761233</v>
      </c>
      <c r="M85" s="860"/>
      <c r="N85" s="54"/>
    </row>
    <row r="86" spans="1:14" ht="15.75" thickBot="1">
      <c r="B86" s="823" t="s">
        <v>953</v>
      </c>
      <c r="C86" s="824"/>
      <c r="D86" s="824"/>
      <c r="E86" s="824"/>
      <c r="F86" s="824"/>
      <c r="G86" s="824"/>
      <c r="H86" s="824"/>
      <c r="I86" s="824"/>
      <c r="J86" s="824"/>
      <c r="K86" s="824"/>
      <c r="L86" s="824"/>
      <c r="M86" s="825"/>
      <c r="N86" s="55">
        <f>L83+L84+L85</f>
        <v>4335.44486205674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18786.927735579207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996</v>
      </c>
      <c r="C31" s="84" t="s">
        <v>1176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180</v>
      </c>
      <c r="B36" s="836" t="str">
        <f>VLOOKUP(A36,EQUIPOS!A6:D154,3,FALSE)</f>
        <v>Compresor 120 HP, con martillo.</v>
      </c>
      <c r="C36" s="837"/>
      <c r="D36" s="837"/>
      <c r="E36" s="837"/>
      <c r="F36" s="837"/>
      <c r="G36" s="837"/>
      <c r="H36" s="838"/>
      <c r="I36" s="271"/>
      <c r="J36" s="272"/>
      <c r="K36" s="273">
        <f>VLOOKUP(A36,EQUIPOS!A6:D161,4,FALSE)</f>
        <v>94032.177562077981</v>
      </c>
      <c r="L36" s="274"/>
      <c r="M36" s="275">
        <v>20</v>
      </c>
      <c r="N36" s="276">
        <f>K36/M36</f>
        <v>4701.6088781038989</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67.663750000000007</v>
      </c>
    </row>
    <row r="43" spans="1:14" ht="15.75" thickBot="1">
      <c r="B43" s="823" t="s">
        <v>953</v>
      </c>
      <c r="C43" s="824"/>
      <c r="D43" s="824"/>
      <c r="E43" s="824"/>
      <c r="F43" s="824"/>
      <c r="G43" s="824"/>
      <c r="H43" s="824"/>
      <c r="I43" s="824"/>
      <c r="J43" s="824"/>
      <c r="K43" s="824"/>
      <c r="L43" s="824"/>
      <c r="M43" s="825"/>
      <c r="N43" s="102">
        <f>SUM(N36:N42)</f>
        <v>4769.2726281038986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0.08</v>
      </c>
      <c r="J59" s="290">
        <v>1</v>
      </c>
      <c r="K59" s="283">
        <f>I59*J59</f>
        <v>0.08</v>
      </c>
      <c r="L59" s="827">
        <f>'900.2'!N78</f>
        <v>1064.6594814333921</v>
      </c>
      <c r="M59" s="828"/>
      <c r="N59" s="291">
        <f>K59*L59</f>
        <v>85.172758514671372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85.172758514671372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160</v>
      </c>
      <c r="N70" s="300">
        <f>K70/M70</f>
        <v>676.63750000000005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676.63750000000005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5531.0828866185693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1106.2165773237139</v>
      </c>
      <c r="M83" s="858"/>
      <c r="N83" s="54"/>
    </row>
    <row r="84" spans="1:14">
      <c r="B84" s="92" t="s">
        <v>973</v>
      </c>
      <c r="C84" s="93"/>
      <c r="D84" s="93"/>
      <c r="E84" s="93"/>
      <c r="F84" s="93"/>
      <c r="G84" s="93"/>
      <c r="H84" s="93"/>
      <c r="I84" s="90"/>
      <c r="J84" s="91"/>
      <c r="K84" s="308">
        <v>0.05</v>
      </c>
      <c r="L84" s="857">
        <f>N78*K84</f>
        <v>276.55414433092847</v>
      </c>
      <c r="M84" s="858"/>
      <c r="N84" s="54"/>
    </row>
    <row r="85" spans="1:14" ht="15.75" thickBot="1">
      <c r="B85" s="94" t="s">
        <v>974</v>
      </c>
      <c r="C85" s="95"/>
      <c r="D85" s="95"/>
      <c r="E85" s="95"/>
      <c r="F85" s="95"/>
      <c r="G85" s="95"/>
      <c r="H85" s="95"/>
      <c r="I85" s="96"/>
      <c r="J85" s="97"/>
      <c r="K85" s="309">
        <v>0.05</v>
      </c>
      <c r="L85" s="859">
        <f>N78*K85</f>
        <v>276.55414433092847</v>
      </c>
      <c r="M85" s="860"/>
      <c r="N85" s="54"/>
    </row>
    <row r="86" spans="1:14" ht="15.75" thickBot="1">
      <c r="B86" s="823" t="s">
        <v>953</v>
      </c>
      <c r="C86" s="824"/>
      <c r="D86" s="824"/>
      <c r="E86" s="824"/>
      <c r="F86" s="824"/>
      <c r="G86" s="824"/>
      <c r="H86" s="824"/>
      <c r="I86" s="824"/>
      <c r="J86" s="824"/>
      <c r="K86" s="824"/>
      <c r="L86" s="824"/>
      <c r="M86" s="825"/>
      <c r="N86" s="55">
        <f>L83+L84+L85</f>
        <v>1659.3248659855708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7190.4077526041401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997</v>
      </c>
      <c r="C31" s="84" t="s">
        <v>1177</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195</v>
      </c>
      <c r="B36" s="836" t="str">
        <f>VLOOKUP(A36,EQUIPOS!A6:D154,3,FALSE)</f>
        <v xml:space="preserve">Equipo de oxicorte, Capacidad de corte: hasta 6´´ (152mm) </v>
      </c>
      <c r="C36" s="837"/>
      <c r="D36" s="837"/>
      <c r="E36" s="837"/>
      <c r="F36" s="837"/>
      <c r="G36" s="837"/>
      <c r="H36" s="838"/>
      <c r="I36" s="271"/>
      <c r="J36" s="272"/>
      <c r="K36" s="273">
        <f>VLOOKUP(A36,EQUIPOS!A6:D161,4,FALSE)</f>
        <v>5404.512063979204</v>
      </c>
      <c r="L36" s="274"/>
      <c r="M36" s="275">
        <v>321</v>
      </c>
      <c r="N36" s="276">
        <f>K36/M36</f>
        <v>16.836486180620572</v>
      </c>
    </row>
    <row r="37" spans="1:14">
      <c r="A37" t="s">
        <v>248</v>
      </c>
      <c r="B37" s="836" t="str">
        <f>VLOOKUP(A37,EQUIPOS!A7:D154,3,FALSE)</f>
        <v>Grúa telescópica de 50 Ton.</v>
      </c>
      <c r="C37" s="837"/>
      <c r="D37" s="837"/>
      <c r="E37" s="837"/>
      <c r="F37" s="837"/>
      <c r="G37" s="837"/>
      <c r="H37" s="838"/>
      <c r="I37" s="271"/>
      <c r="J37" s="272"/>
      <c r="K37" s="273">
        <f>VLOOKUP(A37,EQUIPOS!A7:D162,4,FALSE)</f>
        <v>380154.0410602286</v>
      </c>
      <c r="L37" s="274"/>
      <c r="M37" s="275">
        <v>321</v>
      </c>
      <c r="N37" s="276">
        <f>K37/M37</f>
        <v>1184.2805017452604</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16.863239875389407</v>
      </c>
    </row>
    <row r="43" spans="1:14" ht="15.75" thickBot="1">
      <c r="B43" s="823" t="s">
        <v>953</v>
      </c>
      <c r="C43" s="824"/>
      <c r="D43" s="824"/>
      <c r="E43" s="824"/>
      <c r="F43" s="824"/>
      <c r="G43" s="824"/>
      <c r="H43" s="824"/>
      <c r="I43" s="824"/>
      <c r="J43" s="824"/>
      <c r="K43" s="824"/>
      <c r="L43" s="824"/>
      <c r="M43" s="825"/>
      <c r="N43" s="102">
        <f>SUM(N36:N42)</f>
        <v>1217.9802278012703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1222</v>
      </c>
      <c r="B59" s="49" t="str">
        <f>VLOOKUP(A59,TRANSPORTE!A5:D117,3,FALSE)</f>
        <v>Transporte de acero</v>
      </c>
      <c r="C59" s="321"/>
      <c r="D59" s="321"/>
      <c r="E59" s="321"/>
      <c r="F59" s="321"/>
      <c r="G59" s="321"/>
      <c r="H59" s="315" t="str">
        <f>VLOOKUP(A59,TRANSPORTE!A6:D120,2,FALSE)</f>
        <v>tkm</v>
      </c>
      <c r="I59" s="283">
        <v>1</v>
      </c>
      <c r="J59" s="290">
        <v>1</v>
      </c>
      <c r="K59" s="283">
        <f>I59*J59</f>
        <v>1</v>
      </c>
      <c r="L59" s="827">
        <f>VLOOKUP(A59,TRANSPORTE!A5:D120,4,FALSE)</f>
        <v>1433.1500235101062</v>
      </c>
      <c r="M59" s="828"/>
      <c r="N59" s="291">
        <f>K59*L59</f>
        <v>1433.1500235101062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1433.1500235101062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19</v>
      </c>
      <c r="B70" s="52" t="str">
        <f>VLOOKUP(A70,'MANO DE OBRA'!A8:D68,3,FALSE)</f>
        <v>Obrero (8)</v>
      </c>
      <c r="C70" s="50"/>
      <c r="D70" s="50"/>
      <c r="E70" s="50"/>
      <c r="F70" s="50"/>
      <c r="G70" s="50"/>
      <c r="H70" s="50"/>
      <c r="I70" s="296">
        <f>K70/J70*100</f>
        <v>234080.00000000003</v>
      </c>
      <c r="J70" s="297">
        <v>185</v>
      </c>
      <c r="K70" s="298">
        <f>VLOOKUP(A70,'MANO DE OBRA'!A8:D99,4,FALSE)</f>
        <v>433048</v>
      </c>
      <c r="L70" s="53"/>
      <c r="M70" s="299">
        <v>2568</v>
      </c>
      <c r="N70" s="300">
        <f>K70/M70</f>
        <v>168.63239875389408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168.63239875389408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2819.7626500652705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563.95253001305412</v>
      </c>
      <c r="M83" s="858"/>
      <c r="N83" s="54"/>
    </row>
    <row r="84" spans="1:14">
      <c r="B84" s="92" t="s">
        <v>973</v>
      </c>
      <c r="C84" s="93"/>
      <c r="D84" s="93"/>
      <c r="E84" s="93"/>
      <c r="F84" s="93"/>
      <c r="G84" s="93"/>
      <c r="H84" s="93"/>
      <c r="I84" s="90"/>
      <c r="J84" s="91"/>
      <c r="K84" s="308">
        <v>0.05</v>
      </c>
      <c r="L84" s="857">
        <f>N78*K84</f>
        <v>140.98813250326353</v>
      </c>
      <c r="M84" s="858"/>
      <c r="N84" s="54"/>
    </row>
    <row r="85" spans="1:14" ht="15.75" thickBot="1">
      <c r="B85" s="94" t="s">
        <v>974</v>
      </c>
      <c r="C85" s="95"/>
      <c r="D85" s="95"/>
      <c r="E85" s="95"/>
      <c r="F85" s="95"/>
      <c r="G85" s="95"/>
      <c r="H85" s="95"/>
      <c r="I85" s="96"/>
      <c r="J85" s="97"/>
      <c r="K85" s="309">
        <v>0.05</v>
      </c>
      <c r="L85" s="859">
        <f>N78*K85</f>
        <v>140.98813250326353</v>
      </c>
      <c r="M85" s="860"/>
      <c r="N85" s="54"/>
    </row>
    <row r="86" spans="1:14" ht="15.75" thickBot="1">
      <c r="B86" s="823" t="s">
        <v>953</v>
      </c>
      <c r="C86" s="824"/>
      <c r="D86" s="824"/>
      <c r="E86" s="824"/>
      <c r="F86" s="824"/>
      <c r="G86" s="824"/>
      <c r="H86" s="824"/>
      <c r="I86" s="824"/>
      <c r="J86" s="824"/>
      <c r="K86" s="824"/>
      <c r="L86" s="824"/>
      <c r="M86" s="825"/>
      <c r="N86" s="55">
        <f>L83+L84+L85</f>
        <v>845.92879501958112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3665.6914450848517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999</v>
      </c>
      <c r="C31" s="84" t="s">
        <v>1178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273</v>
      </c>
      <c r="B36" s="836" t="str">
        <f>VLOOKUP(A36,EQUIPOS!A6:D154,3,FALSE)</f>
        <v>Motosierra, 93.6 cm3 - 7.1 HP, 45-90 cm - 7.9 kg</v>
      </c>
      <c r="C36" s="837"/>
      <c r="D36" s="837"/>
      <c r="E36" s="837"/>
      <c r="F36" s="837"/>
      <c r="G36" s="837"/>
      <c r="H36" s="838"/>
      <c r="I36" s="271"/>
      <c r="J36" s="272"/>
      <c r="K36" s="273">
        <f>VLOOKUP(A36,EQUIPOS!A6:D161,4,FALSE)</f>
        <v>4344.6176121168983</v>
      </c>
      <c r="L36" s="274"/>
      <c r="M36" s="275">
        <v>3</v>
      </c>
      <c r="N36" s="276">
        <f>K36/M36</f>
        <v>1448.2058707056328</v>
      </c>
    </row>
    <row r="37" spans="1:14">
      <c r="A37" s="209" t="s">
        <v>312</v>
      </c>
      <c r="B37" s="836" t="str">
        <f>VLOOKUP(A37,EQUIPOS!A7:D154,3,FALSE)</f>
        <v>Retroexcavadora sobre oruga, potencia 138 HP, balde de 1,5 m3.</v>
      </c>
      <c r="C37" s="837"/>
      <c r="D37" s="837"/>
      <c r="E37" s="837"/>
      <c r="F37" s="837"/>
      <c r="G37" s="837"/>
      <c r="H37" s="838"/>
      <c r="I37" s="271"/>
      <c r="J37" s="272"/>
      <c r="K37" s="273">
        <f>VLOOKUP(A37,EQUIPOS!A7:D162,4,FALSE)</f>
        <v>135600.59345756235</v>
      </c>
      <c r="L37" s="274"/>
      <c r="M37" s="275">
        <v>3</v>
      </c>
      <c r="N37" s="276">
        <f>K37/M37</f>
        <v>45200.197819187451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673.35467419668339</v>
      </c>
    </row>
    <row r="43" spans="1:14" ht="15.75" thickBot="1">
      <c r="B43" s="823" t="s">
        <v>953</v>
      </c>
      <c r="C43" s="824"/>
      <c r="D43" s="824"/>
      <c r="E43" s="824"/>
      <c r="F43" s="824"/>
      <c r="G43" s="824"/>
      <c r="H43" s="824"/>
      <c r="I43" s="824"/>
      <c r="J43" s="824"/>
      <c r="K43" s="824"/>
      <c r="L43" s="824"/>
      <c r="M43" s="825"/>
      <c r="N43" s="102">
        <f>SUM(N36:N42)</f>
        <v>47321.758364089772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6</v>
      </c>
      <c r="J59" s="290">
        <v>1</v>
      </c>
      <c r="K59" s="283">
        <f>I59*J59</f>
        <v>6</v>
      </c>
      <c r="L59" s="827">
        <f>VLOOKUP(A59,TRANSPORTE!A5:D94,4,FALSE)</f>
        <v>1313.8952040355425</v>
      </c>
      <c r="M59" s="828"/>
      <c r="N59" s="291">
        <f>K59*L59</f>
        <v>7883.3712242132551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7883.3712242132551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v>
      </c>
      <c r="N70" s="300">
        <f>K70/M70</f>
        <v>4445.260150600333</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24</v>
      </c>
      <c r="N71" s="300">
        <f>K71/M71</f>
        <v>9021.8333333333339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13467.093483933666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68672.223072236695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13734.44461444734</v>
      </c>
      <c r="M83" s="858"/>
      <c r="N83" s="54"/>
    </row>
    <row r="84" spans="1:14">
      <c r="B84" s="92" t="s">
        <v>973</v>
      </c>
      <c r="C84" s="93"/>
      <c r="D84" s="93"/>
      <c r="E84" s="93"/>
      <c r="F84" s="93"/>
      <c r="G84" s="93"/>
      <c r="H84" s="93"/>
      <c r="I84" s="90"/>
      <c r="J84" s="91"/>
      <c r="K84" s="308">
        <v>0.05</v>
      </c>
      <c r="L84" s="857">
        <f>N78*K84</f>
        <v>3433.6111536118351</v>
      </c>
      <c r="M84" s="858"/>
      <c r="N84" s="54"/>
    </row>
    <row r="85" spans="1:14" ht="15.75" thickBot="1">
      <c r="B85" s="94" t="s">
        <v>974</v>
      </c>
      <c r="C85" s="95"/>
      <c r="D85" s="95"/>
      <c r="E85" s="95"/>
      <c r="F85" s="95"/>
      <c r="G85" s="95"/>
      <c r="H85" s="95"/>
      <c r="I85" s="96"/>
      <c r="J85" s="97"/>
      <c r="K85" s="309">
        <v>0.05</v>
      </c>
      <c r="L85" s="859">
        <f>N78*K85</f>
        <v>3433.6111536118351</v>
      </c>
      <c r="M85" s="860"/>
      <c r="N85" s="54"/>
    </row>
    <row r="86" spans="1:14" ht="15.75" thickBot="1">
      <c r="B86" s="823" t="s">
        <v>953</v>
      </c>
      <c r="C86" s="824"/>
      <c r="D86" s="824"/>
      <c r="E86" s="824"/>
      <c r="F86" s="824"/>
      <c r="G86" s="824"/>
      <c r="H86" s="824"/>
      <c r="I86" s="824"/>
      <c r="J86" s="824"/>
      <c r="K86" s="824"/>
      <c r="L86" s="824"/>
      <c r="M86" s="825"/>
      <c r="N86" s="55">
        <f>L83+L84+L85</f>
        <v>20601.666921671007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89273.889993907709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7.7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1000</v>
      </c>
      <c r="C31" s="84" t="s">
        <v>2228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195</v>
      </c>
      <c r="B36" s="836" t="str">
        <f>VLOOKUP(A36,EQUIPOS!A6:D154,3,FALSE)</f>
        <v xml:space="preserve">Equipo de oxicorte, Capacidad de corte: hasta 6´´ (152mm) </v>
      </c>
      <c r="C36" s="837"/>
      <c r="D36" s="837"/>
      <c r="E36" s="837"/>
      <c r="F36" s="837"/>
      <c r="G36" s="837"/>
      <c r="H36" s="838"/>
      <c r="I36" s="271"/>
      <c r="J36" s="272"/>
      <c r="K36" s="273">
        <f>VLOOKUP(A36,EQUIPOS!A6:D161,4,FALSE)</f>
        <v>5404.512063979204</v>
      </c>
      <c r="L36" s="274"/>
      <c r="M36" s="275">
        <v>4</v>
      </c>
      <c r="N36" s="276">
        <f>K36/M36</f>
        <v>1351.128015994801</v>
      </c>
    </row>
    <row r="37" spans="1:14">
      <c r="A37" s="111" t="s">
        <v>248</v>
      </c>
      <c r="B37" s="836" t="str">
        <f>VLOOKUP(A37,EQUIPOS!A7:D154,3,FALSE)</f>
        <v>Grúa telescópica de 50 Ton.</v>
      </c>
      <c r="C37" s="837"/>
      <c r="D37" s="837"/>
      <c r="E37" s="837"/>
      <c r="F37" s="837"/>
      <c r="G37" s="837"/>
      <c r="H37" s="838"/>
      <c r="I37" s="271"/>
      <c r="J37" s="272"/>
      <c r="K37" s="273">
        <f>VLOOKUP(A37,EQUIPOS!A7:D162,4,FALSE)</f>
        <v>380154.0410602286</v>
      </c>
      <c r="L37" s="274"/>
      <c r="M37" s="275">
        <v>4</v>
      </c>
      <c r="N37" s="276">
        <f>K37/M37</f>
        <v>95038.51026505715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1010.0320112950249</v>
      </c>
    </row>
    <row r="43" spans="1:14" ht="15.75" thickBot="1">
      <c r="B43" s="823" t="s">
        <v>953</v>
      </c>
      <c r="C43" s="824"/>
      <c r="D43" s="824"/>
      <c r="E43" s="824"/>
      <c r="F43" s="824"/>
      <c r="G43" s="824"/>
      <c r="H43" s="824"/>
      <c r="I43" s="824"/>
      <c r="J43" s="824"/>
      <c r="K43" s="824"/>
      <c r="L43" s="824"/>
      <c r="M43" s="825"/>
      <c r="N43" s="102">
        <f>SUM(N36:N42)</f>
        <v>97399.670292346986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s="209" t="s">
        <v>1325</v>
      </c>
      <c r="B59" s="49" t="str">
        <f>VLOOKUP(A59,TRANSPORTE!A5:D117,3,FALSE)</f>
        <v xml:space="preserve">Transporte de estructuras metálicas </v>
      </c>
      <c r="C59" s="321"/>
      <c r="D59" s="321"/>
      <c r="E59" s="321"/>
      <c r="F59" s="321"/>
      <c r="G59" s="321"/>
      <c r="H59" s="315" t="str">
        <f>VLOOKUP(A59,TRANSPORTE!A6:D120,2,FALSE)</f>
        <v>kgk</v>
      </c>
      <c r="I59" s="283">
        <v>1</v>
      </c>
      <c r="J59" s="290">
        <v>1</v>
      </c>
      <c r="K59" s="283">
        <f>I59*J59</f>
        <v>1</v>
      </c>
      <c r="L59" s="827">
        <f>VLOOKUP(A59,TRANSPORTE!A5:D117,4,FALSE)</f>
        <v>11.507043984387716</v>
      </c>
      <c r="M59" s="828"/>
      <c r="N59" s="291">
        <f>K59*L59</f>
        <v>11.507043984387716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11.507043984387716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v>
      </c>
      <c r="N70" s="300">
        <f>K70/M70</f>
        <v>3333.9451129502495</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32</v>
      </c>
      <c r="N71" s="300">
        <f>K71/M71</f>
        <v>6766.375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107511.49744928163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21502.299489856327</v>
      </c>
      <c r="M83" s="858"/>
      <c r="N83" s="54"/>
    </row>
    <row r="84" spans="1:14">
      <c r="B84" s="92" t="s">
        <v>973</v>
      </c>
      <c r="C84" s="93"/>
      <c r="D84" s="93"/>
      <c r="E84" s="93"/>
      <c r="F84" s="93"/>
      <c r="G84" s="93"/>
      <c r="H84" s="93"/>
      <c r="I84" s="90"/>
      <c r="J84" s="91"/>
      <c r="K84" s="308">
        <v>0.05</v>
      </c>
      <c r="L84" s="857">
        <f>N78*K84</f>
        <v>5375.5748724640816</v>
      </c>
      <c r="M84" s="858"/>
      <c r="N84" s="54"/>
    </row>
    <row r="85" spans="1:14" ht="15.75" thickBot="1">
      <c r="B85" s="94" t="s">
        <v>974</v>
      </c>
      <c r="C85" s="95"/>
      <c r="D85" s="95"/>
      <c r="E85" s="95"/>
      <c r="F85" s="95"/>
      <c r="G85" s="95"/>
      <c r="H85" s="95"/>
      <c r="I85" s="96"/>
      <c r="J85" s="97"/>
      <c r="K85" s="309">
        <v>0.05</v>
      </c>
      <c r="L85" s="859">
        <f>N78*K85</f>
        <v>5375.5748724640816</v>
      </c>
      <c r="M85" s="860"/>
      <c r="N85" s="54"/>
    </row>
    <row r="86" spans="1:14" ht="15.75" thickBot="1">
      <c r="B86" s="823" t="s">
        <v>953</v>
      </c>
      <c r="C86" s="824"/>
      <c r="D86" s="824"/>
      <c r="E86" s="824"/>
      <c r="F86" s="824"/>
      <c r="G86" s="824"/>
      <c r="H86" s="824"/>
      <c r="I86" s="824"/>
      <c r="J86" s="824"/>
      <c r="K86" s="824"/>
      <c r="L86" s="824"/>
      <c r="M86" s="825"/>
      <c r="N86" s="55">
        <f>L83+L84+L85</f>
        <v>32253.449234784486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139764.94668406612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1001</v>
      </c>
      <c r="C31" s="84" t="s">
        <v>1180</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307</v>
      </c>
      <c r="B36" s="836" t="str">
        <f>VLOOKUP(A36,EQUIPOS!A6:D154,3,FALSE)</f>
        <v>Retroexcavadora, Potencia en el Volante 78 HP 2200 RPM</v>
      </c>
      <c r="C36" s="837"/>
      <c r="D36" s="837"/>
      <c r="E36" s="837"/>
      <c r="F36" s="837"/>
      <c r="G36" s="837"/>
      <c r="H36" s="838"/>
      <c r="I36" s="271"/>
      <c r="J36" s="272"/>
      <c r="K36" s="273">
        <f>VLOOKUP(A36,EQUIPOS!A6:D161,4,FALSE)</f>
        <v>197888.28788108472</v>
      </c>
      <c r="L36" s="274"/>
      <c r="M36" s="275">
        <v>5</v>
      </c>
      <c r="N36" s="276">
        <f>K36/M36</f>
        <v>39577.657576216945</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107.474121807204</v>
      </c>
    </row>
    <row r="43" spans="1:14" ht="15.75" thickBot="1">
      <c r="B43" s="823" t="s">
        <v>953</v>
      </c>
      <c r="C43" s="824"/>
      <c r="D43" s="824"/>
      <c r="E43" s="824"/>
      <c r="F43" s="824"/>
      <c r="G43" s="824"/>
      <c r="H43" s="824"/>
      <c r="I43" s="824"/>
      <c r="J43" s="824"/>
      <c r="K43" s="824"/>
      <c r="L43" s="824"/>
      <c r="M43" s="825"/>
      <c r="N43" s="102">
        <f>SUM(N36:N42)</f>
        <v>39685.131698024146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0.70199999999999996</v>
      </c>
      <c r="J59" s="290">
        <v>1</v>
      </c>
      <c r="K59" s="283">
        <f>I59*J59</f>
        <v>0.70199999999999996</v>
      </c>
      <c r="L59" s="827">
        <f>VLOOKUP(A59,TRANSPORTE!A5:D94,4,FALSE)</f>
        <v>1313.8952040355425</v>
      </c>
      <c r="M59" s="828"/>
      <c r="N59" s="291">
        <f>K59*L59</f>
        <v>922.35443323295078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922.35443323295078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v>
      </c>
      <c r="N70" s="300">
        <f>K70/M70</f>
        <v>2667.1560903601994</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40</v>
      </c>
      <c r="N71" s="300">
        <f>K71/M71</f>
        <v>2706.55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5373.7060903601996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45981.192221617297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9196.2384443234605</v>
      </c>
      <c r="M83" s="858"/>
      <c r="N83" s="54"/>
    </row>
    <row r="84" spans="1:14">
      <c r="B84" s="92" t="s">
        <v>973</v>
      </c>
      <c r="C84" s="93"/>
      <c r="D84" s="93"/>
      <c r="E84" s="93"/>
      <c r="F84" s="93"/>
      <c r="G84" s="93"/>
      <c r="H84" s="93"/>
      <c r="I84" s="90"/>
      <c r="J84" s="91"/>
      <c r="K84" s="308">
        <v>0.05</v>
      </c>
      <c r="L84" s="857">
        <f>N78*K84</f>
        <v>2299.0596110808651</v>
      </c>
      <c r="M84" s="858"/>
      <c r="N84" s="54"/>
    </row>
    <row r="85" spans="1:14" ht="15.75" thickBot="1">
      <c r="B85" s="94" t="s">
        <v>974</v>
      </c>
      <c r="C85" s="95"/>
      <c r="D85" s="95"/>
      <c r="E85" s="95"/>
      <c r="F85" s="95"/>
      <c r="G85" s="95"/>
      <c r="H85" s="95"/>
      <c r="I85" s="96"/>
      <c r="J85" s="97"/>
      <c r="K85" s="309">
        <v>0.05</v>
      </c>
      <c r="L85" s="859">
        <f>N78*K85</f>
        <v>2299.0596110808651</v>
      </c>
      <c r="M85" s="860"/>
      <c r="N85" s="54"/>
    </row>
    <row r="86" spans="1:14" ht="15.75" thickBot="1">
      <c r="B86" s="823" t="s">
        <v>953</v>
      </c>
      <c r="C86" s="824"/>
      <c r="D86" s="824"/>
      <c r="E86" s="824"/>
      <c r="F86" s="824"/>
      <c r="G86" s="824"/>
      <c r="H86" s="824"/>
      <c r="I86" s="824"/>
      <c r="J86" s="824"/>
      <c r="K86" s="824"/>
      <c r="L86" s="824"/>
      <c r="M86" s="825"/>
      <c r="N86" s="55">
        <f>L83+L84+L85</f>
        <v>13794.357666485192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59775.549888102491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1002</v>
      </c>
      <c r="C31" s="84" t="s">
        <v>1181</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307</v>
      </c>
      <c r="B36" s="836" t="str">
        <f>VLOOKUP(A36,EQUIPOS!A6:D154,3,FALSE)</f>
        <v>Retroexcavadora, Potencia en el Volante 78 HP 2200 RPM</v>
      </c>
      <c r="C36" s="837"/>
      <c r="D36" s="837"/>
      <c r="E36" s="837"/>
      <c r="F36" s="837"/>
      <c r="G36" s="837"/>
      <c r="H36" s="838"/>
      <c r="I36" s="271"/>
      <c r="J36" s="272"/>
      <c r="K36" s="273">
        <f>VLOOKUP(A36,EQUIPOS!A6:D161,4,FALSE)</f>
        <v>197888.28788108472</v>
      </c>
      <c r="L36" s="274"/>
      <c r="M36" s="275">
        <v>4</v>
      </c>
      <c r="N36" s="276">
        <f>K36/M36</f>
        <v>49472.071970271179</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67.663750000000007</v>
      </c>
    </row>
    <row r="43" spans="1:14" ht="15.75" thickBot="1">
      <c r="B43" s="823" t="s">
        <v>953</v>
      </c>
      <c r="C43" s="824"/>
      <c r="D43" s="824"/>
      <c r="E43" s="824"/>
      <c r="F43" s="824"/>
      <c r="G43" s="824"/>
      <c r="H43" s="824"/>
      <c r="I43" s="824"/>
      <c r="J43" s="824"/>
      <c r="K43" s="824"/>
      <c r="L43" s="824"/>
      <c r="M43" s="825"/>
      <c r="N43" s="102">
        <f>SUM(N36:N42)</f>
        <v>49539.735720271179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3.03</v>
      </c>
      <c r="J59" s="290">
        <v>1</v>
      </c>
      <c r="K59" s="283">
        <f>I59*J59</f>
        <v>3.03</v>
      </c>
      <c r="L59" s="827">
        <f>VLOOKUP(A59,TRANSPORTE!A5:D94,4,FALSE)</f>
        <v>1313.8952040355425</v>
      </c>
      <c r="M59" s="828"/>
      <c r="N59" s="291">
        <f>K59*L59</f>
        <v>3981.1024682276934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3981.1024682276934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32</v>
      </c>
      <c r="N70" s="300">
        <f>K70/M70</f>
        <v>3383.1875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3383.1875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56904.02568849887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11380.805137699776</v>
      </c>
      <c r="M83" s="858"/>
      <c r="N83" s="54"/>
    </row>
    <row r="84" spans="1:14">
      <c r="B84" s="92" t="s">
        <v>973</v>
      </c>
      <c r="C84" s="93"/>
      <c r="D84" s="93"/>
      <c r="E84" s="93"/>
      <c r="F84" s="93"/>
      <c r="G84" s="93"/>
      <c r="H84" s="93"/>
      <c r="I84" s="90"/>
      <c r="J84" s="91"/>
      <c r="K84" s="308">
        <v>0.05</v>
      </c>
      <c r="L84" s="857">
        <f>N78*K84</f>
        <v>2845.2012844249439</v>
      </c>
      <c r="M84" s="858"/>
      <c r="N84" s="54"/>
    </row>
    <row r="85" spans="1:14" ht="15.75" thickBot="1">
      <c r="B85" s="94" t="s">
        <v>974</v>
      </c>
      <c r="C85" s="95"/>
      <c r="D85" s="95"/>
      <c r="E85" s="95"/>
      <c r="F85" s="95"/>
      <c r="G85" s="95"/>
      <c r="H85" s="95"/>
      <c r="I85" s="96"/>
      <c r="J85" s="97"/>
      <c r="K85" s="309">
        <v>0.05</v>
      </c>
      <c r="L85" s="859">
        <f>N78*K85</f>
        <v>2845.2012844249439</v>
      </c>
      <c r="M85" s="860"/>
      <c r="N85" s="54"/>
    </row>
    <row r="86" spans="1:14" ht="15.75" thickBot="1">
      <c r="B86" s="823" t="s">
        <v>953</v>
      </c>
      <c r="C86" s="824"/>
      <c r="D86" s="824"/>
      <c r="E86" s="824"/>
      <c r="F86" s="824"/>
      <c r="G86" s="824"/>
      <c r="H86" s="824"/>
      <c r="I86" s="824"/>
      <c r="J86" s="824"/>
      <c r="K86" s="824"/>
      <c r="L86" s="824"/>
      <c r="M86" s="825"/>
      <c r="N86" s="55">
        <f>L83+L84+L85</f>
        <v>17071.207706549663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73975.233395048534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1003</v>
      </c>
      <c r="C31" s="84" t="s">
        <v>1182</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c r="B36" s="836"/>
      <c r="C36" s="837"/>
      <c r="D36" s="837"/>
      <c r="E36" s="837"/>
      <c r="F36" s="837"/>
      <c r="G36" s="837"/>
      <c r="H36" s="838"/>
      <c r="I36" s="271"/>
      <c r="J36" s="272"/>
      <c r="K36" s="273"/>
      <c r="L36" s="274"/>
      <c r="M36" s="275"/>
      <c r="N36" s="276"/>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144.34933333333333</v>
      </c>
    </row>
    <row r="43" spans="1:14" ht="15.75" thickBot="1">
      <c r="B43" s="823" t="s">
        <v>953</v>
      </c>
      <c r="C43" s="824"/>
      <c r="D43" s="824"/>
      <c r="E43" s="824"/>
      <c r="F43" s="824"/>
      <c r="G43" s="824"/>
      <c r="H43" s="824"/>
      <c r="I43" s="824"/>
      <c r="J43" s="824"/>
      <c r="K43" s="824"/>
      <c r="L43" s="824"/>
      <c r="M43" s="825"/>
      <c r="N43" s="102">
        <f>SUM(N36:N42)</f>
        <v>144.34933333333333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150</v>
      </c>
      <c r="N70" s="300">
        <f>K70/M70</f>
        <v>1443.4933333333333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1443.4933333333333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1587.8426666666667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317.56853333333333</v>
      </c>
      <c r="M83" s="858"/>
      <c r="N83" s="54"/>
    </row>
    <row r="84" spans="1:14">
      <c r="B84" s="92" t="s">
        <v>973</v>
      </c>
      <c r="C84" s="93"/>
      <c r="D84" s="93"/>
      <c r="E84" s="93"/>
      <c r="F84" s="93"/>
      <c r="G84" s="93"/>
      <c r="H84" s="93"/>
      <c r="I84" s="90"/>
      <c r="J84" s="91"/>
      <c r="K84" s="308">
        <v>0.05</v>
      </c>
      <c r="L84" s="857">
        <f>N78*K84</f>
        <v>79.392133333333334</v>
      </c>
      <c r="M84" s="858"/>
      <c r="N84" s="54"/>
    </row>
    <row r="85" spans="1:14" ht="15.75" thickBot="1">
      <c r="B85" s="94" t="s">
        <v>974</v>
      </c>
      <c r="C85" s="95"/>
      <c r="D85" s="95"/>
      <c r="E85" s="95"/>
      <c r="F85" s="95"/>
      <c r="G85" s="95"/>
      <c r="H85" s="95"/>
      <c r="I85" s="96"/>
      <c r="J85" s="97"/>
      <c r="K85" s="309">
        <v>0.05</v>
      </c>
      <c r="L85" s="859">
        <f>N78*K85</f>
        <v>79.392133333333334</v>
      </c>
      <c r="M85" s="860"/>
      <c r="N85" s="54"/>
    </row>
    <row r="86" spans="1:14" ht="15.75" thickBot="1">
      <c r="B86" s="823" t="s">
        <v>953</v>
      </c>
      <c r="C86" s="824"/>
      <c r="D86" s="824"/>
      <c r="E86" s="824"/>
      <c r="F86" s="824"/>
      <c r="G86" s="824"/>
      <c r="H86" s="824"/>
      <c r="I86" s="824"/>
      <c r="J86" s="824"/>
      <c r="K86" s="824"/>
      <c r="L86" s="824"/>
      <c r="M86" s="825"/>
      <c r="N86" s="55">
        <f>L83+L84+L85</f>
        <v>476.3528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2064.1954666666666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1004</v>
      </c>
      <c r="C31" s="84" t="s">
        <v>2018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310</v>
      </c>
      <c r="B36" s="836" t="str">
        <f>VLOOKUP(A36,EQUIPOS!A6:D154,3,FALSE)</f>
        <v>Retroexcavadora A25C</v>
      </c>
      <c r="C36" s="837"/>
      <c r="D36" s="837"/>
      <c r="E36" s="837"/>
      <c r="F36" s="837"/>
      <c r="G36" s="837"/>
      <c r="H36" s="838"/>
      <c r="I36" s="271"/>
      <c r="J36" s="272"/>
      <c r="K36" s="273">
        <f>VLOOKUP(A36,EQUIPOS!A6:D163,4,FALSE)</f>
        <v>189772.89729726611</v>
      </c>
      <c r="L36" s="274"/>
      <c r="M36" s="275">
        <v>3</v>
      </c>
      <c r="N36" s="276">
        <f>K36/M36</f>
        <v>63257.63243242204</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90.218333333333348</v>
      </c>
    </row>
    <row r="43" spans="1:14" ht="15.75" thickBot="1">
      <c r="B43" s="823" t="s">
        <v>953</v>
      </c>
      <c r="C43" s="824"/>
      <c r="D43" s="824"/>
      <c r="E43" s="824"/>
      <c r="F43" s="824"/>
      <c r="G43" s="824"/>
      <c r="H43" s="824"/>
      <c r="I43" s="824"/>
      <c r="J43" s="824"/>
      <c r="K43" s="824"/>
      <c r="L43" s="824"/>
      <c r="M43" s="825"/>
      <c r="N43" s="102">
        <f>SUM(N36:N42)</f>
        <v>63347.850765755371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827">
        <f>VLOOKUP(A59,TRANSPORTE!A6:D117,4,FALSE)</f>
        <v>1441.5187827714792</v>
      </c>
      <c r="M59" s="828"/>
      <c r="N59" s="291">
        <f>K59*L59</f>
        <v>2450.5819307115148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2450.5819307115148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24</v>
      </c>
      <c r="N70" s="300">
        <f>K70/M70</f>
        <v>9021.8333333333339</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9021.8333333333339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74820.266029800216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14964.053205960045</v>
      </c>
      <c r="M83" s="858"/>
      <c r="N83" s="54"/>
    </row>
    <row r="84" spans="1:14">
      <c r="B84" s="92" t="s">
        <v>973</v>
      </c>
      <c r="C84" s="93"/>
      <c r="D84" s="93"/>
      <c r="E84" s="93"/>
      <c r="F84" s="93"/>
      <c r="G84" s="93"/>
      <c r="H84" s="93"/>
      <c r="I84" s="90"/>
      <c r="J84" s="91"/>
      <c r="K84" s="308">
        <v>0.05</v>
      </c>
      <c r="L84" s="857">
        <f>N78*K84</f>
        <v>3741.0133014900111</v>
      </c>
      <c r="M84" s="858"/>
      <c r="N84" s="54"/>
    </row>
    <row r="85" spans="1:14" ht="15.75" thickBot="1">
      <c r="B85" s="94" t="s">
        <v>974</v>
      </c>
      <c r="C85" s="95"/>
      <c r="D85" s="95"/>
      <c r="E85" s="95"/>
      <c r="F85" s="95"/>
      <c r="G85" s="95"/>
      <c r="H85" s="95"/>
      <c r="I85" s="96"/>
      <c r="J85" s="97"/>
      <c r="K85" s="309">
        <v>0.05</v>
      </c>
      <c r="L85" s="859">
        <f>N78*K85</f>
        <v>3741.0133014900111</v>
      </c>
      <c r="M85" s="860"/>
      <c r="N85" s="54"/>
    </row>
    <row r="86" spans="1:14" ht="15.75" thickBot="1">
      <c r="B86" s="823" t="s">
        <v>953</v>
      </c>
      <c r="C86" s="824"/>
      <c r="D86" s="824"/>
      <c r="E86" s="824"/>
      <c r="F86" s="824"/>
      <c r="G86" s="824"/>
      <c r="H86" s="824"/>
      <c r="I86" s="824"/>
      <c r="J86" s="824"/>
      <c r="K86" s="824"/>
      <c r="L86" s="824"/>
      <c r="M86" s="825"/>
      <c r="N86" s="55">
        <f>L83+L84+L85</f>
        <v>22446.079808940071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97266.345838740293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1005</v>
      </c>
      <c r="C31" s="84" t="s">
        <v>1184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310</v>
      </c>
      <c r="B36" s="836" t="str">
        <f>VLOOKUP(A36,EQUIPOS!A6:D154,3,FALSE)</f>
        <v>Retroexcavadora A25C</v>
      </c>
      <c r="C36" s="837"/>
      <c r="D36" s="837"/>
      <c r="E36" s="837"/>
      <c r="F36" s="837"/>
      <c r="G36" s="837"/>
      <c r="H36" s="838"/>
      <c r="I36" s="271"/>
      <c r="J36" s="272"/>
      <c r="K36" s="273">
        <f>VLOOKUP(A36,EQUIPOS!A6:D163,4,FALSE)</f>
        <v>189772.89729726611</v>
      </c>
      <c r="L36" s="274"/>
      <c r="M36" s="275">
        <v>3</v>
      </c>
      <c r="N36" s="276">
        <f>K36/M36</f>
        <v>63257.63243242204</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90.218333333333348</v>
      </c>
    </row>
    <row r="43" spans="1:14" ht="15.75" thickBot="1">
      <c r="B43" s="823" t="s">
        <v>953</v>
      </c>
      <c r="C43" s="824"/>
      <c r="D43" s="824"/>
      <c r="E43" s="824"/>
      <c r="F43" s="824"/>
      <c r="G43" s="824"/>
      <c r="H43" s="824"/>
      <c r="I43" s="824"/>
      <c r="J43" s="824"/>
      <c r="K43" s="824"/>
      <c r="L43" s="824"/>
      <c r="M43" s="825"/>
      <c r="N43" s="102">
        <f>SUM(N36:N42)</f>
        <v>63347.850765755371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827">
        <f>VLOOKUP(A59,TRANSPORTE!A6:D117,4,FALSE)</f>
        <v>1441.5187827714792</v>
      </c>
      <c r="M59" s="828"/>
      <c r="N59" s="291">
        <f>K59*L59</f>
        <v>2450.5819307115148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2450.5819307115148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24</v>
      </c>
      <c r="N70" s="300">
        <f>K70/M70</f>
        <v>9021.8333333333339</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9021.8333333333339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74820.266029800216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14964.053205960045</v>
      </c>
      <c r="M83" s="858"/>
      <c r="N83" s="54"/>
    </row>
    <row r="84" spans="1:14">
      <c r="B84" s="92" t="s">
        <v>973</v>
      </c>
      <c r="C84" s="93"/>
      <c r="D84" s="93"/>
      <c r="E84" s="93"/>
      <c r="F84" s="93"/>
      <c r="G84" s="93"/>
      <c r="H84" s="93"/>
      <c r="I84" s="90"/>
      <c r="J84" s="91"/>
      <c r="K84" s="308">
        <v>0.05</v>
      </c>
      <c r="L84" s="857">
        <f>N78*K84</f>
        <v>3741.0133014900111</v>
      </c>
      <c r="M84" s="858"/>
      <c r="N84" s="54"/>
    </row>
    <row r="85" spans="1:14" ht="15.75" thickBot="1">
      <c r="B85" s="94" t="s">
        <v>974</v>
      </c>
      <c r="C85" s="95"/>
      <c r="D85" s="95"/>
      <c r="E85" s="95"/>
      <c r="F85" s="95"/>
      <c r="G85" s="95"/>
      <c r="H85" s="95"/>
      <c r="I85" s="96"/>
      <c r="J85" s="97"/>
      <c r="K85" s="309">
        <v>0.05</v>
      </c>
      <c r="L85" s="859">
        <f>N78*K85</f>
        <v>3741.0133014900111</v>
      </c>
      <c r="M85" s="860"/>
      <c r="N85" s="54"/>
    </row>
    <row r="86" spans="1:14" ht="15.75" thickBot="1">
      <c r="B86" s="823" t="s">
        <v>953</v>
      </c>
      <c r="C86" s="824"/>
      <c r="D86" s="824"/>
      <c r="E86" s="824"/>
      <c r="F86" s="824"/>
      <c r="G86" s="824"/>
      <c r="H86" s="824"/>
      <c r="I86" s="824"/>
      <c r="J86" s="824"/>
      <c r="K86" s="824"/>
      <c r="L86" s="824"/>
      <c r="M86" s="825"/>
      <c r="N86" s="55">
        <f>L83+L84+L85</f>
        <v>22446.079808940071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97266.345838740293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1006</v>
      </c>
      <c r="C31" s="84" t="s">
        <v>1185</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135600.59345756235</v>
      </c>
      <c r="L36" s="274"/>
      <c r="M36" s="275">
        <v>45</v>
      </c>
      <c r="N36" s="276">
        <f>K36/M36</f>
        <v>3013.3465212791634</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1.5036388888888887</v>
      </c>
    </row>
    <row r="43" spans="1:14" ht="15.75" thickBot="1">
      <c r="B43" s="823" t="s">
        <v>953</v>
      </c>
      <c r="C43" s="824"/>
      <c r="D43" s="824"/>
      <c r="E43" s="824"/>
      <c r="F43" s="824"/>
      <c r="G43" s="824"/>
      <c r="H43" s="824"/>
      <c r="I43" s="824"/>
      <c r="J43" s="824"/>
      <c r="K43" s="824"/>
      <c r="L43" s="824"/>
      <c r="M43" s="825"/>
      <c r="N43" s="102">
        <f>SUM(N36:N42)</f>
        <v>3014.8501601680523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1325</v>
      </c>
      <c r="B59" s="49" t="str">
        <f>VLOOKUP(A59,TRANSPORTE!A6:D117,3,FALSE)</f>
        <v xml:space="preserve">Transporte de estructuras metálicas </v>
      </c>
      <c r="C59" s="321"/>
      <c r="D59" s="321"/>
      <c r="E59" s="321"/>
      <c r="F59" s="321"/>
      <c r="G59" s="321"/>
      <c r="H59" s="315" t="s">
        <v>339</v>
      </c>
      <c r="I59" s="283">
        <v>35.700000000000003</v>
      </c>
      <c r="J59" s="290">
        <v>1</v>
      </c>
      <c r="K59" s="283">
        <f>I59*J59</f>
        <v>35.700000000000003</v>
      </c>
      <c r="L59" s="827">
        <f>VLOOKUP(A59,TRANSPORTE!A6:D117,4,FALSE)</f>
        <v>11.507043984387716</v>
      </c>
      <c r="M59" s="828"/>
      <c r="N59" s="291">
        <f>K59*L59</f>
        <v>410.80147024264147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410.80147024264147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360</v>
      </c>
      <c r="N70" s="300">
        <f>K70/M70</f>
        <v>150.36388888888888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150.36388888888888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3576.0155192995826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715.20310385991661</v>
      </c>
      <c r="M83" s="858"/>
      <c r="N83" s="54"/>
    </row>
    <row r="84" spans="1:14">
      <c r="B84" s="92" t="s">
        <v>973</v>
      </c>
      <c r="C84" s="93"/>
      <c r="D84" s="93"/>
      <c r="E84" s="93"/>
      <c r="F84" s="93"/>
      <c r="G84" s="93"/>
      <c r="H84" s="93"/>
      <c r="I84" s="90"/>
      <c r="J84" s="91"/>
      <c r="K84" s="308">
        <v>0.05</v>
      </c>
      <c r="L84" s="857">
        <f>N78*K84</f>
        <v>178.80077596497915</v>
      </c>
      <c r="M84" s="858"/>
      <c r="N84" s="54"/>
    </row>
    <row r="85" spans="1:14" ht="15.75" thickBot="1">
      <c r="B85" s="94" t="s">
        <v>974</v>
      </c>
      <c r="C85" s="95"/>
      <c r="D85" s="95"/>
      <c r="E85" s="95"/>
      <c r="F85" s="95"/>
      <c r="G85" s="95"/>
      <c r="H85" s="95"/>
      <c r="I85" s="96"/>
      <c r="J85" s="97"/>
      <c r="K85" s="309">
        <v>0.05</v>
      </c>
      <c r="L85" s="859">
        <f>N78*K85</f>
        <v>178.80077596497915</v>
      </c>
      <c r="M85" s="860"/>
      <c r="N85" s="54"/>
    </row>
    <row r="86" spans="1:14" ht="15.75" thickBot="1">
      <c r="B86" s="823" t="s">
        <v>953</v>
      </c>
      <c r="C86" s="824"/>
      <c r="D86" s="824"/>
      <c r="E86" s="824"/>
      <c r="F86" s="824"/>
      <c r="G86" s="824"/>
      <c r="H86" s="824"/>
      <c r="I86" s="824"/>
      <c r="J86" s="824"/>
      <c r="K86" s="824"/>
      <c r="L86" s="824"/>
      <c r="M86" s="825"/>
      <c r="N86" s="55">
        <f>L83+L84+L85</f>
        <v>1072.8046557898749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4648.8201750894577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1007</v>
      </c>
      <c r="C31" s="84" t="s">
        <v>1186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c r="B36" s="836"/>
      <c r="C36" s="837"/>
      <c r="D36" s="837"/>
      <c r="E36" s="837"/>
      <c r="F36" s="837"/>
      <c r="G36" s="837"/>
      <c r="H36" s="838"/>
      <c r="I36" s="271"/>
      <c r="J36" s="272"/>
      <c r="K36" s="273"/>
      <c r="L36" s="274"/>
      <c r="M36" s="275"/>
      <c r="N36" s="276"/>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60.145555555555553</v>
      </c>
    </row>
    <row r="43" spans="1:14" ht="15.75" thickBot="1">
      <c r="B43" s="823" t="s">
        <v>953</v>
      </c>
      <c r="C43" s="824"/>
      <c r="D43" s="824"/>
      <c r="E43" s="824"/>
      <c r="F43" s="824"/>
      <c r="G43" s="824"/>
      <c r="H43" s="824"/>
      <c r="I43" s="824"/>
      <c r="J43" s="824"/>
      <c r="K43" s="824"/>
      <c r="L43" s="824"/>
      <c r="M43" s="825"/>
      <c r="N43" s="102">
        <f>SUM(N36:N42)</f>
        <v>60.145555555555553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1325</v>
      </c>
      <c r="B59" s="49" t="str">
        <f>VLOOKUP(A59,TRANSPORTE!A6:D117,3,FALSE)</f>
        <v xml:space="preserve">Transporte de estructuras metálicas </v>
      </c>
      <c r="C59" s="321"/>
      <c r="D59" s="321"/>
      <c r="E59" s="321"/>
      <c r="F59" s="321"/>
      <c r="G59" s="321"/>
      <c r="H59" s="315" t="s">
        <v>339</v>
      </c>
      <c r="I59" s="283">
        <v>10.25</v>
      </c>
      <c r="J59" s="290">
        <v>1</v>
      </c>
      <c r="K59" s="283">
        <f>I59*J59</f>
        <v>10.25</v>
      </c>
      <c r="L59" s="827">
        <f>VLOOKUP(A59,TRANSPORTE!A6:D117,4,FALSE)</f>
        <v>11.507043984387716</v>
      </c>
      <c r="M59" s="828"/>
      <c r="N59" s="291">
        <f>K59*L59</f>
        <v>117.94720083997409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117.94720083997409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360</v>
      </c>
      <c r="N70" s="300">
        <f>K70/M70</f>
        <v>601.45555555555552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601.45555555555552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779.54831195108522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155.90966239021705</v>
      </c>
      <c r="M83" s="858"/>
      <c r="N83" s="54"/>
    </row>
    <row r="84" spans="1:14">
      <c r="B84" s="92" t="s">
        <v>973</v>
      </c>
      <c r="C84" s="93"/>
      <c r="D84" s="93"/>
      <c r="E84" s="93"/>
      <c r="F84" s="93"/>
      <c r="G84" s="93"/>
      <c r="H84" s="93"/>
      <c r="I84" s="90"/>
      <c r="J84" s="91"/>
      <c r="K84" s="308">
        <v>0.05</v>
      </c>
      <c r="L84" s="857">
        <f>N78*K84</f>
        <v>38.977415597554263</v>
      </c>
      <c r="M84" s="858"/>
      <c r="N84" s="54"/>
    </row>
    <row r="85" spans="1:14" ht="15.75" thickBot="1">
      <c r="B85" s="94" t="s">
        <v>974</v>
      </c>
      <c r="C85" s="95"/>
      <c r="D85" s="95"/>
      <c r="E85" s="95"/>
      <c r="F85" s="95"/>
      <c r="G85" s="95"/>
      <c r="H85" s="95"/>
      <c r="I85" s="96"/>
      <c r="J85" s="97"/>
      <c r="K85" s="309">
        <v>0.05</v>
      </c>
      <c r="L85" s="859">
        <f>N78*K85</f>
        <v>38.977415597554263</v>
      </c>
      <c r="M85" s="860"/>
      <c r="N85" s="54"/>
    </row>
    <row r="86" spans="1:14" ht="15.75" thickBot="1">
      <c r="B86" s="823" t="s">
        <v>953</v>
      </c>
      <c r="C86" s="824"/>
      <c r="D86" s="824"/>
      <c r="E86" s="824"/>
      <c r="F86" s="824"/>
      <c r="G86" s="824"/>
      <c r="H86" s="824"/>
      <c r="I86" s="824"/>
      <c r="J86" s="824"/>
      <c r="K86" s="824"/>
      <c r="L86" s="824"/>
      <c r="M86" s="825"/>
      <c r="N86" s="55">
        <f>L83+L84+L85</f>
        <v>233.86449358532556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1013.4128055364108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1008</v>
      </c>
      <c r="C31" s="84" t="s">
        <v>1187</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135600.59345756235</v>
      </c>
      <c r="L36" s="274"/>
      <c r="M36" s="275">
        <v>45</v>
      </c>
      <c r="N36" s="276">
        <f>K36/M36</f>
        <v>3013.3465212791634</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1.5036388888888887</v>
      </c>
    </row>
    <row r="43" spans="1:14" ht="15.75" thickBot="1">
      <c r="B43" s="823" t="s">
        <v>953</v>
      </c>
      <c r="C43" s="824"/>
      <c r="D43" s="824"/>
      <c r="E43" s="824"/>
      <c r="F43" s="824"/>
      <c r="G43" s="824"/>
      <c r="H43" s="824"/>
      <c r="I43" s="824"/>
      <c r="J43" s="824"/>
      <c r="K43" s="824"/>
      <c r="L43" s="824"/>
      <c r="M43" s="825"/>
      <c r="N43" s="102">
        <f>SUM(N36:N42)</f>
        <v>3014.8501601680523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1411</v>
      </c>
      <c r="B59" s="49" t="str">
        <f>VLOOKUP(A59,TRANSPORTE!A6:D117,3,FALSE)</f>
        <v>Transporte de barrera de seguridad</v>
      </c>
      <c r="C59" s="321"/>
      <c r="D59" s="321"/>
      <c r="E59" s="321"/>
      <c r="F59" s="321"/>
      <c r="G59" s="321"/>
      <c r="H59" s="315" t="s">
        <v>339</v>
      </c>
      <c r="I59" s="283">
        <v>0.81049499999999997</v>
      </c>
      <c r="J59" s="290">
        <v>1</v>
      </c>
      <c r="K59" s="283">
        <f>I59*J59</f>
        <v>0.81049499999999997</v>
      </c>
      <c r="L59" s="827">
        <f>VLOOKUP(A59,TRANSPORTE!A6:D117,4,FALSE)</f>
        <v>1194.6403845609791</v>
      </c>
      <c r="M59" s="828"/>
      <c r="N59" s="291">
        <f>K59*L59</f>
        <v>968.25005848475075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968.25005848475075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360</v>
      </c>
      <c r="N70" s="300">
        <f>K70/M70</f>
        <v>150.36388888888888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150.36388888888888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4133.4641075416921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826.69282150833851</v>
      </c>
      <c r="M83" s="858"/>
      <c r="N83" s="54"/>
    </row>
    <row r="84" spans="1:14">
      <c r="B84" s="92" t="s">
        <v>973</v>
      </c>
      <c r="C84" s="93"/>
      <c r="D84" s="93"/>
      <c r="E84" s="93"/>
      <c r="F84" s="93"/>
      <c r="G84" s="93"/>
      <c r="H84" s="93"/>
      <c r="I84" s="90"/>
      <c r="J84" s="91"/>
      <c r="K84" s="308">
        <v>0.05</v>
      </c>
      <c r="L84" s="857">
        <f>N78*K84</f>
        <v>206.67320537708463</v>
      </c>
      <c r="M84" s="858"/>
      <c r="N84" s="54"/>
    </row>
    <row r="85" spans="1:14" ht="15.75" thickBot="1">
      <c r="B85" s="94" t="s">
        <v>974</v>
      </c>
      <c r="C85" s="95"/>
      <c r="D85" s="95"/>
      <c r="E85" s="95"/>
      <c r="F85" s="95"/>
      <c r="G85" s="95"/>
      <c r="H85" s="95"/>
      <c r="I85" s="96"/>
      <c r="J85" s="97"/>
      <c r="K85" s="309">
        <v>0.05</v>
      </c>
      <c r="L85" s="859">
        <f>N78*K85</f>
        <v>206.67320537708463</v>
      </c>
      <c r="M85" s="860"/>
      <c r="N85" s="54"/>
    </row>
    <row r="86" spans="1:14" ht="15.75" thickBot="1">
      <c r="B86" s="823" t="s">
        <v>953</v>
      </c>
      <c r="C86" s="824"/>
      <c r="D86" s="824"/>
      <c r="E86" s="824"/>
      <c r="F86" s="824"/>
      <c r="G86" s="824"/>
      <c r="H86" s="824"/>
      <c r="I86" s="824"/>
      <c r="J86" s="824"/>
      <c r="K86" s="824"/>
      <c r="L86" s="824"/>
      <c r="M86" s="825"/>
      <c r="N86" s="55">
        <f>L83+L84+L85</f>
        <v>1240.039232262508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5373.5033398041996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1424</v>
      </c>
      <c r="C31" s="84" t="s">
        <v>1412</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VLOOKUP(A36,EQUIPOS!A5:D154,4,FALSE)</f>
        <v>346443.08102430793</v>
      </c>
      <c r="L36" s="274"/>
      <c r="M36" s="275">
        <v>0.625</v>
      </c>
      <c r="N36" s="276">
        <f>K36/M36</f>
        <v>554308.92963889265</v>
      </c>
    </row>
    <row r="37" spans="1:14">
      <c r="A37" s="111" t="s">
        <v>241</v>
      </c>
      <c r="B37" s="836" t="str">
        <f>VLOOKUP(A37,EQUIPOS!A7:D154,3,FALSE)</f>
        <v>Grúa (capacidad 15 ton)</v>
      </c>
      <c r="C37" s="837"/>
      <c r="D37" s="837"/>
      <c r="E37" s="837"/>
      <c r="F37" s="837"/>
      <c r="G37" s="837"/>
      <c r="H37" s="838"/>
      <c r="I37" s="271"/>
      <c r="J37" s="272"/>
      <c r="K37" s="273">
        <f>VLOOKUP(A37,EQUIPOS!A6:D154,4,FALSE)</f>
        <v>182473.93970890972</v>
      </c>
      <c r="L37" s="274"/>
      <c r="M37" s="275">
        <v>0.625</v>
      </c>
      <c r="N37" s="276">
        <f>K37/M37</f>
        <v>291958.30353425554</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2706.55</v>
      </c>
    </row>
    <row r="43" spans="1:14" ht="15.75" thickBot="1">
      <c r="B43" s="823" t="s">
        <v>953</v>
      </c>
      <c r="C43" s="824"/>
      <c r="D43" s="824"/>
      <c r="E43" s="824"/>
      <c r="F43" s="824"/>
      <c r="G43" s="824"/>
      <c r="H43" s="824"/>
      <c r="I43" s="824"/>
      <c r="J43" s="824"/>
      <c r="K43" s="824"/>
      <c r="L43" s="824"/>
      <c r="M43" s="825"/>
      <c r="N43" s="398">
        <f>SUM(N36:N42)</f>
        <v>848973.78317314829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528.27104318081717</v>
      </c>
      <c r="N48" s="276">
        <f>K48*M48</f>
        <v>5282.710431808172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15000</v>
      </c>
      <c r="N49" s="276">
        <f>K49*M49</f>
        <v>15000</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8713.1347030602665</v>
      </c>
      <c r="N50" s="276">
        <f>K50*M50</f>
        <v>8713.1347030602665</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67719.378849731045</v>
      </c>
      <c r="N51" s="276">
        <f>K51*M51</f>
        <v>135438.75769946209</v>
      </c>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164434.60283433052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5</v>
      </c>
      <c r="N70" s="399">
        <f>K70/M70</f>
        <v>54131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1067539.3860074789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213507.87720149581</v>
      </c>
      <c r="M83" s="858"/>
      <c r="N83" s="54"/>
    </row>
    <row r="84" spans="1:14">
      <c r="B84" s="92" t="s">
        <v>973</v>
      </c>
      <c r="C84" s="93"/>
      <c r="D84" s="93"/>
      <c r="E84" s="93"/>
      <c r="F84" s="93"/>
      <c r="G84" s="93"/>
      <c r="H84" s="93"/>
      <c r="I84" s="90"/>
      <c r="J84" s="91"/>
      <c r="K84" s="308">
        <v>0.05</v>
      </c>
      <c r="L84" s="857">
        <f>N78*K84</f>
        <v>53376.969300373952</v>
      </c>
      <c r="M84" s="858"/>
      <c r="N84" s="54"/>
    </row>
    <row r="85" spans="1:14" ht="15.75" thickBot="1">
      <c r="B85" s="94" t="s">
        <v>974</v>
      </c>
      <c r="C85" s="95"/>
      <c r="D85" s="95"/>
      <c r="E85" s="95"/>
      <c r="F85" s="95"/>
      <c r="G85" s="95"/>
      <c r="H85" s="95"/>
      <c r="I85" s="96"/>
      <c r="J85" s="97"/>
      <c r="K85" s="309">
        <v>0.05</v>
      </c>
      <c r="L85" s="859">
        <f>N78*K85</f>
        <v>53376.969300373952</v>
      </c>
      <c r="M85" s="860"/>
      <c r="N85" s="54"/>
    </row>
    <row r="86" spans="1:14" ht="15.75" thickBot="1">
      <c r="B86" s="823" t="s">
        <v>953</v>
      </c>
      <c r="C86" s="824"/>
      <c r="D86" s="824"/>
      <c r="E86" s="824"/>
      <c r="F86" s="824"/>
      <c r="G86" s="824"/>
      <c r="H86" s="824"/>
      <c r="I86" s="824"/>
      <c r="J86" s="824"/>
      <c r="K86" s="824"/>
      <c r="L86" s="824"/>
      <c r="M86" s="825"/>
      <c r="N86" s="55">
        <f>L83+L84+L85</f>
        <v>320261.81580224365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1387801.2018097225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1425</v>
      </c>
      <c r="C31" s="84" t="s">
        <v>1416</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346443.08102430793</v>
      </c>
      <c r="L36" s="274"/>
      <c r="M36" s="275">
        <v>0.5</v>
      </c>
      <c r="N36" s="276">
        <f>K36/M36</f>
        <v>692886.16204861586</v>
      </c>
    </row>
    <row r="37" spans="1:14">
      <c r="A37" s="111" t="s">
        <v>241</v>
      </c>
      <c r="B37" s="836" t="str">
        <f>VLOOKUP(A37,EQUIPOS!A7:D154,3,FALSE)</f>
        <v>Grúa (capacidad 15 ton)</v>
      </c>
      <c r="C37" s="837"/>
      <c r="D37" s="837"/>
      <c r="E37" s="837"/>
      <c r="F37" s="837"/>
      <c r="G37" s="837"/>
      <c r="H37" s="838"/>
      <c r="I37" s="271"/>
      <c r="J37" s="272"/>
      <c r="K37" s="273">
        <f>VLOOKUP(A37,EQUIPOS!A7:D164,4,FALSE)</f>
        <v>182473.93970890972</v>
      </c>
      <c r="L37" s="274"/>
      <c r="M37" s="275">
        <v>0.5</v>
      </c>
      <c r="N37" s="276">
        <f>K37/M37</f>
        <v>364947.87941781944</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3383.1875</v>
      </c>
    </row>
    <row r="43" spans="1:14" ht="15.75" thickBot="1">
      <c r="B43" s="823" t="s">
        <v>953</v>
      </c>
      <c r="C43" s="824"/>
      <c r="D43" s="824"/>
      <c r="E43" s="824"/>
      <c r="F43" s="824"/>
      <c r="G43" s="824"/>
      <c r="H43" s="824"/>
      <c r="I43" s="824"/>
      <c r="J43" s="824"/>
      <c r="K43" s="824"/>
      <c r="L43" s="824"/>
      <c r="M43" s="825"/>
      <c r="N43" s="398">
        <f>SUM(N36:N42)</f>
        <v>1061217.2289664354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528.27104318081717</v>
      </c>
      <c r="N48" s="276">
        <f>K48*M48</f>
        <v>5282.710431808172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15000</v>
      </c>
      <c r="N49" s="276">
        <f>K49*M49</f>
        <v>15000</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8713.1347030602665</v>
      </c>
      <c r="N50" s="276">
        <f>K50*M50</f>
        <v>8713.1347030602665</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67719.378849731045</v>
      </c>
      <c r="N51" s="276">
        <f>K51*M51</f>
        <v>135438.75769946209</v>
      </c>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164434.60283433052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4</v>
      </c>
      <c r="N70" s="399">
        <f>K70/M70</f>
        <v>67663.75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67663.75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1293315.5818007658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258663.11636015319</v>
      </c>
      <c r="M83" s="858"/>
      <c r="N83" s="54"/>
    </row>
    <row r="84" spans="1:14">
      <c r="B84" s="92" t="s">
        <v>973</v>
      </c>
      <c r="C84" s="93"/>
      <c r="D84" s="93"/>
      <c r="E84" s="93"/>
      <c r="F84" s="93"/>
      <c r="G84" s="93"/>
      <c r="H84" s="93"/>
      <c r="I84" s="90"/>
      <c r="J84" s="91"/>
      <c r="K84" s="308">
        <v>0.05</v>
      </c>
      <c r="L84" s="857">
        <f>N78*K84</f>
        <v>64665.779090038297</v>
      </c>
      <c r="M84" s="858"/>
      <c r="N84" s="54"/>
    </row>
    <row r="85" spans="1:14" ht="15.75" thickBot="1">
      <c r="B85" s="94" t="s">
        <v>974</v>
      </c>
      <c r="C85" s="95"/>
      <c r="D85" s="95"/>
      <c r="E85" s="95"/>
      <c r="F85" s="95"/>
      <c r="G85" s="95"/>
      <c r="H85" s="95"/>
      <c r="I85" s="96"/>
      <c r="J85" s="97"/>
      <c r="K85" s="309">
        <v>0.05</v>
      </c>
      <c r="L85" s="859">
        <f>N78*K85</f>
        <v>64665.779090038297</v>
      </c>
      <c r="M85" s="860"/>
      <c r="N85" s="54"/>
    </row>
    <row r="86" spans="1:14" ht="15.75" thickBot="1">
      <c r="B86" s="823" t="s">
        <v>953</v>
      </c>
      <c r="C86" s="824"/>
      <c r="D86" s="824"/>
      <c r="E86" s="824"/>
      <c r="F86" s="824"/>
      <c r="G86" s="824"/>
      <c r="H86" s="824"/>
      <c r="I86" s="824"/>
      <c r="J86" s="824"/>
      <c r="K86" s="824"/>
      <c r="L86" s="824"/>
      <c r="M86" s="825"/>
      <c r="N86" s="55">
        <f>L83+L84+L85</f>
        <v>387994.67454022972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1681310.2563409954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1426</v>
      </c>
      <c r="C31" s="84" t="s">
        <v>1417</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346443.08102430793</v>
      </c>
      <c r="L36" s="274"/>
      <c r="M36" s="275">
        <v>0.4375</v>
      </c>
      <c r="N36" s="276">
        <f>K36/M36</f>
        <v>791869.89948413242</v>
      </c>
    </row>
    <row r="37" spans="1:14">
      <c r="A37" s="111" t="s">
        <v>241</v>
      </c>
      <c r="B37" s="836" t="str">
        <f>VLOOKUP(A37,EQUIPOS!A7:D154,3,FALSE)</f>
        <v>Grúa (capacidad 15 ton)</v>
      </c>
      <c r="C37" s="837"/>
      <c r="D37" s="837"/>
      <c r="E37" s="837"/>
      <c r="F37" s="837"/>
      <c r="G37" s="837"/>
      <c r="H37" s="838"/>
      <c r="I37" s="271"/>
      <c r="J37" s="272"/>
      <c r="K37" s="273">
        <f>VLOOKUP(A37,EQUIPOS!A7:D164,4,FALSE)</f>
        <v>182473.93970890972</v>
      </c>
      <c r="L37" s="274"/>
      <c r="M37" s="275">
        <v>0.4375</v>
      </c>
      <c r="N37" s="276">
        <f>K37/M37</f>
        <v>417083.2907632222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3866.5</v>
      </c>
    </row>
    <row r="43" spans="1:14" ht="15.75" thickBot="1">
      <c r="B43" s="823" t="s">
        <v>953</v>
      </c>
      <c r="C43" s="824"/>
      <c r="D43" s="824"/>
      <c r="E43" s="824"/>
      <c r="F43" s="824"/>
      <c r="G43" s="824"/>
      <c r="H43" s="824"/>
      <c r="I43" s="824"/>
      <c r="J43" s="824"/>
      <c r="K43" s="824"/>
      <c r="L43" s="824"/>
      <c r="M43" s="825"/>
      <c r="N43" s="398">
        <f>SUM(N36:N42)</f>
        <v>1212819.6902473546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528.27104318081717</v>
      </c>
      <c r="N48" s="276">
        <f>K48*M48</f>
        <v>5282.710431808172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15000</v>
      </c>
      <c r="N49" s="276">
        <f>K49*M49</f>
        <v>15000</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8713.1347030602665</v>
      </c>
      <c r="N50" s="276">
        <f>K50*M50</f>
        <v>8713.1347030602665</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67719.378849731045</v>
      </c>
      <c r="N51" s="276">
        <f>K51*M51</f>
        <v>135438.75769946209</v>
      </c>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164434.60283433052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3.5</v>
      </c>
      <c r="N70" s="399">
        <f>K70/M70</f>
        <v>77330</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77330</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1454584.293081685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290916.85861633701</v>
      </c>
      <c r="M83" s="858"/>
      <c r="N83" s="54"/>
    </row>
    <row r="84" spans="1:14">
      <c r="B84" s="92" t="s">
        <v>973</v>
      </c>
      <c r="C84" s="93"/>
      <c r="D84" s="93"/>
      <c r="E84" s="93"/>
      <c r="F84" s="93"/>
      <c r="G84" s="93"/>
      <c r="H84" s="93"/>
      <c r="I84" s="90"/>
      <c r="J84" s="91"/>
      <c r="K84" s="308">
        <v>0.05</v>
      </c>
      <c r="L84" s="857">
        <f>N78*K84</f>
        <v>72729.214654084251</v>
      </c>
      <c r="M84" s="858"/>
      <c r="N84" s="54"/>
    </row>
    <row r="85" spans="1:14" ht="15.75" thickBot="1">
      <c r="B85" s="94" t="s">
        <v>974</v>
      </c>
      <c r="C85" s="95"/>
      <c r="D85" s="95"/>
      <c r="E85" s="95"/>
      <c r="F85" s="95"/>
      <c r="G85" s="95"/>
      <c r="H85" s="95"/>
      <c r="I85" s="96"/>
      <c r="J85" s="97"/>
      <c r="K85" s="309">
        <v>0.05</v>
      </c>
      <c r="L85" s="859">
        <f>N78*K85</f>
        <v>72729.214654084251</v>
      </c>
      <c r="M85" s="860"/>
      <c r="N85" s="54"/>
    </row>
    <row r="86" spans="1:14" ht="15.75" thickBot="1">
      <c r="B86" s="823" t="s">
        <v>953</v>
      </c>
      <c r="C86" s="824"/>
      <c r="D86" s="824"/>
      <c r="E86" s="824"/>
      <c r="F86" s="824"/>
      <c r="G86" s="824"/>
      <c r="H86" s="824"/>
      <c r="I86" s="824"/>
      <c r="J86" s="824"/>
      <c r="K86" s="824"/>
      <c r="L86" s="824"/>
      <c r="M86" s="825"/>
      <c r="N86" s="55">
        <f>L83+L84+L85</f>
        <v>436375.28792450548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1890959.5810061905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1427</v>
      </c>
      <c r="C31" s="84" t="s">
        <v>1418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346443.08102430793</v>
      </c>
      <c r="L36" s="274"/>
      <c r="M36" s="275">
        <v>0.875</v>
      </c>
      <c r="N36" s="276">
        <f>K36/M36</f>
        <v>395934.94974206621</v>
      </c>
    </row>
    <row r="37" spans="1:14">
      <c r="A37" s="111" t="s">
        <v>241</v>
      </c>
      <c r="B37" s="836" t="str">
        <f>VLOOKUP(A37,EQUIPOS!A7:D154,3,FALSE)</f>
        <v>Grúa (capacidad 15 ton)</v>
      </c>
      <c r="C37" s="837"/>
      <c r="D37" s="837"/>
      <c r="E37" s="837"/>
      <c r="F37" s="837"/>
      <c r="G37" s="837"/>
      <c r="H37" s="838"/>
      <c r="I37" s="271"/>
      <c r="J37" s="272"/>
      <c r="K37" s="273">
        <f>VLOOKUP(A37,EQUIPOS!A7:D164,4,FALSE)</f>
        <v>182473.93970890972</v>
      </c>
      <c r="L37" s="274"/>
      <c r="M37" s="275">
        <v>0.875</v>
      </c>
      <c r="N37" s="276">
        <f>K37/M37</f>
        <v>208541.6453816111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1546.6000000000001</v>
      </c>
    </row>
    <row r="43" spans="1:14" ht="15.75" thickBot="1">
      <c r="B43" s="823" t="s">
        <v>953</v>
      </c>
      <c r="C43" s="824"/>
      <c r="D43" s="824"/>
      <c r="E43" s="824"/>
      <c r="F43" s="824"/>
      <c r="G43" s="824"/>
      <c r="H43" s="824"/>
      <c r="I43" s="824"/>
      <c r="J43" s="824"/>
      <c r="K43" s="824"/>
      <c r="L43" s="824"/>
      <c r="M43" s="825"/>
      <c r="N43" s="398">
        <f>SUM(N36:N42)</f>
        <v>606023.19512367726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528.27104318081717</v>
      </c>
      <c r="N48" s="276">
        <f>K48*M48</f>
        <v>5282.710431808172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15000</v>
      </c>
      <c r="N49" s="276">
        <f>K49*M49</f>
        <v>15000</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8713.1347030602665</v>
      </c>
      <c r="N50" s="276">
        <f>K50*M50</f>
        <v>8713.1347030602665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28995.845134868439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7</v>
      </c>
      <c r="N70" s="399">
        <f>K70/M70</f>
        <v>30932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30932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665951.04025854566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133190.20805170914</v>
      </c>
      <c r="M83" s="858"/>
      <c r="N83" s="54"/>
    </row>
    <row r="84" spans="1:14">
      <c r="B84" s="92" t="s">
        <v>973</v>
      </c>
      <c r="C84" s="93"/>
      <c r="D84" s="93"/>
      <c r="E84" s="93"/>
      <c r="F84" s="93"/>
      <c r="G84" s="93"/>
      <c r="H84" s="93"/>
      <c r="I84" s="90"/>
      <c r="J84" s="91"/>
      <c r="K84" s="308">
        <v>0.05</v>
      </c>
      <c r="L84" s="857">
        <f>N78*K84</f>
        <v>33297.552012927285</v>
      </c>
      <c r="M84" s="858"/>
      <c r="N84" s="54"/>
    </row>
    <row r="85" spans="1:14" ht="15.75" thickBot="1">
      <c r="B85" s="94" t="s">
        <v>974</v>
      </c>
      <c r="C85" s="95"/>
      <c r="D85" s="95"/>
      <c r="E85" s="95"/>
      <c r="F85" s="95"/>
      <c r="G85" s="95"/>
      <c r="H85" s="95"/>
      <c r="I85" s="96"/>
      <c r="J85" s="97"/>
      <c r="K85" s="309">
        <v>0.05</v>
      </c>
      <c r="L85" s="859">
        <f>N78*K85</f>
        <v>33297.552012927285</v>
      </c>
      <c r="M85" s="860"/>
      <c r="N85" s="54"/>
    </row>
    <row r="86" spans="1:14" ht="15.75" thickBot="1">
      <c r="B86" s="823" t="s">
        <v>953</v>
      </c>
      <c r="C86" s="824"/>
      <c r="D86" s="824"/>
      <c r="E86" s="824"/>
      <c r="F86" s="824"/>
      <c r="G86" s="824"/>
      <c r="H86" s="824"/>
      <c r="I86" s="824"/>
      <c r="J86" s="824"/>
      <c r="K86" s="824"/>
      <c r="L86" s="824"/>
      <c r="M86" s="825"/>
      <c r="N86" s="55">
        <f>L83+L84+L85</f>
        <v>199785.31207756369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865736.35233610938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1428</v>
      </c>
      <c r="C31" s="84" t="s">
        <v>1419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346443.08102430793</v>
      </c>
      <c r="L36" s="274"/>
      <c r="M36" s="275">
        <v>0.75</v>
      </c>
      <c r="N36" s="276">
        <f>K36/M36</f>
        <v>461924.10803241056</v>
      </c>
    </row>
    <row r="37" spans="1:14">
      <c r="A37" s="111" t="s">
        <v>241</v>
      </c>
      <c r="B37" s="836" t="str">
        <f>VLOOKUP(A37,EQUIPOS!A7:D154,3,FALSE)</f>
        <v>Grúa (capacidad 15 ton)</v>
      </c>
      <c r="C37" s="837"/>
      <c r="D37" s="837"/>
      <c r="E37" s="837"/>
      <c r="F37" s="837"/>
      <c r="G37" s="837"/>
      <c r="H37" s="838"/>
      <c r="I37" s="271"/>
      <c r="J37" s="272"/>
      <c r="K37" s="273">
        <f>VLOOKUP(A37,EQUIPOS!A7:D164,4,FALSE)</f>
        <v>182473.93970890972</v>
      </c>
      <c r="L37" s="274"/>
      <c r="M37" s="275">
        <v>0.75</v>
      </c>
      <c r="N37" s="276">
        <f>K37/M37</f>
        <v>243298.58627854628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1804.3666666666668</v>
      </c>
    </row>
    <row r="43" spans="1:14" ht="15.75" thickBot="1">
      <c r="B43" s="823" t="s">
        <v>953</v>
      </c>
      <c r="C43" s="824"/>
      <c r="D43" s="824"/>
      <c r="E43" s="824"/>
      <c r="F43" s="824"/>
      <c r="G43" s="824"/>
      <c r="H43" s="824"/>
      <c r="I43" s="824"/>
      <c r="J43" s="824"/>
      <c r="K43" s="824"/>
      <c r="L43" s="824"/>
      <c r="M43" s="825"/>
      <c r="N43" s="398">
        <f>SUM(N36:N42)</f>
        <v>707027.06097762357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528.27104318081717</v>
      </c>
      <c r="N48" s="276">
        <f>K48*M48</f>
        <v>5282.710431808172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15000</v>
      </c>
      <c r="N49" s="276">
        <f>K49*M49</f>
        <v>15000</v>
      </c>
    </row>
    <row r="50" spans="1:14">
      <c r="A50" s="210"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8713.1347030602665</v>
      </c>
      <c r="N50" s="276">
        <f>K50*M50</f>
        <v>8713.1347030602665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28995.845134868439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46"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6</v>
      </c>
      <c r="N70" s="399">
        <f>K70/M70</f>
        <v>36087.333333333336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36087.333333333336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772110.23944582534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154422.04788916509</v>
      </c>
      <c r="M83" s="858"/>
      <c r="N83" s="54"/>
    </row>
    <row r="84" spans="1:14">
      <c r="B84" s="92" t="s">
        <v>973</v>
      </c>
      <c r="C84" s="93"/>
      <c r="D84" s="93"/>
      <c r="E84" s="93"/>
      <c r="F84" s="93"/>
      <c r="G84" s="93"/>
      <c r="H84" s="93"/>
      <c r="I84" s="90"/>
      <c r="J84" s="91"/>
      <c r="K84" s="308">
        <v>0.05</v>
      </c>
      <c r="L84" s="857">
        <f>N78*K84</f>
        <v>38605.511972291271</v>
      </c>
      <c r="M84" s="858"/>
      <c r="N84" s="54"/>
    </row>
    <row r="85" spans="1:14" ht="15.75" thickBot="1">
      <c r="B85" s="94" t="s">
        <v>974</v>
      </c>
      <c r="C85" s="95"/>
      <c r="D85" s="95"/>
      <c r="E85" s="95"/>
      <c r="F85" s="95"/>
      <c r="G85" s="95"/>
      <c r="H85" s="95"/>
      <c r="I85" s="96"/>
      <c r="J85" s="97"/>
      <c r="K85" s="309">
        <v>0.05</v>
      </c>
      <c r="L85" s="859">
        <f>N78*K85</f>
        <v>38605.511972291271</v>
      </c>
      <c r="M85" s="860"/>
      <c r="N85" s="54"/>
    </row>
    <row r="86" spans="1:14" ht="15.75" thickBot="1">
      <c r="B86" s="823" t="s">
        <v>953</v>
      </c>
      <c r="C86" s="824"/>
      <c r="D86" s="824"/>
      <c r="E86" s="824"/>
      <c r="F86" s="824"/>
      <c r="G86" s="824"/>
      <c r="H86" s="824"/>
      <c r="I86" s="824"/>
      <c r="J86" s="824"/>
      <c r="K86" s="824"/>
      <c r="L86" s="824"/>
      <c r="M86" s="825"/>
      <c r="N86" s="55">
        <f>L83+L84+L85</f>
        <v>231633.07183374764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1003743.311279573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1429</v>
      </c>
      <c r="C31" s="84" t="s">
        <v>1420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346443.08102430793</v>
      </c>
      <c r="L36" s="274"/>
      <c r="M36" s="275">
        <v>0.6875</v>
      </c>
      <c r="N36" s="276">
        <f>K36/M36</f>
        <v>503917.20876262971</v>
      </c>
    </row>
    <row r="37" spans="1:14">
      <c r="A37" s="111" t="s">
        <v>241</v>
      </c>
      <c r="B37" s="836" t="str">
        <f>VLOOKUP(A37,EQUIPOS!A7:D154,3,FALSE)</f>
        <v>Grúa (capacidad 15 ton)</v>
      </c>
      <c r="C37" s="837"/>
      <c r="D37" s="837"/>
      <c r="E37" s="837"/>
      <c r="F37" s="837"/>
      <c r="G37" s="837"/>
      <c r="H37" s="838"/>
      <c r="I37" s="271"/>
      <c r="J37" s="272"/>
      <c r="K37" s="273">
        <f>VLOOKUP(A37,EQUIPOS!A7:D164,4,FALSE)</f>
        <v>182473.93970890972</v>
      </c>
      <c r="L37" s="274"/>
      <c r="M37" s="275">
        <v>0.6875</v>
      </c>
      <c r="N37" s="276">
        <f>K37/M37</f>
        <v>265416.63957659598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1968.4</v>
      </c>
    </row>
    <row r="43" spans="1:14" ht="15.75" thickBot="1">
      <c r="B43" s="823" t="s">
        <v>953</v>
      </c>
      <c r="C43" s="824"/>
      <c r="D43" s="824"/>
      <c r="E43" s="824"/>
      <c r="F43" s="824"/>
      <c r="G43" s="824"/>
      <c r="H43" s="824"/>
      <c r="I43" s="824"/>
      <c r="J43" s="824"/>
      <c r="K43" s="824"/>
      <c r="L43" s="824"/>
      <c r="M43" s="825"/>
      <c r="N43" s="398">
        <f>SUM(N36:N42)</f>
        <v>771302.24833922565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528.27104318081717</v>
      </c>
      <c r="N48" s="276">
        <f>K48*M48</f>
        <v>5282.710431808172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15000</v>
      </c>
      <c r="N49" s="276">
        <f>K49*M49</f>
        <v>15000</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8713.1347030602665</v>
      </c>
      <c r="N50" s="276">
        <f>K50*M50</f>
        <v>8713.1347030602665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28995.845134868439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5.5</v>
      </c>
      <c r="N70" s="399">
        <f>K70/M70</f>
        <v>39368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39368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839666.09347409406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167933.21869481882</v>
      </c>
      <c r="M83" s="858"/>
      <c r="N83" s="54"/>
    </row>
    <row r="84" spans="1:14">
      <c r="B84" s="92" t="s">
        <v>973</v>
      </c>
      <c r="C84" s="93"/>
      <c r="D84" s="93"/>
      <c r="E84" s="93"/>
      <c r="F84" s="93"/>
      <c r="G84" s="93"/>
      <c r="H84" s="93"/>
      <c r="I84" s="90"/>
      <c r="J84" s="91"/>
      <c r="K84" s="308">
        <v>0.05</v>
      </c>
      <c r="L84" s="857">
        <f>N78*K84</f>
        <v>41983.304673704704</v>
      </c>
      <c r="M84" s="858"/>
      <c r="N84" s="54"/>
    </row>
    <row r="85" spans="1:14" ht="15.75" thickBot="1">
      <c r="B85" s="94" t="s">
        <v>974</v>
      </c>
      <c r="C85" s="95"/>
      <c r="D85" s="95"/>
      <c r="E85" s="95"/>
      <c r="F85" s="95"/>
      <c r="G85" s="95"/>
      <c r="H85" s="95"/>
      <c r="I85" s="96"/>
      <c r="J85" s="97"/>
      <c r="K85" s="309">
        <v>0.05</v>
      </c>
      <c r="L85" s="859">
        <f>N78*K85</f>
        <v>41983.304673704704</v>
      </c>
      <c r="M85" s="860"/>
      <c r="N85" s="54"/>
    </row>
    <row r="86" spans="1:14" ht="15.75" thickBot="1">
      <c r="B86" s="823" t="s">
        <v>953</v>
      </c>
      <c r="C86" s="824"/>
      <c r="D86" s="824"/>
      <c r="E86" s="824"/>
      <c r="F86" s="824"/>
      <c r="G86" s="824"/>
      <c r="H86" s="824"/>
      <c r="I86" s="824"/>
      <c r="J86" s="824"/>
      <c r="K86" s="824"/>
      <c r="L86" s="824"/>
      <c r="M86" s="825"/>
      <c r="N86" s="55">
        <f>L83+L84+L85</f>
        <v>251899.82804222821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1091565.9215163223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1430</v>
      </c>
      <c r="C31" s="84" t="s">
        <v>1421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55" t="s">
        <v>241</v>
      </c>
      <c r="B36" s="836" t="str">
        <f>VLOOKUP(A36,EQUIPOS!A6:D154,3,FALSE)</f>
        <v>Grúa (capacidad 15 ton)</v>
      </c>
      <c r="C36" s="837"/>
      <c r="D36" s="837"/>
      <c r="E36" s="837"/>
      <c r="F36" s="837"/>
      <c r="G36" s="837"/>
      <c r="H36" s="838"/>
      <c r="I36" s="271"/>
      <c r="J36" s="272"/>
      <c r="K36" s="273">
        <f>VLOOKUP(A36,EQUIPOS!A6:D163,4,FALSE)</f>
        <v>182473.93970890972</v>
      </c>
      <c r="L36" s="274"/>
      <c r="M36" s="400">
        <v>1.125</v>
      </c>
      <c r="N36" s="276">
        <f>K36/M36</f>
        <v>162199.05751903087</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1202.9111111111113</v>
      </c>
    </row>
    <row r="43" spans="1:14" ht="15.75" thickBot="1">
      <c r="B43" s="823" t="s">
        <v>953</v>
      </c>
      <c r="C43" s="824"/>
      <c r="D43" s="824"/>
      <c r="E43" s="824"/>
      <c r="F43" s="824"/>
      <c r="G43" s="824"/>
      <c r="H43" s="824"/>
      <c r="I43" s="824"/>
      <c r="J43" s="824"/>
      <c r="K43" s="824"/>
      <c r="L43" s="824"/>
      <c r="M43" s="825"/>
      <c r="N43" s="398">
        <f>SUM(N36:N42)</f>
        <v>163401.96863014199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52" t="s">
        <v>428</v>
      </c>
      <c r="B48" s="46" t="str">
        <f>VLOOKUP(A48,MATERIALES!A4:D373,3,FALSE)</f>
        <v>Costal de fibra o fique</v>
      </c>
      <c r="C48" s="285"/>
      <c r="D48" s="285"/>
      <c r="E48" s="285"/>
      <c r="F48" s="285"/>
      <c r="G48" s="285"/>
      <c r="H48" s="285"/>
      <c r="I48" s="272"/>
      <c r="J48" s="228" t="str">
        <f>VLOOKUP(A48,MATERIALES!A4:D373,2,FALSE)</f>
        <v>u</v>
      </c>
      <c r="K48" s="465">
        <v>10</v>
      </c>
      <c r="L48" s="271"/>
      <c r="M48" s="287">
        <f>VLOOKUP(A48,MATERIALES!A5:D373,4,FALSE)</f>
        <v>528.27104318081717</v>
      </c>
      <c r="N48" s="276">
        <f>K48*M48</f>
        <v>5282.710431808172</v>
      </c>
    </row>
    <row r="49" spans="1:14">
      <c r="A49" s="152" t="s">
        <v>589</v>
      </c>
      <c r="B49" s="46" t="str">
        <f>VLOOKUP(A49,MATERIALES!A5:D373,3,FALSE)</f>
        <v>Nutrientes (para remoción de especies vegetales) (dap, triple 15 o similar) (ítem 201.9)</v>
      </c>
      <c r="C49" s="285"/>
      <c r="D49" s="285"/>
      <c r="E49" s="285"/>
      <c r="F49" s="285"/>
      <c r="G49" s="285"/>
      <c r="H49" s="285"/>
      <c r="I49" s="272"/>
      <c r="J49" s="228" t="str">
        <f>VLOOKUP(A49,MATERIALES!A5:D373,2,FALSE)</f>
        <v>kg</v>
      </c>
      <c r="K49" s="465">
        <v>1</v>
      </c>
      <c r="L49" s="271"/>
      <c r="M49" s="287">
        <f>VLOOKUP(A49,MATERIALES!A6:D373,4,FALSE)</f>
        <v>8713.1347030602665</v>
      </c>
      <c r="N49" s="276">
        <f>K49*M49</f>
        <v>8713.1347030602665</v>
      </c>
    </row>
    <row r="50" spans="1:14">
      <c r="A50" s="153" t="s">
        <v>412</v>
      </c>
      <c r="B50" s="46" t="str">
        <f>VLOOKUP(A50,MATERIALES!A6:D373,3,FALSE)</f>
        <v>Cicatrizante (para remoción de especies vegetales)</v>
      </c>
      <c r="C50" s="285"/>
      <c r="D50" s="285"/>
      <c r="E50" s="285"/>
      <c r="F50" s="285"/>
      <c r="G50" s="285"/>
      <c r="H50" s="285"/>
      <c r="I50" s="272"/>
      <c r="J50" s="228" t="str">
        <f>VLOOKUP(A50,MATERIALES!A6:D373,2,FALSE)</f>
        <v>kg</v>
      </c>
      <c r="K50" s="465">
        <v>1</v>
      </c>
      <c r="L50" s="271"/>
      <c r="M50" s="287">
        <f>VLOOKUP(A50,MATERIALES!A6:D373,4,FALSE)</f>
        <v>15000</v>
      </c>
      <c r="N50" s="276">
        <f>K50*M50</f>
        <v>15000</v>
      </c>
    </row>
    <row r="51" spans="1:14">
      <c r="B51" s="46"/>
      <c r="C51" s="285"/>
      <c r="D51" s="285"/>
      <c r="E51" s="285"/>
      <c r="F51" s="285"/>
      <c r="G51" s="285"/>
      <c r="H51" s="285"/>
      <c r="I51" s="272"/>
      <c r="J51" s="228"/>
      <c r="K51" s="401"/>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28995.845134868439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51"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00">
        <v>9</v>
      </c>
      <c r="N70" s="399">
        <f>K70/M70</f>
        <v>24058.222222222223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24058.222222222223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216456.03598723264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43291.207197446529</v>
      </c>
      <c r="M83" s="858"/>
      <c r="N83" s="54"/>
    </row>
    <row r="84" spans="1:14">
      <c r="B84" s="92" t="s">
        <v>973</v>
      </c>
      <c r="C84" s="93"/>
      <c r="D84" s="93"/>
      <c r="E84" s="93"/>
      <c r="F84" s="93"/>
      <c r="G84" s="93"/>
      <c r="H84" s="93"/>
      <c r="I84" s="90"/>
      <c r="J84" s="91"/>
      <c r="K84" s="308">
        <v>0.05</v>
      </c>
      <c r="L84" s="857">
        <f>N78*K84</f>
        <v>10822.801799361632</v>
      </c>
      <c r="M84" s="858"/>
      <c r="N84" s="54"/>
    </row>
    <row r="85" spans="1:14" ht="15.75" thickBot="1">
      <c r="B85" s="94" t="s">
        <v>974</v>
      </c>
      <c r="C85" s="95"/>
      <c r="D85" s="95"/>
      <c r="E85" s="95"/>
      <c r="F85" s="95"/>
      <c r="G85" s="95"/>
      <c r="H85" s="95"/>
      <c r="I85" s="96"/>
      <c r="J85" s="97"/>
      <c r="K85" s="309">
        <v>0.05</v>
      </c>
      <c r="L85" s="859">
        <f>N78*K85</f>
        <v>10822.801799361632</v>
      </c>
      <c r="M85" s="860"/>
      <c r="N85" s="54"/>
    </row>
    <row r="86" spans="1:14" ht="15.75" thickBot="1">
      <c r="B86" s="823" t="s">
        <v>953</v>
      </c>
      <c r="C86" s="824"/>
      <c r="D86" s="824"/>
      <c r="E86" s="824"/>
      <c r="F86" s="824"/>
      <c r="G86" s="824"/>
      <c r="H86" s="824"/>
      <c r="I86" s="824"/>
      <c r="J86" s="824"/>
      <c r="K86" s="824"/>
      <c r="L86" s="824"/>
      <c r="M86" s="825"/>
      <c r="N86" s="55">
        <f>L83+L84+L85</f>
        <v>64936.81079616979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281392.84678340243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1431</v>
      </c>
      <c r="C31" s="84" t="s">
        <v>1422</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58" t="s">
        <v>241</v>
      </c>
      <c r="B36" s="836" t="str">
        <f>VLOOKUP(A36,EQUIPOS!A6:D154,3,FALSE)</f>
        <v>Grúa (capacidad 15 ton)</v>
      </c>
      <c r="C36" s="837"/>
      <c r="D36" s="837"/>
      <c r="E36" s="837"/>
      <c r="F36" s="837"/>
      <c r="G36" s="837"/>
      <c r="H36" s="838"/>
      <c r="I36" s="271"/>
      <c r="J36" s="272"/>
      <c r="K36" s="273">
        <f>VLOOKUP(A36,EQUIPOS!A6:D163,4,FALSE)</f>
        <v>182473.93970890972</v>
      </c>
      <c r="L36" s="274"/>
      <c r="M36" s="466">
        <v>1</v>
      </c>
      <c r="N36" s="276">
        <f>K36/M36</f>
        <v>182473.93970890972</v>
      </c>
    </row>
    <row r="37" spans="1:14">
      <c r="A37" s="158" t="s">
        <v>373</v>
      </c>
      <c r="B37" s="836" t="str">
        <f>VLOOKUP(A37,EQUIPOS!A7:D154,3,FALSE)</f>
        <v>Volqueta 6 m3</v>
      </c>
      <c r="C37" s="837"/>
      <c r="D37" s="837"/>
      <c r="E37" s="837"/>
      <c r="F37" s="837"/>
      <c r="G37" s="837"/>
      <c r="H37" s="838"/>
      <c r="I37" s="271"/>
      <c r="J37" s="272"/>
      <c r="K37" s="273">
        <f>VLOOKUP(A37,EQUIPOS!A7:D164,4,FALSE)</f>
        <v>70267.525774603884</v>
      </c>
      <c r="L37" s="274"/>
      <c r="M37" s="467">
        <v>1</v>
      </c>
      <c r="N37" s="276">
        <f>K37/M37</f>
        <v>70267.525774603884</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1353.2750000000001</v>
      </c>
    </row>
    <row r="43" spans="1:14" ht="15.75" thickBot="1">
      <c r="B43" s="823" t="s">
        <v>953</v>
      </c>
      <c r="C43" s="824"/>
      <c r="D43" s="824"/>
      <c r="E43" s="824"/>
      <c r="F43" s="824"/>
      <c r="G43" s="824"/>
      <c r="H43" s="824"/>
      <c r="I43" s="824"/>
      <c r="J43" s="824"/>
      <c r="K43" s="824"/>
      <c r="L43" s="824"/>
      <c r="M43" s="825"/>
      <c r="N43" s="398">
        <f>SUM(N36:N42)</f>
        <v>254094.7404835136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57" t="s">
        <v>428</v>
      </c>
      <c r="B48" s="46" t="str">
        <f>VLOOKUP(A48,MATERIALES!A4:D373,3,FALSE)</f>
        <v>Costal de fibra o fique</v>
      </c>
      <c r="C48" s="285"/>
      <c r="D48" s="285"/>
      <c r="E48" s="285"/>
      <c r="F48" s="285"/>
      <c r="G48" s="285"/>
      <c r="H48" s="285"/>
      <c r="I48" s="272"/>
      <c r="J48" s="228" t="str">
        <f>VLOOKUP(A48,MATERIALES!A4:D385,2,FALSE)</f>
        <v>u</v>
      </c>
      <c r="K48" s="465">
        <v>10</v>
      </c>
      <c r="L48" s="271"/>
      <c r="M48" s="287">
        <f>VLOOKUP(A48,MATERIALES!A5:D373,4,FALSE)</f>
        <v>528.27104318081717</v>
      </c>
      <c r="N48" s="276">
        <f>K48*M48</f>
        <v>5282.710431808172</v>
      </c>
    </row>
    <row r="49" spans="1:14">
      <c r="A49" s="154" t="s">
        <v>589</v>
      </c>
      <c r="B49" s="46" t="str">
        <f>VLOOKUP(A49,MATERIALES!A5:D373,3,FALSE)</f>
        <v>Nutrientes (para remoción de especies vegetales) (dap, triple 15 o similar) (ítem 201.9)</v>
      </c>
      <c r="C49" s="285"/>
      <c r="D49" s="285"/>
      <c r="E49" s="285"/>
      <c r="F49" s="285"/>
      <c r="G49" s="285"/>
      <c r="H49" s="285"/>
      <c r="I49" s="272"/>
      <c r="J49" s="228" t="str">
        <f>VLOOKUP(A49,MATERIALES!A5:D386,2,FALSE)</f>
        <v>kg</v>
      </c>
      <c r="K49" s="465">
        <v>1</v>
      </c>
      <c r="L49" s="271"/>
      <c r="M49" s="287">
        <f>VLOOKUP(A49,MATERIALES!A6:D373,4,FALSE)</f>
        <v>8713.1347030602665</v>
      </c>
      <c r="N49" s="276">
        <f>K49*M49</f>
        <v>8713.1347030602665</v>
      </c>
    </row>
    <row r="50" spans="1:14">
      <c r="A50" s="157" t="s">
        <v>412</v>
      </c>
      <c r="B50" s="46" t="str">
        <f>VLOOKUP(A50,MATERIALES!A6:D373,3,FALSE)</f>
        <v>Cicatrizante (para remoción de especies vegetales)</v>
      </c>
      <c r="C50" s="285"/>
      <c r="D50" s="285"/>
      <c r="E50" s="285"/>
      <c r="F50" s="285"/>
      <c r="G50" s="285"/>
      <c r="H50" s="285"/>
      <c r="I50" s="272"/>
      <c r="J50" s="228" t="str">
        <f>VLOOKUP(A50,MATERIALES!A6:D387,2,FALSE)</f>
        <v>kg</v>
      </c>
      <c r="K50" s="465">
        <v>1</v>
      </c>
      <c r="L50" s="271"/>
      <c r="M50" s="287">
        <f>VLOOKUP(A50,MATERIALES!A6:D373,4,FALSE)</f>
        <v>15000</v>
      </c>
      <c r="N50" s="276">
        <f>K50*M50</f>
        <v>15000</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28995.845134868439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56"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8</v>
      </c>
      <c r="N70" s="399">
        <f>K70/M70</f>
        <v>27065.5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27065.5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310156.08561838203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62031.217123676412</v>
      </c>
      <c r="M83" s="858"/>
      <c r="N83" s="54"/>
    </row>
    <row r="84" spans="1:14">
      <c r="B84" s="92" t="s">
        <v>973</v>
      </c>
      <c r="C84" s="93"/>
      <c r="D84" s="93"/>
      <c r="E84" s="93"/>
      <c r="F84" s="93"/>
      <c r="G84" s="93"/>
      <c r="H84" s="93"/>
      <c r="I84" s="90"/>
      <c r="J84" s="91"/>
      <c r="K84" s="308">
        <v>0.05</v>
      </c>
      <c r="L84" s="857">
        <f>N78*K84</f>
        <v>15507.804280919103</v>
      </c>
      <c r="M84" s="858"/>
      <c r="N84" s="54"/>
    </row>
    <row r="85" spans="1:14" ht="15.75" thickBot="1">
      <c r="B85" s="94" t="s">
        <v>974</v>
      </c>
      <c r="C85" s="95"/>
      <c r="D85" s="95"/>
      <c r="E85" s="95"/>
      <c r="F85" s="95"/>
      <c r="G85" s="95"/>
      <c r="H85" s="95"/>
      <c r="I85" s="96"/>
      <c r="J85" s="97"/>
      <c r="K85" s="309">
        <v>0.05</v>
      </c>
      <c r="L85" s="859">
        <f>N78*K85</f>
        <v>15507.804280919103</v>
      </c>
      <c r="M85" s="860"/>
      <c r="N85" s="54"/>
    </row>
    <row r="86" spans="1:14" ht="15.75" thickBot="1">
      <c r="B86" s="823" t="s">
        <v>953</v>
      </c>
      <c r="C86" s="824"/>
      <c r="D86" s="824"/>
      <c r="E86" s="824"/>
      <c r="F86" s="824"/>
      <c r="G86" s="824"/>
      <c r="H86" s="824"/>
      <c r="I86" s="824"/>
      <c r="J86" s="824"/>
      <c r="K86" s="824"/>
      <c r="L86" s="824"/>
      <c r="M86" s="825"/>
      <c r="N86" s="55">
        <f>L83+L84+L85</f>
        <v>93046.825685514632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403202.91130389669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1432</v>
      </c>
      <c r="C31" s="84" t="s">
        <v>1423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182473.93970890972</v>
      </c>
      <c r="L36" s="274"/>
      <c r="M36" s="275">
        <v>0.9375</v>
      </c>
      <c r="N36" s="276">
        <f>K36/M36</f>
        <v>194638.86902283703</v>
      </c>
    </row>
    <row r="37" spans="1:14">
      <c r="A37" s="147" t="s">
        <v>373</v>
      </c>
      <c r="B37" s="836" t="str">
        <f>VLOOKUP(A37,EQUIPOS!A7:D154,3,FALSE)</f>
        <v>Volqueta 6 m3</v>
      </c>
      <c r="C37" s="837"/>
      <c r="D37" s="837"/>
      <c r="E37" s="837"/>
      <c r="F37" s="837"/>
      <c r="G37" s="837"/>
      <c r="H37" s="838"/>
      <c r="I37" s="271"/>
      <c r="J37" s="272"/>
      <c r="K37" s="273">
        <f>VLOOKUP(A37,EQUIPOS!A7:D164,4,FALSE)</f>
        <v>70267.525774603884</v>
      </c>
      <c r="L37" s="274"/>
      <c r="M37" s="275">
        <v>0.9375</v>
      </c>
      <c r="N37" s="276">
        <f>K37/M37</f>
        <v>74952.027492910813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1443.4933333333333</v>
      </c>
    </row>
    <row r="43" spans="1:14" ht="15.75" thickBot="1">
      <c r="B43" s="823" t="s">
        <v>953</v>
      </c>
      <c r="C43" s="824"/>
      <c r="D43" s="824"/>
      <c r="E43" s="824"/>
      <c r="F43" s="824"/>
      <c r="G43" s="824"/>
      <c r="H43" s="824"/>
      <c r="I43" s="824"/>
      <c r="J43" s="824"/>
      <c r="K43" s="824"/>
      <c r="L43" s="824"/>
      <c r="M43" s="825"/>
      <c r="N43" s="398">
        <f>SUM(N36:N42)</f>
        <v>271034.38984908117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528.27104318081717</v>
      </c>
      <c r="N48" s="276">
        <f>K48*M48</f>
        <v>5282.710431808172</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15000</v>
      </c>
      <c r="N49" s="276">
        <f>K49*M49</f>
        <v>15000</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8713.1347030602665</v>
      </c>
      <c r="N50" s="276">
        <f>K50*M50</f>
        <v>8713.1347030602665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28995.845134868439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59"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02">
        <v>7.5</v>
      </c>
      <c r="N70" s="399">
        <f>K70/M70</f>
        <v>28869.866666666665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28869.866666666665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328900.10165061627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65780.020330123254</v>
      </c>
      <c r="M83" s="858"/>
      <c r="N83" s="54"/>
    </row>
    <row r="84" spans="1:14">
      <c r="B84" s="92" t="s">
        <v>973</v>
      </c>
      <c r="C84" s="93"/>
      <c r="D84" s="93"/>
      <c r="E84" s="93"/>
      <c r="F84" s="93"/>
      <c r="G84" s="93"/>
      <c r="H84" s="93"/>
      <c r="I84" s="90"/>
      <c r="J84" s="91"/>
      <c r="K84" s="308">
        <v>0.05</v>
      </c>
      <c r="L84" s="857">
        <f>N78*K84</f>
        <v>16445.005082530814</v>
      </c>
      <c r="M84" s="858"/>
      <c r="N84" s="54"/>
    </row>
    <row r="85" spans="1:14" ht="15.75" thickBot="1">
      <c r="B85" s="94" t="s">
        <v>974</v>
      </c>
      <c r="C85" s="95"/>
      <c r="D85" s="95"/>
      <c r="E85" s="95"/>
      <c r="F85" s="95"/>
      <c r="G85" s="95"/>
      <c r="H85" s="95"/>
      <c r="I85" s="96"/>
      <c r="J85" s="97"/>
      <c r="K85" s="309">
        <v>0.05</v>
      </c>
      <c r="L85" s="859">
        <f>N78*K85</f>
        <v>16445.005082530814</v>
      </c>
      <c r="M85" s="860"/>
      <c r="N85" s="54"/>
    </row>
    <row r="86" spans="1:14" ht="15.75" thickBot="1">
      <c r="B86" s="823" t="s">
        <v>953</v>
      </c>
      <c r="C86" s="824"/>
      <c r="D86" s="824"/>
      <c r="E86" s="824"/>
      <c r="F86" s="824"/>
      <c r="G86" s="824"/>
      <c r="H86" s="824"/>
      <c r="I86" s="824"/>
      <c r="J86" s="824"/>
      <c r="K86" s="824"/>
      <c r="L86" s="824"/>
      <c r="M86" s="825"/>
      <c r="N86" s="55">
        <f>L83+L84+L85</f>
        <v>98670.030495184881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427570.13214580115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1433</v>
      </c>
      <c r="C31" s="84" t="s">
        <v>1413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182473.93970890972</v>
      </c>
      <c r="L36" s="274"/>
      <c r="M36" s="275">
        <v>1.5</v>
      </c>
      <c r="N36" s="276">
        <f>K36/M36</f>
        <v>121649.29313927314</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902.18333333333339</v>
      </c>
    </row>
    <row r="43" spans="1:14" ht="15.75" thickBot="1">
      <c r="B43" s="823" t="s">
        <v>953</v>
      </c>
      <c r="C43" s="824"/>
      <c r="D43" s="824"/>
      <c r="E43" s="824"/>
      <c r="F43" s="824"/>
      <c r="G43" s="824"/>
      <c r="H43" s="824"/>
      <c r="I43" s="824"/>
      <c r="J43" s="824"/>
      <c r="K43" s="824"/>
      <c r="L43" s="824"/>
      <c r="M43" s="825"/>
      <c r="N43" s="398">
        <f>SUM(N36:N42)</f>
        <v>122551.47647260647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528.27104318081717</v>
      </c>
      <c r="N48" s="276">
        <f>K48*M48</f>
        <v>5282.710431808172</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15000</v>
      </c>
      <c r="N49" s="276">
        <f>K49*M49</f>
        <v>15000</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8713.1347030602665</v>
      </c>
      <c r="N50" s="276">
        <f>K50*M50</f>
        <v>8713.1347030602665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28995.845134868439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12</v>
      </c>
      <c r="N70" s="399">
        <f>K70/M70</f>
        <v>18043.666666666668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18043.666666666668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169590.98827414156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33918.197654828313</v>
      </c>
      <c r="M83" s="858"/>
      <c r="N83" s="54"/>
    </row>
    <row r="84" spans="1:14">
      <c r="B84" s="92" t="s">
        <v>973</v>
      </c>
      <c r="C84" s="93"/>
      <c r="D84" s="93"/>
      <c r="E84" s="93"/>
      <c r="F84" s="93"/>
      <c r="G84" s="93"/>
      <c r="H84" s="93"/>
      <c r="I84" s="90"/>
      <c r="J84" s="91"/>
      <c r="K84" s="308">
        <v>0.05</v>
      </c>
      <c r="L84" s="857">
        <f>N78*K84</f>
        <v>8479.5494137070782</v>
      </c>
      <c r="M84" s="858"/>
      <c r="N84" s="54"/>
    </row>
    <row r="85" spans="1:14" ht="15.75" thickBot="1">
      <c r="B85" s="94" t="s">
        <v>974</v>
      </c>
      <c r="C85" s="95"/>
      <c r="D85" s="95"/>
      <c r="E85" s="95"/>
      <c r="F85" s="95"/>
      <c r="G85" s="95"/>
      <c r="H85" s="95"/>
      <c r="I85" s="96"/>
      <c r="J85" s="97"/>
      <c r="K85" s="309">
        <v>0.05</v>
      </c>
      <c r="L85" s="859">
        <f>N78*K85</f>
        <v>8479.5494137070782</v>
      </c>
      <c r="M85" s="860"/>
      <c r="N85" s="54"/>
    </row>
    <row r="86" spans="1:14" ht="15.75" thickBot="1">
      <c r="B86" s="823" t="s">
        <v>953</v>
      </c>
      <c r="C86" s="824"/>
      <c r="D86" s="824"/>
      <c r="E86" s="824"/>
      <c r="F86" s="824"/>
      <c r="G86" s="824"/>
      <c r="H86" s="824"/>
      <c r="I86" s="824"/>
      <c r="J86" s="824"/>
      <c r="K86" s="824"/>
      <c r="L86" s="824"/>
      <c r="M86" s="825"/>
      <c r="N86" s="55">
        <f>L83+L84+L85</f>
        <v>50877.296482242469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220468.28475638403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1434</v>
      </c>
      <c r="C31" s="84" t="s">
        <v>1414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182473.93970890972</v>
      </c>
      <c r="L36" s="274"/>
      <c r="M36" s="275">
        <v>1.375</v>
      </c>
      <c r="N36" s="276">
        <f>K36/M36</f>
        <v>132708.31978829799</v>
      </c>
    </row>
    <row r="37" spans="1:14">
      <c r="A37" s="147" t="s">
        <v>373</v>
      </c>
      <c r="B37" s="836" t="str">
        <f>VLOOKUP(A37,EQUIPOS!A7:D154,3,FALSE)</f>
        <v>Volqueta 6 m3</v>
      </c>
      <c r="C37" s="837"/>
      <c r="D37" s="837"/>
      <c r="E37" s="837"/>
      <c r="F37" s="837"/>
      <c r="G37" s="837"/>
      <c r="H37" s="838"/>
      <c r="I37" s="271"/>
      <c r="J37" s="272"/>
      <c r="K37" s="273">
        <f>VLOOKUP(A37,EQUIPOS!A7:D164,4,FALSE)</f>
        <v>70267.525774603884</v>
      </c>
      <c r="L37" s="274"/>
      <c r="M37" s="275">
        <v>1.375</v>
      </c>
      <c r="N37" s="276">
        <f>K37/M37</f>
        <v>51103.655108802828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984.2</v>
      </c>
    </row>
    <row r="43" spans="1:14" ht="15.75" thickBot="1">
      <c r="B43" s="823" t="s">
        <v>953</v>
      </c>
      <c r="C43" s="824"/>
      <c r="D43" s="824"/>
      <c r="E43" s="824"/>
      <c r="F43" s="824"/>
      <c r="G43" s="824"/>
      <c r="H43" s="824"/>
      <c r="I43" s="824"/>
      <c r="J43" s="824"/>
      <c r="K43" s="824"/>
      <c r="L43" s="824"/>
      <c r="M43" s="825"/>
      <c r="N43" s="398">
        <f>SUM(N36:N42)</f>
        <v>184796.17489710083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528.27104318081717</v>
      </c>
      <c r="N48" s="276">
        <f>K48*M48</f>
        <v>5282.710431808172</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15000</v>
      </c>
      <c r="N49" s="276">
        <f>K49*M49</f>
        <v>15000</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8713.1347030602665</v>
      </c>
      <c r="N50" s="276">
        <f>K50*M50</f>
        <v>8713.1347030602665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28995.845134868439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11</v>
      </c>
      <c r="N70" s="399">
        <f>K70/M70</f>
        <v>19684</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19684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233476.02003196927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46695.204006393855</v>
      </c>
      <c r="M83" s="858"/>
      <c r="N83" s="54"/>
    </row>
    <row r="84" spans="1:14">
      <c r="B84" s="92" t="s">
        <v>973</v>
      </c>
      <c r="C84" s="93"/>
      <c r="D84" s="93"/>
      <c r="E84" s="93"/>
      <c r="F84" s="93"/>
      <c r="G84" s="93"/>
      <c r="H84" s="93"/>
      <c r="I84" s="90"/>
      <c r="J84" s="91"/>
      <c r="K84" s="308">
        <v>0.05</v>
      </c>
      <c r="L84" s="857">
        <f>N78*K84</f>
        <v>11673.801001598464</v>
      </c>
      <c r="M84" s="858"/>
      <c r="N84" s="54"/>
    </row>
    <row r="85" spans="1:14" ht="15.75" thickBot="1">
      <c r="B85" s="94" t="s">
        <v>974</v>
      </c>
      <c r="C85" s="95"/>
      <c r="D85" s="95"/>
      <c r="E85" s="95"/>
      <c r="F85" s="95"/>
      <c r="G85" s="95"/>
      <c r="H85" s="95"/>
      <c r="I85" s="96"/>
      <c r="J85" s="97"/>
      <c r="K85" s="309">
        <v>0.05</v>
      </c>
      <c r="L85" s="859">
        <f>N78*K85</f>
        <v>11673.801001598464</v>
      </c>
      <c r="M85" s="860"/>
      <c r="N85" s="54"/>
    </row>
    <row r="86" spans="1:14" ht="15.75" thickBot="1">
      <c r="B86" s="823" t="s">
        <v>953</v>
      </c>
      <c r="C86" s="824"/>
      <c r="D86" s="824"/>
      <c r="E86" s="824"/>
      <c r="F86" s="824"/>
      <c r="G86" s="824"/>
      <c r="H86" s="824"/>
      <c r="I86" s="824"/>
      <c r="J86" s="824"/>
      <c r="K86" s="824"/>
      <c r="L86" s="824"/>
      <c r="M86" s="825"/>
      <c r="N86" s="55">
        <f>L83+L84+L85</f>
        <v>70042.806009590786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303518.82604156004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1435</v>
      </c>
      <c r="C31" s="84" t="s">
        <v>1415</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182473.93970890972</v>
      </c>
      <c r="L36" s="274"/>
      <c r="M36" s="275">
        <v>1.3125</v>
      </c>
      <c r="N36" s="276">
        <f>K36/M36</f>
        <v>139027.76358774074</v>
      </c>
    </row>
    <row r="37" spans="1:14">
      <c r="A37" s="147" t="s">
        <v>373</v>
      </c>
      <c r="B37" s="836" t="str">
        <f>VLOOKUP(A37,EQUIPOS!A7:D154,3,FALSE)</f>
        <v>Volqueta 6 m3</v>
      </c>
      <c r="C37" s="837"/>
      <c r="D37" s="837"/>
      <c r="E37" s="837"/>
      <c r="F37" s="837"/>
      <c r="G37" s="837"/>
      <c r="H37" s="838"/>
      <c r="I37" s="271"/>
      <c r="J37" s="272"/>
      <c r="K37" s="273">
        <f>VLOOKUP(A37,EQUIPOS!A7:D164,4,FALSE)</f>
        <v>70267.525774603884</v>
      </c>
      <c r="L37" s="274"/>
      <c r="M37" s="275">
        <v>1.3125</v>
      </c>
      <c r="N37" s="276">
        <f>K37/M37</f>
        <v>53537.162494936296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1031.0666666666666</v>
      </c>
    </row>
    <row r="43" spans="1:14" ht="15.75" thickBot="1">
      <c r="B43" s="823" t="s">
        <v>953</v>
      </c>
      <c r="C43" s="824"/>
      <c r="D43" s="824"/>
      <c r="E43" s="824"/>
      <c r="F43" s="824"/>
      <c r="G43" s="824"/>
      <c r="H43" s="824"/>
      <c r="I43" s="824"/>
      <c r="J43" s="824"/>
      <c r="K43" s="824"/>
      <c r="L43" s="824"/>
      <c r="M43" s="825"/>
      <c r="N43" s="398">
        <f>SUM(N36:N42)</f>
        <v>193595.99274934371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528.27104318081717</v>
      </c>
      <c r="N48" s="276">
        <f>K48*M48</f>
        <v>5282.710431808172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15000</v>
      </c>
      <c r="N49" s="276">
        <f>K49*M49</f>
        <v>15000</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8713.1347030602665</v>
      </c>
      <c r="N50" s="276">
        <f>K50*M50</f>
        <v>8713.1347030602665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28995.845134868439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10.5</v>
      </c>
      <c r="N70" s="399">
        <f>K70/M70</f>
        <v>20621.333333333332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20621.333333333332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243213.17121754549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48642.634243509099</v>
      </c>
      <c r="M83" s="858"/>
      <c r="N83" s="54"/>
    </row>
    <row r="84" spans="1:14">
      <c r="B84" s="92" t="s">
        <v>973</v>
      </c>
      <c r="C84" s="93"/>
      <c r="D84" s="93"/>
      <c r="E84" s="93"/>
      <c r="F84" s="93"/>
      <c r="G84" s="93"/>
      <c r="H84" s="93"/>
      <c r="I84" s="90"/>
      <c r="J84" s="91"/>
      <c r="K84" s="308">
        <v>0.05</v>
      </c>
      <c r="L84" s="857">
        <f>N78*K84</f>
        <v>12160.658560877275</v>
      </c>
      <c r="M84" s="858"/>
      <c r="N84" s="54"/>
    </row>
    <row r="85" spans="1:14" ht="15.75" thickBot="1">
      <c r="B85" s="94" t="s">
        <v>974</v>
      </c>
      <c r="C85" s="95"/>
      <c r="D85" s="95"/>
      <c r="E85" s="95"/>
      <c r="F85" s="95"/>
      <c r="G85" s="95"/>
      <c r="H85" s="95"/>
      <c r="I85" s="96"/>
      <c r="J85" s="97"/>
      <c r="K85" s="309">
        <v>0.05</v>
      </c>
      <c r="L85" s="859">
        <f>N78*K85</f>
        <v>12160.658560877275</v>
      </c>
      <c r="M85" s="860"/>
      <c r="N85" s="54"/>
    </row>
    <row r="86" spans="1:14" ht="15.75" thickBot="1">
      <c r="B86" s="823" t="s">
        <v>953</v>
      </c>
      <c r="C86" s="824"/>
      <c r="D86" s="824"/>
      <c r="E86" s="824"/>
      <c r="F86" s="824"/>
      <c r="G86" s="824"/>
      <c r="H86" s="824"/>
      <c r="I86" s="824"/>
      <c r="J86" s="824"/>
      <c r="K86" s="824"/>
      <c r="L86" s="824"/>
      <c r="M86" s="825"/>
      <c r="N86" s="55">
        <f>L83+L84+L85</f>
        <v>72963.951365263652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316177.12258280913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1009</v>
      </c>
      <c r="C31" s="84" t="s">
        <v>1188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312</v>
      </c>
      <c r="B36" s="836" t="str">
        <f>VLOOKUP(A36,EQUIPOS!A6:D154,3,FALSE)</f>
        <v>Retroexcavadora sobre oruga, potencia 138 HP, balde de 1,5 m3.</v>
      </c>
      <c r="C36" s="837"/>
      <c r="D36" s="837"/>
      <c r="E36" s="837"/>
      <c r="F36" s="837"/>
      <c r="G36" s="837"/>
      <c r="H36" s="838"/>
      <c r="I36" s="271"/>
      <c r="J36" s="272"/>
      <c r="K36" s="273">
        <f>VLOOKUP(A36,EQUIPOS!A6:D163,4,FALSE)</f>
        <v>135600.59345756235</v>
      </c>
      <c r="L36" s="274"/>
      <c r="M36" s="275">
        <v>66</v>
      </c>
      <c r="N36" s="276">
        <f>K36/M36</f>
        <v>2054.5544463267024</v>
      </c>
    </row>
    <row r="37" spans="1:14">
      <c r="A37" s="147"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147195.64469852051</v>
      </c>
      <c r="L37" s="274"/>
      <c r="M37" s="275">
        <v>100</v>
      </c>
      <c r="N37" s="276">
        <f>K37/M37</f>
        <v>1471.956446985205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3527.5361016452407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VLOOKUP(A48,MATERIALES!A5:D373,4,FALSE)</f>
        <v>5179.4099060376648</v>
      </c>
      <c r="N48" s="276">
        <f>K48*M48</f>
        <v>5179.4099060376648</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5179.4099060376648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8809.4668410162394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1761.893368203248</v>
      </c>
      <c r="M83" s="858"/>
      <c r="N83" s="54"/>
    </row>
    <row r="84" spans="1:14">
      <c r="B84" s="92" t="s">
        <v>973</v>
      </c>
      <c r="C84" s="93"/>
      <c r="D84" s="93"/>
      <c r="E84" s="93"/>
      <c r="F84" s="93"/>
      <c r="G84" s="93"/>
      <c r="H84" s="93"/>
      <c r="I84" s="90"/>
      <c r="J84" s="91"/>
      <c r="K84" s="308">
        <v>0.05</v>
      </c>
      <c r="L84" s="857">
        <f>N78*K84</f>
        <v>440.47334205081199</v>
      </c>
      <c r="M84" s="858"/>
      <c r="N84" s="54"/>
    </row>
    <row r="85" spans="1:14" ht="15.75" thickBot="1">
      <c r="B85" s="94" t="s">
        <v>974</v>
      </c>
      <c r="C85" s="95"/>
      <c r="D85" s="95"/>
      <c r="E85" s="95"/>
      <c r="F85" s="95"/>
      <c r="G85" s="95"/>
      <c r="H85" s="95"/>
      <c r="I85" s="96"/>
      <c r="J85" s="97"/>
      <c r="K85" s="309">
        <v>0.05</v>
      </c>
      <c r="L85" s="859">
        <f>N78*K85</f>
        <v>440.47334205081199</v>
      </c>
      <c r="M85" s="860"/>
      <c r="N85" s="54"/>
    </row>
    <row r="86" spans="1:14" ht="15.75" thickBot="1">
      <c r="B86" s="823" t="s">
        <v>953</v>
      </c>
      <c r="C86" s="824"/>
      <c r="D86" s="824"/>
      <c r="E86" s="824"/>
      <c r="F86" s="824"/>
      <c r="G86" s="824"/>
      <c r="H86" s="824"/>
      <c r="I86" s="824"/>
      <c r="J86" s="824"/>
      <c r="K86" s="824"/>
      <c r="L86" s="824"/>
      <c r="M86" s="825"/>
      <c r="N86" s="55">
        <f>L83+L84+L85</f>
        <v>2642.8400523048717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11452.306893321111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1010</v>
      </c>
      <c r="C31" s="84" t="s">
        <v>1189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312</v>
      </c>
      <c r="B36" s="836" t="str">
        <f>VLOOKUP(A36,EQUIPOS!A6:D154,3,FALSE)</f>
        <v>Retroexcavadora sobre oruga, potencia 138 HP, balde de 1,5 m3.</v>
      </c>
      <c r="C36" s="837"/>
      <c r="D36" s="837"/>
      <c r="E36" s="837"/>
      <c r="F36" s="837"/>
      <c r="G36" s="837"/>
      <c r="H36" s="838"/>
      <c r="I36" s="271"/>
      <c r="J36" s="272"/>
      <c r="K36" s="273">
        <f>VLOOKUP(A36,EQUIPOS!A6:D163,4,FALSE)</f>
        <v>135600.59345756235</v>
      </c>
      <c r="L36" s="274"/>
      <c r="M36" s="275">
        <v>66</v>
      </c>
      <c r="N36" s="276">
        <f>K36/M36</f>
        <v>2054.5544463267024</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2055.5796546600359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2158.1004879933694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431.62009759867391</v>
      </c>
      <c r="M83" s="858"/>
      <c r="N83" s="54"/>
    </row>
    <row r="84" spans="1:14">
      <c r="B84" s="92" t="s">
        <v>973</v>
      </c>
      <c r="C84" s="93"/>
      <c r="D84" s="93"/>
      <c r="E84" s="93"/>
      <c r="F84" s="93"/>
      <c r="G84" s="93"/>
      <c r="H84" s="93"/>
      <c r="I84" s="90"/>
      <c r="J84" s="91"/>
      <c r="K84" s="308">
        <v>0.05</v>
      </c>
      <c r="L84" s="857">
        <f>N78*K84</f>
        <v>107.90502439966848</v>
      </c>
      <c r="M84" s="858"/>
      <c r="N84" s="54"/>
    </row>
    <row r="85" spans="1:14" ht="15.75" thickBot="1">
      <c r="B85" s="94" t="s">
        <v>974</v>
      </c>
      <c r="C85" s="95"/>
      <c r="D85" s="95"/>
      <c r="E85" s="95"/>
      <c r="F85" s="95"/>
      <c r="G85" s="95"/>
      <c r="H85" s="95"/>
      <c r="I85" s="96"/>
      <c r="J85" s="97"/>
      <c r="K85" s="309">
        <v>0.05</v>
      </c>
      <c r="L85" s="859">
        <f>N78*K85</f>
        <v>107.90502439966848</v>
      </c>
      <c r="M85" s="860"/>
      <c r="N85" s="54"/>
    </row>
    <row r="86" spans="1:14" ht="15.75" thickBot="1">
      <c r="B86" s="823" t="s">
        <v>953</v>
      </c>
      <c r="C86" s="824"/>
      <c r="D86" s="824"/>
      <c r="E86" s="824"/>
      <c r="F86" s="824"/>
      <c r="G86" s="824"/>
      <c r="H86" s="824"/>
      <c r="I86" s="824"/>
      <c r="J86" s="824"/>
      <c r="K86" s="824"/>
      <c r="L86" s="824"/>
      <c r="M86" s="825"/>
      <c r="N86" s="55">
        <f>L83+L84+L85</f>
        <v>647.43014639801083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2805.5306343913803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28" zoomScale="78" zoomScaleNormal="78" workbookViewId="0">
      <selection activeCell="B54" sqref="B54"/>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1011</v>
      </c>
      <c r="C31" s="84" t="s">
        <v>1190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180</v>
      </c>
      <c r="B36" s="836" t="str">
        <f>VLOOKUP(A36,EQUIPOS!A6:D154,3,FALSE)</f>
        <v>Compresor 120 HP, con martillo.</v>
      </c>
      <c r="C36" s="837"/>
      <c r="D36" s="837"/>
      <c r="E36" s="837"/>
      <c r="F36" s="837"/>
      <c r="G36" s="837"/>
      <c r="H36" s="838"/>
      <c r="I36" s="271"/>
      <c r="J36" s="272"/>
      <c r="K36" s="273">
        <f>VLOOKUP(A36,EQUIPOS!A6:D163,4,FALSE)</f>
        <v>94032.177562077981</v>
      </c>
      <c r="L36" s="274"/>
      <c r="M36" s="275">
        <v>66</v>
      </c>
      <c r="N36" s="276">
        <f>K36/M36</f>
        <v>1424.7299630617877</v>
      </c>
    </row>
    <row r="37" spans="1:14">
      <c r="A37" s="111"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147195.64469852051</v>
      </c>
      <c r="L37" s="274"/>
      <c r="M37" s="275">
        <v>100</v>
      </c>
      <c r="N37" s="276">
        <f>K37/M37</f>
        <v>1471.956446985205</v>
      </c>
    </row>
    <row r="38" spans="1:14">
      <c r="A38" t="s">
        <v>312</v>
      </c>
      <c r="B38" s="836" t="str">
        <f>VLOOKUP(A38,EQUIPOS!A8:D154,3,FALSE)</f>
        <v>Retroexcavadora sobre oruga, potencia 138 HP, balde de 1,5 m3.</v>
      </c>
      <c r="C38" s="837"/>
      <c r="D38" s="837"/>
      <c r="E38" s="837"/>
      <c r="F38" s="837"/>
      <c r="G38" s="837"/>
      <c r="H38" s="838"/>
      <c r="I38" s="271"/>
      <c r="J38" s="272"/>
      <c r="K38" s="273">
        <f>VLOOKUP(A38,EQUIPOS!A8:D165,4,FALSE)</f>
        <v>135600.59345756235</v>
      </c>
      <c r="L38" s="274"/>
      <c r="M38" s="275">
        <v>66</v>
      </c>
      <c r="N38" s="276">
        <f>K38/M38</f>
        <v>2054.5544463267024</v>
      </c>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N78*L42</f>
        <v>6.0915622581215141</v>
      </c>
    </row>
    <row r="43" spans="1:14" ht="15.75" thickBot="1">
      <c r="B43" s="823" t="s">
        <v>953</v>
      </c>
      <c r="C43" s="824"/>
      <c r="D43" s="824"/>
      <c r="E43" s="824"/>
      <c r="F43" s="824"/>
      <c r="G43" s="824"/>
      <c r="H43" s="824"/>
      <c r="I43" s="824"/>
      <c r="J43" s="824"/>
      <c r="K43" s="824"/>
      <c r="L43" s="824"/>
      <c r="M43" s="825"/>
      <c r="N43" s="398">
        <f>SUM(N36:N42)</f>
        <v>4957.3324186318168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376</v>
      </c>
      <c r="B48" s="46" t="str">
        <f>VLOOKUP(A48,MATERIALES!A4:D373,3,FALSE)</f>
        <v>Anfo</v>
      </c>
      <c r="C48" s="285"/>
      <c r="D48" s="285"/>
      <c r="E48" s="285"/>
      <c r="F48" s="285"/>
      <c r="G48" s="285"/>
      <c r="H48" s="285"/>
      <c r="I48" s="272"/>
      <c r="J48" s="228" t="str">
        <f>VLOOKUP(A48,MATERIALES!A4:D385,2,FALSE)</f>
        <v>kg</v>
      </c>
      <c r="K48" s="286">
        <v>0.2</v>
      </c>
      <c r="L48" s="271"/>
      <c r="M48" s="287">
        <f>VLOOKUP(A48,MATERIALES!A5:D373,4,FALSE)</f>
        <v>6505.3179203578347</v>
      </c>
      <c r="N48" s="276">
        <f>K48*M48</f>
        <v>1301.063584071567</v>
      </c>
    </row>
    <row r="49" spans="1:14">
      <c r="A49" t="s">
        <v>424</v>
      </c>
      <c r="B49" s="46" t="str">
        <f>VLOOKUP(A49,MATERIALES!A5:D373,3,FALSE)</f>
        <v>Cordón detonante</v>
      </c>
      <c r="C49" s="285"/>
      <c r="D49" s="285"/>
      <c r="E49" s="285"/>
      <c r="F49" s="285"/>
      <c r="G49" s="285"/>
      <c r="H49" s="285"/>
      <c r="I49" s="272"/>
      <c r="J49" s="228" t="str">
        <f>VLOOKUP(A49,MATERIALES!A5:D386,2,FALSE)</f>
        <v>m</v>
      </c>
      <c r="K49" s="286">
        <v>3</v>
      </c>
      <c r="L49" s="271"/>
      <c r="M49" s="287">
        <f>VLOOKUP(A49,MATERIALES!A6:D373,4,FALSE)</f>
        <v>3897.9603458465735</v>
      </c>
      <c r="N49" s="276">
        <f t="shared" ref="N49:N54" si="0">K49*M49</f>
        <v>11693.881037539721</v>
      </c>
    </row>
    <row r="50" spans="1:14">
      <c r="A50" s="210" t="s">
        <v>453</v>
      </c>
      <c r="B50" s="46" t="str">
        <f>VLOOKUP(A50,MATERIALES!A6:D373,3,FALSE)</f>
        <v>Explosivos  75% (INDUGEL)</v>
      </c>
      <c r="C50" s="285"/>
      <c r="D50" s="285"/>
      <c r="E50" s="285"/>
      <c r="F50" s="285"/>
      <c r="G50" s="285"/>
      <c r="H50" s="285"/>
      <c r="I50" s="272"/>
      <c r="J50" s="228" t="str">
        <f>VLOOKUP(A50,MATERIALES!A6:D387,2,FALSE)</f>
        <v>lb</v>
      </c>
      <c r="K50" s="286">
        <v>0.3</v>
      </c>
      <c r="L50" s="271"/>
      <c r="M50" s="287">
        <f>VLOOKUP(A50,MATERIALES!A6:D373,4,FALSE)</f>
        <v>12558.205689872693</v>
      </c>
      <c r="N50" s="276">
        <f t="shared" si="0"/>
        <v>3767.461706961808</v>
      </c>
    </row>
    <row r="51" spans="1:14">
      <c r="A51" t="s">
        <v>458</v>
      </c>
      <c r="B51" s="46" t="str">
        <f>VLOOKUP(A51,MATERIALES!A6:D373,3,FALSE)</f>
        <v>Fulminantes</v>
      </c>
      <c r="C51" s="285"/>
      <c r="D51" s="285"/>
      <c r="E51" s="285"/>
      <c r="F51" s="285"/>
      <c r="G51" s="285"/>
      <c r="H51" s="285"/>
      <c r="I51" s="272"/>
      <c r="J51" s="228" t="str">
        <f>VLOOKUP(A51,MATERIALES!A6:D388,2,FALSE)</f>
        <v>u</v>
      </c>
      <c r="K51" s="286">
        <v>0.2</v>
      </c>
      <c r="L51" s="271"/>
      <c r="M51" s="287">
        <f>VLOOKUP(A51,MATERIALES!A6:D373,4,FALSE)</f>
        <v>2047.7040931216825</v>
      </c>
      <c r="N51" s="276">
        <f t="shared" si="0"/>
        <v>409.54081862433651</v>
      </c>
    </row>
    <row r="52" spans="1:14">
      <c r="A52" t="s">
        <v>552</v>
      </c>
      <c r="B52" s="46" t="str">
        <f>VLOOKUP(A52,MATERIALES!A6:D373,3,FALSE)</f>
        <v>Mecha Lenta</v>
      </c>
      <c r="C52" s="285"/>
      <c r="D52" s="285"/>
      <c r="E52" s="285"/>
      <c r="F52" s="285"/>
      <c r="G52" s="285"/>
      <c r="H52" s="285"/>
      <c r="I52" s="272"/>
      <c r="J52" s="228" t="str">
        <f>VLOOKUP(A52,MATERIALES!A6:D389,2,FALSE)</f>
        <v>m</v>
      </c>
      <c r="K52" s="286">
        <v>0.5</v>
      </c>
      <c r="L52" s="271"/>
      <c r="M52" s="287">
        <f>VLOOKUP(A52,MATERIALES!A7:D373,4,FALSE)</f>
        <v>1480.205002179913</v>
      </c>
      <c r="N52" s="276">
        <f t="shared" si="0"/>
        <v>740.10250108995649</v>
      </c>
    </row>
    <row r="53" spans="1:14">
      <c r="B53" s="46"/>
      <c r="C53" s="285"/>
      <c r="D53" s="285"/>
      <c r="E53" s="285"/>
      <c r="F53" s="285"/>
      <c r="G53" s="285"/>
      <c r="H53" s="285"/>
      <c r="I53" s="272"/>
      <c r="J53" s="228"/>
      <c r="K53" s="286"/>
      <c r="L53" s="271"/>
      <c r="M53" s="287"/>
      <c r="N53" s="276"/>
    </row>
    <row r="54" spans="1:14">
      <c r="A54" t="s">
        <v>442</v>
      </c>
      <c r="B54" s="46" t="str">
        <f>VLOOKUP(A54,MATERIALES!A8:D373,3,FALSE)</f>
        <v>Derechos de explotación y/o disposición de materiales</v>
      </c>
      <c r="C54" s="285"/>
      <c r="D54" s="285"/>
      <c r="E54" s="285"/>
      <c r="F54" s="285"/>
      <c r="G54" s="285"/>
      <c r="H54" s="285"/>
      <c r="I54" s="272"/>
      <c r="J54" s="228" t="str">
        <f>VLOOKUP(A54,MATERIALES!A8:D391,2,FALSE)</f>
        <v>m3</v>
      </c>
      <c r="K54" s="286">
        <v>1</v>
      </c>
      <c r="L54" s="271"/>
      <c r="M54" s="287">
        <f>VLOOKUP(A54,MATERIALES!A9:D374,4,FALSE)</f>
        <v>5179.4099060376648</v>
      </c>
      <c r="N54" s="276">
        <f t="shared" si="0"/>
        <v>5179.4099060376648</v>
      </c>
    </row>
    <row r="55" spans="1:14" ht="15.75" thickBot="1">
      <c r="B55" s="818"/>
      <c r="C55" s="819"/>
      <c r="D55" s="819"/>
      <c r="E55" s="819"/>
      <c r="F55" s="819"/>
      <c r="G55" s="819"/>
      <c r="H55" s="819"/>
      <c r="I55" s="820"/>
      <c r="J55" s="45"/>
      <c r="K55" s="47"/>
      <c r="L55" s="821"/>
      <c r="M55" s="822"/>
      <c r="N55" s="48"/>
    </row>
    <row r="56" spans="1:14" ht="15.75" thickBot="1">
      <c r="B56" s="823" t="s">
        <v>953</v>
      </c>
      <c r="C56" s="824"/>
      <c r="D56" s="824"/>
      <c r="E56" s="824"/>
      <c r="F56" s="824"/>
      <c r="G56" s="824"/>
      <c r="H56" s="824"/>
      <c r="I56" s="824"/>
      <c r="J56" s="824"/>
      <c r="K56" s="824"/>
      <c r="L56" s="824"/>
      <c r="M56" s="825"/>
      <c r="N56" s="398">
        <f>SUM(N48:N55)</f>
        <v>23091.459554325054</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313"/>
      <c r="C66" s="314"/>
      <c r="D66" s="314"/>
      <c r="E66" s="314"/>
      <c r="F66" s="314"/>
      <c r="G66" s="314"/>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299">
        <v>528</v>
      </c>
      <c r="N72" s="399">
        <f>K72/M72</f>
        <v>102.52083333333333</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299">
        <v>528</v>
      </c>
      <c r="N73" s="399">
        <f>K73/M73</f>
        <v>202.0572795727424</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3" t="s">
        <v>953</v>
      </c>
      <c r="C78" s="824"/>
      <c r="D78" s="824"/>
      <c r="E78" s="824"/>
      <c r="F78" s="824"/>
      <c r="G78" s="824"/>
      <c r="H78" s="824"/>
      <c r="I78" s="830"/>
      <c r="J78" s="830"/>
      <c r="K78" s="830"/>
      <c r="L78" s="830"/>
      <c r="M78" s="831"/>
      <c r="N78" s="305">
        <f>SUM(N72:N77)</f>
        <v>304.57811290607572</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28353.370085862945</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5670.6740171725896</v>
      </c>
      <c r="M85" s="858"/>
      <c r="N85" s="54"/>
    </row>
    <row r="86" spans="1:14">
      <c r="B86" s="92" t="s">
        <v>973</v>
      </c>
      <c r="C86" s="93"/>
      <c r="D86" s="93"/>
      <c r="E86" s="93"/>
      <c r="F86" s="93"/>
      <c r="G86" s="93"/>
      <c r="H86" s="93"/>
      <c r="I86" s="90"/>
      <c r="J86" s="91"/>
      <c r="K86" s="308">
        <v>0.05</v>
      </c>
      <c r="L86" s="857">
        <f>N80*K86</f>
        <v>1417.6685042931474</v>
      </c>
      <c r="M86" s="858"/>
      <c r="N86" s="54"/>
    </row>
    <row r="87" spans="1:14" ht="15.75" thickBot="1">
      <c r="B87" s="94" t="s">
        <v>974</v>
      </c>
      <c r="C87" s="95"/>
      <c r="D87" s="95"/>
      <c r="E87" s="95"/>
      <c r="F87" s="95"/>
      <c r="G87" s="95"/>
      <c r="H87" s="95"/>
      <c r="I87" s="96"/>
      <c r="J87" s="97"/>
      <c r="K87" s="309">
        <v>0.05</v>
      </c>
      <c r="L87" s="859">
        <f>N80*K87</f>
        <v>1417.6685042931474</v>
      </c>
      <c r="M87" s="860"/>
      <c r="N87" s="54"/>
    </row>
    <row r="88" spans="1:14" ht="15.75" thickBot="1">
      <c r="B88" s="823" t="s">
        <v>953</v>
      </c>
      <c r="C88" s="824"/>
      <c r="D88" s="824"/>
      <c r="E88" s="824"/>
      <c r="F88" s="824"/>
      <c r="G88" s="824"/>
      <c r="H88" s="824"/>
      <c r="I88" s="824"/>
      <c r="J88" s="824"/>
      <c r="K88" s="824"/>
      <c r="L88" s="824"/>
      <c r="M88" s="825"/>
      <c r="N88" s="55">
        <f>L85+L86+L87</f>
        <v>8506.011025758884</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36859.381111621828</v>
      </c>
    </row>
    <row r="91" spans="1:14">
      <c r="B91" s="16"/>
      <c r="C91" s="17"/>
      <c r="D91" s="17"/>
      <c r="E91" s="17"/>
      <c r="F91" s="17"/>
      <c r="G91" s="17"/>
      <c r="H91" s="17"/>
      <c r="I91" s="17"/>
      <c r="J91" s="17"/>
      <c r="K91" s="17"/>
      <c r="L91" s="17"/>
      <c r="M91" s="17"/>
      <c r="N91" s="18"/>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56" t="s">
        <v>976</v>
      </c>
      <c r="F95" s="56"/>
      <c r="G95" s="56"/>
      <c r="H95" s="56"/>
      <c r="I95" s="56"/>
      <c r="J95" s="56"/>
      <c r="K95" s="15"/>
      <c r="L95" s="15"/>
      <c r="M95" s="15"/>
      <c r="N95" s="20"/>
    </row>
    <row r="96" spans="1:14">
      <c r="B96" s="19"/>
      <c r="C96" s="15"/>
      <c r="D96" s="15"/>
      <c r="E96" s="15" t="s">
        <v>977</v>
      </c>
      <c r="F96" s="15"/>
      <c r="G96" s="15"/>
      <c r="H96" s="15"/>
      <c r="I96" s="15"/>
      <c r="J96" s="15"/>
      <c r="K96" s="15"/>
      <c r="L96" s="15"/>
      <c r="M96" s="15"/>
      <c r="N96" s="20"/>
    </row>
    <row r="97" spans="2:14">
      <c r="B97" s="19"/>
      <c r="C97" s="15"/>
      <c r="D97" s="15"/>
      <c r="E97" s="15" t="s">
        <v>978</v>
      </c>
      <c r="F97" s="15"/>
      <c r="G97" s="15"/>
      <c r="H97" s="15"/>
      <c r="I97" s="15"/>
      <c r="J97" s="15"/>
      <c r="K97" s="15"/>
      <c r="L97" s="15"/>
      <c r="M97" s="15"/>
      <c r="N97" s="20"/>
    </row>
    <row r="98" spans="2:14">
      <c r="B98" s="19"/>
      <c r="C98" s="15"/>
      <c r="D98" s="15"/>
      <c r="E98" s="15" t="s">
        <v>979</v>
      </c>
      <c r="F98" s="15"/>
      <c r="G98" s="15"/>
      <c r="H98" s="15"/>
      <c r="I98" s="15"/>
      <c r="J98" s="15"/>
      <c r="K98" s="15"/>
      <c r="L98" s="15"/>
      <c r="M98" s="15"/>
      <c r="N98" s="20"/>
    </row>
    <row r="99" spans="2:14" ht="15.75" thickBot="1">
      <c r="B99" s="19"/>
      <c r="C99" s="15"/>
      <c r="D99" s="15"/>
      <c r="E99" s="15"/>
      <c r="F99" s="15" t="s">
        <v>980</v>
      </c>
      <c r="G99" s="15"/>
      <c r="H99" s="15"/>
      <c r="I99" s="15"/>
      <c r="J99" s="15"/>
      <c r="K99" s="15"/>
      <c r="L99" s="15"/>
      <c r="M99" s="15"/>
      <c r="N99" s="20"/>
    </row>
    <row r="100" spans="2:14">
      <c r="B100" s="231" t="s">
        <v>2215</v>
      </c>
      <c r="C100" s="232"/>
      <c r="D100" s="232"/>
      <c r="E100" s="232"/>
      <c r="F100" s="232"/>
      <c r="G100" s="232"/>
      <c r="H100" s="232"/>
      <c r="I100" s="232"/>
      <c r="J100" s="232"/>
      <c r="K100" s="232"/>
      <c r="L100" s="232"/>
      <c r="M100" s="232"/>
      <c r="N100" s="233"/>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ht="15.75" thickBot="1">
      <c r="B104" s="237"/>
      <c r="C104" s="238"/>
      <c r="D104" s="238"/>
      <c r="E104" s="238"/>
      <c r="F104" s="238"/>
      <c r="G104" s="238"/>
      <c r="H104" s="238"/>
      <c r="I104" s="238"/>
      <c r="J104" s="238"/>
      <c r="K104" s="238"/>
      <c r="L104" s="238"/>
      <c r="M104" s="238"/>
      <c r="N104" s="239"/>
    </row>
    <row r="105" spans="2:14">
      <c r="B105" s="240"/>
      <c r="C105" s="241"/>
      <c r="D105" s="241"/>
      <c r="E105" s="241"/>
      <c r="F105" s="241"/>
      <c r="G105" s="241"/>
      <c r="H105" s="241"/>
      <c r="I105" s="241"/>
      <c r="J105" s="241"/>
      <c r="K105" s="241"/>
      <c r="L105" s="241"/>
      <c r="M105" s="241"/>
      <c r="N105" s="242"/>
    </row>
    <row r="106" spans="2:14">
      <c r="B106" s="226" t="s">
        <v>2216</v>
      </c>
      <c r="C106" s="34"/>
      <c r="D106" s="34"/>
      <c r="E106" s="34"/>
      <c r="F106" s="34"/>
      <c r="G106" s="34"/>
      <c r="H106" s="34"/>
      <c r="I106" s="34"/>
      <c r="J106" s="34"/>
      <c r="K106" s="34"/>
      <c r="L106" s="34"/>
      <c r="M106" s="34"/>
      <c r="N106" s="35"/>
    </row>
    <row r="107" spans="2:14" ht="15" customHeight="1">
      <c r="B107" s="861" t="s">
        <v>2217</v>
      </c>
      <c r="C107" s="862"/>
      <c r="D107" s="862"/>
      <c r="E107" s="862"/>
      <c r="F107" s="862"/>
      <c r="G107" s="862"/>
      <c r="H107" s="862"/>
      <c r="I107" s="862"/>
      <c r="J107" s="862"/>
      <c r="K107" s="862"/>
      <c r="L107" s="862"/>
      <c r="M107" s="862"/>
      <c r="N107" s="863"/>
    </row>
    <row r="108" spans="2:14" ht="15" customHeight="1">
      <c r="B108" s="861"/>
      <c r="C108" s="862"/>
      <c r="D108" s="862"/>
      <c r="E108" s="862"/>
      <c r="F108" s="862"/>
      <c r="G108" s="862"/>
      <c r="H108" s="862"/>
      <c r="I108" s="862"/>
      <c r="J108" s="862"/>
      <c r="K108" s="862"/>
      <c r="L108" s="862"/>
      <c r="M108" s="862"/>
      <c r="N108" s="863"/>
    </row>
    <row r="109" spans="2:14" ht="30" customHeight="1">
      <c r="B109" s="864" t="s">
        <v>2218</v>
      </c>
      <c r="C109" s="865"/>
      <c r="D109" s="865"/>
      <c r="E109" s="865"/>
      <c r="F109" s="865"/>
      <c r="G109" s="865"/>
      <c r="H109" s="865"/>
      <c r="I109" s="865"/>
      <c r="J109" s="865"/>
      <c r="K109" s="865"/>
      <c r="L109" s="865"/>
      <c r="M109" s="865"/>
      <c r="N109" s="866"/>
    </row>
    <row r="110" spans="2:14">
      <c r="B110" s="864"/>
      <c r="C110" s="865"/>
      <c r="D110" s="865"/>
      <c r="E110" s="865"/>
      <c r="F110" s="865"/>
      <c r="G110" s="865"/>
      <c r="H110" s="865"/>
      <c r="I110" s="865"/>
      <c r="J110" s="865"/>
      <c r="K110" s="865"/>
      <c r="L110" s="865"/>
      <c r="M110" s="865"/>
      <c r="N110" s="866"/>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226"/>
      <c r="C114" s="34"/>
      <c r="D114" s="34"/>
      <c r="E114" s="34"/>
      <c r="F114" s="34"/>
      <c r="G114" s="34"/>
      <c r="H114" s="34"/>
      <c r="I114" s="34"/>
      <c r="J114" s="34"/>
      <c r="K114" s="34"/>
      <c r="L114" s="34"/>
      <c r="M114" s="34"/>
      <c r="N114" s="35"/>
    </row>
    <row r="115" spans="2:14">
      <c r="B115" s="19"/>
      <c r="C115" s="15"/>
      <c r="D115" s="15"/>
      <c r="E115" s="15" t="s">
        <v>976</v>
      </c>
      <c r="F115" s="56"/>
      <c r="G115" s="56"/>
      <c r="H115" s="15"/>
      <c r="I115" s="15"/>
      <c r="J115" s="15"/>
      <c r="K115" s="15"/>
      <c r="L115" s="15"/>
      <c r="M115" s="15"/>
      <c r="N115" s="20"/>
    </row>
    <row r="116" spans="2:14">
      <c r="B116" s="19"/>
      <c r="C116" s="15"/>
      <c r="D116" s="15"/>
      <c r="E116" s="57" t="s">
        <v>977</v>
      </c>
      <c r="F116" s="15"/>
      <c r="G116" s="15"/>
      <c r="H116" s="57"/>
      <c r="I116" s="57"/>
      <c r="J116" s="57"/>
      <c r="K116" s="15"/>
      <c r="L116" s="15"/>
      <c r="M116" s="15"/>
      <c r="N116" s="20"/>
    </row>
    <row r="117" spans="2:14">
      <c r="B117" s="19"/>
      <c r="C117" s="15"/>
      <c r="D117" s="15"/>
      <c r="E117" s="58" t="s">
        <v>981</v>
      </c>
      <c r="F117" s="15"/>
      <c r="G117" s="15"/>
      <c r="H117" s="58"/>
      <c r="I117" s="58"/>
      <c r="J117" s="58"/>
      <c r="K117" s="15"/>
      <c r="L117" s="15"/>
      <c r="M117" s="15"/>
      <c r="N117" s="20"/>
    </row>
    <row r="118" spans="2:14">
      <c r="B118" s="59"/>
      <c r="C118" s="34"/>
      <c r="D118" s="34"/>
      <c r="E118" s="15" t="s">
        <v>979</v>
      </c>
      <c r="F118" s="15"/>
      <c r="G118" s="15"/>
      <c r="H118" s="15"/>
      <c r="I118" s="15"/>
      <c r="J118" s="15"/>
      <c r="K118" s="34"/>
      <c r="L118" s="34"/>
      <c r="M118" s="34"/>
      <c r="N118" s="35"/>
    </row>
    <row r="119" spans="2:14">
      <c r="B119" s="59"/>
      <c r="C119" s="34"/>
      <c r="D119" s="34"/>
      <c r="E119" s="34"/>
      <c r="F119" s="15"/>
      <c r="G119" s="15"/>
      <c r="H119" s="15"/>
      <c r="I119" s="15"/>
      <c r="J119" s="15"/>
      <c r="K119" s="34"/>
      <c r="L119" s="34"/>
      <c r="M119" s="34"/>
      <c r="N119" s="35"/>
    </row>
    <row r="120" spans="2:14">
      <c r="B120" s="59" t="s">
        <v>2219</v>
      </c>
      <c r="C120" s="58"/>
      <c r="D120" s="58"/>
      <c r="E120" s="15"/>
      <c r="F120" s="15"/>
      <c r="G120" s="15"/>
      <c r="H120" s="15"/>
      <c r="I120" s="15"/>
      <c r="J120" s="800"/>
      <c r="K120" s="800"/>
      <c r="L120" s="800"/>
      <c r="M120" s="800"/>
      <c r="N120" s="801"/>
    </row>
    <row r="121" spans="2:14" ht="15.75" thickBot="1">
      <c r="B121" s="265" t="s">
        <v>2220</v>
      </c>
      <c r="C121" s="397"/>
      <c r="D121" s="397"/>
      <c r="E121" s="60"/>
      <c r="F121" s="60"/>
      <c r="G121" s="60"/>
      <c r="H121" s="60"/>
      <c r="I121" s="60"/>
      <c r="J121" s="802"/>
      <c r="K121" s="802"/>
      <c r="L121" s="802"/>
      <c r="M121" s="802"/>
      <c r="N121"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1012</v>
      </c>
      <c r="C31" s="84" t="s">
        <v>1191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135600.59345756235</v>
      </c>
      <c r="L36" s="274"/>
      <c r="M36" s="275">
        <v>66</v>
      </c>
      <c r="N36" s="276">
        <f>K36/M36</f>
        <v>2054.5544463267024</v>
      </c>
    </row>
    <row r="37" spans="1:14">
      <c r="A37" s="111"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147195.64469852051</v>
      </c>
      <c r="L37" s="274"/>
      <c r="M37" s="275">
        <v>100</v>
      </c>
      <c r="N37" s="276">
        <f>K37/M37</f>
        <v>1471.956446985205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3527.5361016452407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VLOOKUP(A48,MATERIALES!A4:D395,4,FALSE)</f>
        <v>5179.4099060376648</v>
      </c>
      <c r="N48" s="276">
        <f>K48*M48</f>
        <v>5179.4099060376648</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5179.4099060376648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8809.4668410162394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1761.893368203248</v>
      </c>
      <c r="M83" s="858"/>
      <c r="N83" s="54"/>
    </row>
    <row r="84" spans="1:14">
      <c r="B84" s="92" t="s">
        <v>973</v>
      </c>
      <c r="C84" s="93"/>
      <c r="D84" s="93"/>
      <c r="E84" s="93"/>
      <c r="F84" s="93"/>
      <c r="G84" s="93"/>
      <c r="H84" s="93"/>
      <c r="I84" s="90"/>
      <c r="J84" s="91"/>
      <c r="K84" s="308">
        <v>0.05</v>
      </c>
      <c r="L84" s="857">
        <f>N78*K84</f>
        <v>440.47334205081199</v>
      </c>
      <c r="M84" s="858"/>
      <c r="N84" s="54"/>
    </row>
    <row r="85" spans="1:14" ht="15.75" thickBot="1">
      <c r="B85" s="94" t="s">
        <v>974</v>
      </c>
      <c r="C85" s="95"/>
      <c r="D85" s="95"/>
      <c r="E85" s="95"/>
      <c r="F85" s="95"/>
      <c r="G85" s="95"/>
      <c r="H85" s="95"/>
      <c r="I85" s="96"/>
      <c r="J85" s="97"/>
      <c r="K85" s="309">
        <v>0.05</v>
      </c>
      <c r="L85" s="859">
        <f>N78*K85</f>
        <v>440.47334205081199</v>
      </c>
      <c r="M85" s="860"/>
      <c r="N85" s="54"/>
    </row>
    <row r="86" spans="1:14" ht="15.75" thickBot="1">
      <c r="B86" s="823" t="s">
        <v>953</v>
      </c>
      <c r="C86" s="824"/>
      <c r="D86" s="824"/>
      <c r="E86" s="824"/>
      <c r="F86" s="824"/>
      <c r="G86" s="824"/>
      <c r="H86" s="824"/>
      <c r="I86" s="824"/>
      <c r="J86" s="824"/>
      <c r="K86" s="824"/>
      <c r="L86" s="824"/>
      <c r="M86" s="825"/>
      <c r="N86" s="55">
        <f>L83+L84+L85</f>
        <v>2642.8400523048717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11452.306893321111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52" sqref="O5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1013</v>
      </c>
      <c r="C31" s="84" t="s">
        <v>1192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135600.59345756235</v>
      </c>
      <c r="L36" s="274"/>
      <c r="M36" s="275">
        <v>66</v>
      </c>
      <c r="N36" s="276">
        <f>K36/M36</f>
        <v>2054.5544463267024</v>
      </c>
    </row>
    <row r="37" spans="1:14">
      <c r="A37" s="111" t="s">
        <v>180</v>
      </c>
      <c r="B37" s="836" t="str">
        <f>VLOOKUP(A37,EQUIPOS!A7:D154,3,FALSE)</f>
        <v>Compresor 120 HP, con martillo.</v>
      </c>
      <c r="C37" s="837"/>
      <c r="D37" s="837"/>
      <c r="E37" s="837"/>
      <c r="F37" s="837"/>
      <c r="G37" s="837"/>
      <c r="H37" s="838"/>
      <c r="I37" s="271"/>
      <c r="J37" s="272"/>
      <c r="K37" s="273">
        <f>VLOOKUP(A37,EQUIPOS!A7:D164,4,FALSE)</f>
        <v>94032.177562077981</v>
      </c>
      <c r="L37" s="274"/>
      <c r="M37" s="275">
        <v>66</v>
      </c>
      <c r="N37" s="276">
        <f>K37/M37</f>
        <v>1424.7299630617877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N79*L42</f>
        <v>6.0915622581215141</v>
      </c>
    </row>
    <row r="43" spans="1:14" ht="15.75" thickBot="1">
      <c r="B43" s="823" t="s">
        <v>953</v>
      </c>
      <c r="C43" s="824"/>
      <c r="D43" s="824"/>
      <c r="E43" s="824"/>
      <c r="F43" s="824"/>
      <c r="G43" s="824"/>
      <c r="H43" s="824"/>
      <c r="I43" s="824"/>
      <c r="J43" s="824"/>
      <c r="K43" s="824"/>
      <c r="L43" s="824"/>
      <c r="M43" s="825"/>
      <c r="N43" s="398">
        <f>SUM(N36:N42)</f>
        <v>3485.3759716466116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376</v>
      </c>
      <c r="B48" s="46" t="str">
        <f>VLOOKUP(A48,MATERIALES!A4:D373,3,FALSE)</f>
        <v>Anfo</v>
      </c>
      <c r="C48" s="285"/>
      <c r="D48" s="285"/>
      <c r="E48" s="285"/>
      <c r="F48" s="285"/>
      <c r="G48" s="285"/>
      <c r="H48" s="285"/>
      <c r="I48" s="272"/>
      <c r="J48" s="228" t="str">
        <f>VLOOKUP(A48,MATERIALES!A4:D373,2,FALSE)</f>
        <v>kg</v>
      </c>
      <c r="K48" s="286">
        <v>0.2</v>
      </c>
      <c r="L48" s="271"/>
      <c r="M48" s="287">
        <f>VLOOKUP(A48,MATERIALES!A4:D395,4,FALSE)</f>
        <v>6505.3179203578347</v>
      </c>
      <c r="N48" s="276">
        <f t="shared" ref="N48:N52" si="0">K48*M48</f>
        <v>1301.063584071567</v>
      </c>
    </row>
    <row r="49" spans="1:14">
      <c r="A49" t="s">
        <v>424</v>
      </c>
      <c r="B49" s="46" t="str">
        <f>VLOOKUP(A49,MATERIALES!A5:D373,3,FALSE)</f>
        <v>Cordón detonante</v>
      </c>
      <c r="C49" s="285"/>
      <c r="D49" s="285"/>
      <c r="E49" s="285"/>
      <c r="F49" s="285"/>
      <c r="G49" s="285"/>
      <c r="H49" s="285"/>
      <c r="I49" s="272"/>
      <c r="J49" s="228" t="str">
        <f>VLOOKUP(A49,MATERIALES!A5:D373,2,FALSE)</f>
        <v>m</v>
      </c>
      <c r="K49" s="286">
        <v>3</v>
      </c>
      <c r="L49" s="271"/>
      <c r="M49" s="287">
        <f>VLOOKUP(A49,MATERIALES!A5:D396,4,FALSE)</f>
        <v>3897.9603458465735</v>
      </c>
      <c r="N49" s="276">
        <f t="shared" si="0"/>
        <v>11693.881037539721</v>
      </c>
    </row>
    <row r="50" spans="1:14">
      <c r="A50" s="111" t="s">
        <v>453</v>
      </c>
      <c r="B50" s="46" t="str">
        <f>VLOOKUP(A50,MATERIALES!A6:D373,3,FALSE)</f>
        <v>Explosivos  75% (INDUGEL)</v>
      </c>
      <c r="C50" s="285"/>
      <c r="D50" s="285"/>
      <c r="E50" s="285"/>
      <c r="F50" s="285"/>
      <c r="G50" s="285"/>
      <c r="H50" s="285"/>
      <c r="I50" s="272"/>
      <c r="J50" s="228" t="str">
        <f>VLOOKUP(A50,MATERIALES!A6:D373,2,FALSE)</f>
        <v>lb</v>
      </c>
      <c r="K50" s="286">
        <v>0.3</v>
      </c>
      <c r="L50" s="271"/>
      <c r="M50" s="287">
        <f>VLOOKUP(A50,MATERIALES!A6:D397,4,FALSE)</f>
        <v>12558.205689872693</v>
      </c>
      <c r="N50" s="276">
        <f t="shared" si="0"/>
        <v>3767.461706961808</v>
      </c>
    </row>
    <row r="51" spans="1:14">
      <c r="A51" s="111" t="s">
        <v>458</v>
      </c>
      <c r="B51" s="46" t="str">
        <f>VLOOKUP(A51,MATERIALES!A6:D373,3,FALSE)</f>
        <v>Fulminantes</v>
      </c>
      <c r="C51" s="285"/>
      <c r="D51" s="285"/>
      <c r="E51" s="285"/>
      <c r="F51" s="285"/>
      <c r="G51" s="285"/>
      <c r="H51" s="285"/>
      <c r="I51" s="272"/>
      <c r="J51" s="228" t="str">
        <f>VLOOKUP(A51,MATERIALES!A6:D373,2,FALSE)</f>
        <v>u</v>
      </c>
      <c r="K51" s="286">
        <v>0.2</v>
      </c>
      <c r="L51" s="271"/>
      <c r="M51" s="287">
        <f>VLOOKUP(A51,MATERIALES!A6:D398,4,FALSE)</f>
        <v>2047.7040931216825</v>
      </c>
      <c r="N51" s="276">
        <f t="shared" si="0"/>
        <v>409.54081862433651</v>
      </c>
    </row>
    <row r="52" spans="1:14">
      <c r="A52" t="s">
        <v>552</v>
      </c>
      <c r="B52" s="46" t="str">
        <f>VLOOKUP(A52,MATERIALES!A6:D374,3,FALSE)</f>
        <v>Mecha Lenta</v>
      </c>
      <c r="C52" s="285"/>
      <c r="D52" s="285"/>
      <c r="E52" s="285"/>
      <c r="F52" s="285"/>
      <c r="G52" s="285"/>
      <c r="H52" s="285"/>
      <c r="I52" s="272"/>
      <c r="J52" s="228" t="str">
        <f>VLOOKUP(A52,MATERIALES!A6:D374,2,FALSE)</f>
        <v>m</v>
      </c>
      <c r="K52" s="286">
        <v>0.5</v>
      </c>
      <c r="L52" s="271"/>
      <c r="M52" s="287">
        <f>VLOOKUP(A52,MATERIALES!A6:D399,4,FALSE)</f>
        <v>1480.205002179913</v>
      </c>
      <c r="N52" s="276">
        <f t="shared" si="0"/>
        <v>740.10250108995649</v>
      </c>
    </row>
    <row r="53" spans="1:14">
      <c r="B53" s="46"/>
      <c r="C53" s="285"/>
      <c r="D53" s="285"/>
      <c r="E53" s="285"/>
      <c r="F53" s="285"/>
      <c r="G53" s="285"/>
      <c r="H53" s="285"/>
      <c r="I53" s="272"/>
      <c r="J53" s="228"/>
      <c r="K53" s="286"/>
      <c r="L53" s="271"/>
      <c r="M53" s="287"/>
      <c r="N53" s="276"/>
    </row>
    <row r="54" spans="1:14" ht="15.75" thickBot="1">
      <c r="B54" s="818"/>
      <c r="C54" s="819"/>
      <c r="D54" s="819"/>
      <c r="E54" s="819"/>
      <c r="F54" s="819"/>
      <c r="G54" s="819"/>
      <c r="H54" s="819"/>
      <c r="I54" s="820"/>
      <c r="J54" s="45"/>
      <c r="K54" s="47"/>
      <c r="L54" s="821"/>
      <c r="M54" s="822"/>
      <c r="N54" s="48"/>
    </row>
    <row r="55" spans="1:14" ht="15.75" thickBot="1">
      <c r="B55" s="823" t="s">
        <v>953</v>
      </c>
      <c r="C55" s="824"/>
      <c r="D55" s="824"/>
      <c r="E55" s="824"/>
      <c r="F55" s="824"/>
      <c r="G55" s="824"/>
      <c r="H55" s="824"/>
      <c r="I55" s="824"/>
      <c r="J55" s="824"/>
      <c r="K55" s="824"/>
      <c r="L55" s="824"/>
      <c r="M55" s="825"/>
      <c r="N55" s="398">
        <f>SUM(N48:N54)</f>
        <v>17912.04964828739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948"/>
      <c r="C65" s="949"/>
      <c r="D65" s="949"/>
      <c r="E65" s="949"/>
      <c r="F65" s="949"/>
      <c r="G65" s="950"/>
      <c r="H65" s="315"/>
      <c r="I65" s="283"/>
      <c r="J65" s="290"/>
      <c r="K65" s="283"/>
      <c r="L65" s="827"/>
      <c r="M65" s="828"/>
      <c r="N65" s="291"/>
    </row>
    <row r="66" spans="1:15">
      <c r="B66" s="49"/>
      <c r="C66" s="50"/>
      <c r="D66" s="50"/>
      <c r="E66" s="50"/>
      <c r="F66" s="50"/>
      <c r="G66" s="50"/>
      <c r="H66" s="292"/>
      <c r="I66" s="283"/>
      <c r="J66" s="283"/>
      <c r="K66" s="283"/>
      <c r="L66" s="293"/>
      <c r="M66" s="294"/>
      <c r="N66" s="295"/>
    </row>
    <row r="67" spans="1:15" ht="15.75" thickBot="1">
      <c r="B67" s="313"/>
      <c r="C67" s="314"/>
      <c r="D67" s="314"/>
      <c r="E67" s="314"/>
      <c r="F67" s="314"/>
      <c r="G67" s="314"/>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1409</v>
      </c>
      <c r="K72" s="77" t="s">
        <v>966</v>
      </c>
      <c r="L72" s="851" t="s">
        <v>950</v>
      </c>
      <c r="M72" s="852"/>
      <c r="N72" s="101" t="s">
        <v>951</v>
      </c>
    </row>
    <row r="73" spans="1:15">
      <c r="A73" t="s">
        <v>6</v>
      </c>
      <c r="B73" s="52" t="str">
        <f>VLOOKUP(A73,'MANO DE OBRA'!A8:D68,3,FALSE)</f>
        <v xml:space="preserve">Obrero </v>
      </c>
      <c r="C73" s="50"/>
      <c r="D73" s="50"/>
      <c r="E73" s="50"/>
      <c r="F73" s="50"/>
      <c r="G73" s="50"/>
      <c r="H73" s="50"/>
      <c r="I73" s="296">
        <f>K73/J73*100</f>
        <v>29260.000000000004</v>
      </c>
      <c r="J73" s="297">
        <v>185</v>
      </c>
      <c r="K73" s="298">
        <f>VLOOKUP(A73,'MANO DE OBRA'!A8:D99,4,FALSE)</f>
        <v>54131</v>
      </c>
      <c r="L73" s="53"/>
      <c r="M73" s="299">
        <v>528</v>
      </c>
      <c r="N73" s="399">
        <f>K73/M73</f>
        <v>102.52083333333333</v>
      </c>
      <c r="O73" s="109"/>
    </row>
    <row r="74" spans="1:15">
      <c r="A74"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299">
        <v>528</v>
      </c>
      <c r="N74" s="399">
        <f>K74/M74</f>
        <v>202.0572795727424</v>
      </c>
    </row>
    <row r="75" spans="1:15">
      <c r="B75" s="52"/>
      <c r="C75" s="50"/>
      <c r="D75" s="50"/>
      <c r="E75" s="50"/>
      <c r="F75" s="50"/>
      <c r="G75" s="50"/>
      <c r="H75" s="50"/>
      <c r="I75" s="283"/>
      <c r="J75" s="301"/>
      <c r="K75" s="302"/>
      <c r="L75" s="53"/>
      <c r="M75" s="304"/>
      <c r="N75" s="300"/>
    </row>
    <row r="76" spans="1:15">
      <c r="B76" s="52"/>
      <c r="C76" s="50"/>
      <c r="D76" s="50"/>
      <c r="E76" s="50"/>
      <c r="F76" s="50"/>
      <c r="G76" s="50"/>
      <c r="H76" s="50"/>
      <c r="I76" s="283"/>
      <c r="J76" s="301"/>
      <c r="K76" s="302"/>
      <c r="L76" s="322"/>
      <c r="M76" s="304"/>
      <c r="N76" s="300"/>
    </row>
    <row r="77" spans="1:15">
      <c r="B77" s="52"/>
      <c r="C77" s="50"/>
      <c r="D77" s="50"/>
      <c r="E77" s="50"/>
      <c r="F77" s="50"/>
      <c r="G77" s="50"/>
      <c r="H77" s="50"/>
      <c r="I77" s="283"/>
      <c r="J77" s="301"/>
      <c r="K77" s="302"/>
      <c r="L77" s="322"/>
      <c r="M77" s="304"/>
      <c r="N77" s="300"/>
    </row>
    <row r="78" spans="1:15" ht="15.75" thickBot="1">
      <c r="B78" s="810"/>
      <c r="C78" s="811"/>
      <c r="D78" s="811"/>
      <c r="E78" s="811"/>
      <c r="F78" s="811"/>
      <c r="G78" s="811"/>
      <c r="H78" s="811"/>
      <c r="I78" s="129"/>
      <c r="J78" s="129"/>
      <c r="K78" s="129"/>
      <c r="L78" s="911"/>
      <c r="M78" s="911"/>
      <c r="N78" s="48"/>
    </row>
    <row r="79" spans="1:15" ht="15.75" thickBot="1">
      <c r="B79" s="829" t="s">
        <v>953</v>
      </c>
      <c r="C79" s="830"/>
      <c r="D79" s="830"/>
      <c r="E79" s="830"/>
      <c r="F79" s="830"/>
      <c r="G79" s="830"/>
      <c r="H79" s="830"/>
      <c r="I79" s="830"/>
      <c r="J79" s="830"/>
      <c r="K79" s="830"/>
      <c r="L79" s="830"/>
      <c r="M79" s="831"/>
      <c r="N79" s="305">
        <f>SUM(N73:N78)</f>
        <v>304.57811290607572</v>
      </c>
    </row>
    <row r="80" spans="1:15" ht="15.75" thickBot="1">
      <c r="B80" s="36"/>
      <c r="C80" s="37"/>
      <c r="D80" s="37"/>
      <c r="E80" s="37"/>
      <c r="F80" s="37"/>
      <c r="G80" s="37"/>
      <c r="H80" s="37"/>
      <c r="I80" s="37"/>
      <c r="J80" s="37"/>
      <c r="K80" s="37"/>
      <c r="L80" s="37"/>
      <c r="M80" s="37"/>
      <c r="N80" s="38"/>
    </row>
    <row r="81" spans="1:14" ht="15.75" thickBot="1">
      <c r="B81" s="823" t="s">
        <v>967</v>
      </c>
      <c r="C81" s="824"/>
      <c r="D81" s="824"/>
      <c r="E81" s="824"/>
      <c r="F81" s="824"/>
      <c r="G81" s="824"/>
      <c r="H81" s="824"/>
      <c r="I81" s="824"/>
      <c r="J81" s="824"/>
      <c r="K81" s="824"/>
      <c r="L81" s="824"/>
      <c r="M81" s="825"/>
      <c r="N81" s="102">
        <f>N43+N55+N68+N79</f>
        <v>21702.003732840076</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14" t="s">
        <v>969</v>
      </c>
      <c r="C85" s="815"/>
      <c r="D85" s="815"/>
      <c r="E85" s="815"/>
      <c r="F85" s="815"/>
      <c r="G85" s="815"/>
      <c r="H85" s="815"/>
      <c r="I85" s="318"/>
      <c r="J85" s="338"/>
      <c r="K85" s="306" t="s">
        <v>970</v>
      </c>
      <c r="L85" s="853" t="s">
        <v>971</v>
      </c>
      <c r="M85" s="854"/>
      <c r="N85" s="307"/>
    </row>
    <row r="86" spans="1:14">
      <c r="B86" s="855" t="s">
        <v>972</v>
      </c>
      <c r="C86" s="856"/>
      <c r="D86" s="856"/>
      <c r="E86" s="856"/>
      <c r="F86" s="856"/>
      <c r="G86" s="856"/>
      <c r="H86" s="856"/>
      <c r="I86" s="90"/>
      <c r="J86" s="91"/>
      <c r="K86" s="308">
        <v>0.2</v>
      </c>
      <c r="L86" s="857">
        <f>N81*K86</f>
        <v>4340.4007465680152</v>
      </c>
      <c r="M86" s="858"/>
      <c r="N86" s="54"/>
    </row>
    <row r="87" spans="1:14">
      <c r="B87" s="92" t="s">
        <v>973</v>
      </c>
      <c r="C87" s="93"/>
      <c r="D87" s="93"/>
      <c r="E87" s="93"/>
      <c r="F87" s="93"/>
      <c r="G87" s="93"/>
      <c r="H87" s="93"/>
      <c r="I87" s="90"/>
      <c r="J87" s="91"/>
      <c r="K87" s="308">
        <v>0.05</v>
      </c>
      <c r="L87" s="857">
        <f>N81*K87</f>
        <v>1085.1001866420038</v>
      </c>
      <c r="M87" s="858"/>
      <c r="N87" s="54"/>
    </row>
    <row r="88" spans="1:14" ht="15.75" thickBot="1">
      <c r="B88" s="94" t="s">
        <v>974</v>
      </c>
      <c r="C88" s="95"/>
      <c r="D88" s="95"/>
      <c r="E88" s="95"/>
      <c r="F88" s="95"/>
      <c r="G88" s="95"/>
      <c r="H88" s="95"/>
      <c r="I88" s="96"/>
      <c r="J88" s="97"/>
      <c r="K88" s="309">
        <v>0.05</v>
      </c>
      <c r="L88" s="859">
        <f>N81*K88</f>
        <v>1085.1001866420038</v>
      </c>
      <c r="M88" s="860"/>
      <c r="N88" s="54"/>
    </row>
    <row r="89" spans="1:14" ht="15.75" thickBot="1">
      <c r="B89" s="823" t="s">
        <v>953</v>
      </c>
      <c r="C89" s="824"/>
      <c r="D89" s="824"/>
      <c r="E89" s="824"/>
      <c r="F89" s="824"/>
      <c r="G89" s="824"/>
      <c r="H89" s="824"/>
      <c r="I89" s="824"/>
      <c r="J89" s="824"/>
      <c r="K89" s="824"/>
      <c r="L89" s="824"/>
      <c r="M89" s="825"/>
      <c r="N89" s="55">
        <f>L86+L87+L88</f>
        <v>6510.6011198520227</v>
      </c>
    </row>
    <row r="90" spans="1:14" ht="15.75" thickBot="1">
      <c r="B90" s="36"/>
      <c r="C90" s="37"/>
      <c r="D90" s="37"/>
      <c r="E90" s="37"/>
      <c r="F90" s="37"/>
      <c r="G90" s="37"/>
      <c r="H90" s="37"/>
      <c r="I90" s="37"/>
      <c r="J90" s="37"/>
      <c r="K90" s="37"/>
      <c r="L90" s="37"/>
      <c r="M90" s="37"/>
      <c r="N90" s="38"/>
    </row>
    <row r="91" spans="1:14" ht="15.75" thickBot="1">
      <c r="A91" t="s">
        <v>2015</v>
      </c>
      <c r="B91" s="823" t="s">
        <v>975</v>
      </c>
      <c r="C91" s="824"/>
      <c r="D91" s="824"/>
      <c r="E91" s="824"/>
      <c r="F91" s="824"/>
      <c r="G91" s="824"/>
      <c r="H91" s="824"/>
      <c r="I91" s="824"/>
      <c r="J91" s="824"/>
      <c r="K91" s="824"/>
      <c r="L91" s="824"/>
      <c r="M91" s="825"/>
      <c r="N91" s="192">
        <f>N81+N89</f>
        <v>28212.6048526921</v>
      </c>
    </row>
    <row r="92" spans="1:14">
      <c r="B92" s="16"/>
      <c r="C92" s="17"/>
      <c r="D92" s="17"/>
      <c r="E92" s="17"/>
      <c r="F92" s="17"/>
      <c r="G92" s="17"/>
      <c r="H92" s="17"/>
      <c r="I92" s="17"/>
      <c r="J92" s="17"/>
      <c r="K92" s="17"/>
      <c r="L92" s="17"/>
      <c r="M92" s="17"/>
      <c r="N92" s="18"/>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56" t="s">
        <v>976</v>
      </c>
      <c r="F96" s="56"/>
      <c r="G96" s="56"/>
      <c r="H96" s="56"/>
      <c r="I96" s="56"/>
      <c r="J96" s="56"/>
      <c r="K96" s="15"/>
      <c r="L96" s="15"/>
      <c r="M96" s="15"/>
      <c r="N96" s="20"/>
    </row>
    <row r="97" spans="2:14">
      <c r="B97" s="19"/>
      <c r="C97" s="15"/>
      <c r="D97" s="15"/>
      <c r="E97" s="15" t="s">
        <v>977</v>
      </c>
      <c r="F97" s="15"/>
      <c r="G97" s="15"/>
      <c r="H97" s="15"/>
      <c r="I97" s="15"/>
      <c r="J97" s="15"/>
      <c r="K97" s="15"/>
      <c r="L97" s="15"/>
      <c r="M97" s="15"/>
      <c r="N97" s="20"/>
    </row>
    <row r="98" spans="2:14">
      <c r="B98" s="19"/>
      <c r="C98" s="15"/>
      <c r="D98" s="15"/>
      <c r="E98" s="15" t="s">
        <v>978</v>
      </c>
      <c r="F98" s="15"/>
      <c r="G98" s="15"/>
      <c r="H98" s="15"/>
      <c r="I98" s="15"/>
      <c r="J98" s="15"/>
      <c r="K98" s="15"/>
      <c r="L98" s="15"/>
      <c r="M98" s="15"/>
      <c r="N98" s="20"/>
    </row>
    <row r="99" spans="2:14">
      <c r="B99" s="19"/>
      <c r="C99" s="15"/>
      <c r="D99" s="15"/>
      <c r="E99" s="15" t="s">
        <v>979</v>
      </c>
      <c r="F99" s="15"/>
      <c r="G99" s="15"/>
      <c r="H99" s="15"/>
      <c r="I99" s="15"/>
      <c r="J99" s="15"/>
      <c r="K99" s="15"/>
      <c r="L99" s="15"/>
      <c r="M99" s="15"/>
      <c r="N99" s="20"/>
    </row>
    <row r="100" spans="2:14" ht="15.75" thickBot="1">
      <c r="B100" s="19"/>
      <c r="C100" s="15"/>
      <c r="D100" s="15"/>
      <c r="E100" s="15"/>
      <c r="F100" s="15" t="s">
        <v>980</v>
      </c>
      <c r="G100" s="15"/>
      <c r="H100" s="15"/>
      <c r="I100" s="15"/>
      <c r="J100" s="15"/>
      <c r="K100" s="15"/>
      <c r="L100" s="15"/>
      <c r="M100" s="15"/>
      <c r="N100" s="20"/>
    </row>
    <row r="101" spans="2:14">
      <c r="B101" s="231" t="s">
        <v>2215</v>
      </c>
      <c r="C101" s="232"/>
      <c r="D101" s="232"/>
      <c r="E101" s="232"/>
      <c r="F101" s="232"/>
      <c r="G101" s="232"/>
      <c r="H101" s="232"/>
      <c r="I101" s="232"/>
      <c r="J101" s="232"/>
      <c r="K101" s="232"/>
      <c r="L101" s="232"/>
      <c r="M101" s="232"/>
      <c r="N101" s="233"/>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ht="15.75" thickBot="1">
      <c r="B105" s="237"/>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26" t="s">
        <v>2216</v>
      </c>
      <c r="C107" s="34"/>
      <c r="D107" s="34"/>
      <c r="E107" s="34"/>
      <c r="F107" s="34"/>
      <c r="G107" s="34"/>
      <c r="H107" s="34"/>
      <c r="I107" s="34"/>
      <c r="J107" s="34"/>
      <c r="K107" s="34"/>
      <c r="L107" s="34"/>
      <c r="M107" s="34"/>
      <c r="N107" s="35"/>
    </row>
    <row r="108" spans="2:14" ht="15" customHeight="1">
      <c r="B108" s="861" t="s">
        <v>2217</v>
      </c>
      <c r="C108" s="862"/>
      <c r="D108" s="862"/>
      <c r="E108" s="862"/>
      <c r="F108" s="862"/>
      <c r="G108" s="862"/>
      <c r="H108" s="862"/>
      <c r="I108" s="862"/>
      <c r="J108" s="862"/>
      <c r="K108" s="862"/>
      <c r="L108" s="862"/>
      <c r="M108" s="862"/>
      <c r="N108" s="863"/>
    </row>
    <row r="109" spans="2:14" ht="15" customHeight="1">
      <c r="B109" s="861"/>
      <c r="C109" s="862"/>
      <c r="D109" s="862"/>
      <c r="E109" s="862"/>
      <c r="F109" s="862"/>
      <c r="G109" s="862"/>
      <c r="H109" s="862"/>
      <c r="I109" s="862"/>
      <c r="J109" s="862"/>
      <c r="K109" s="862"/>
      <c r="L109" s="862"/>
      <c r="M109" s="862"/>
      <c r="N109" s="863"/>
    </row>
    <row r="110" spans="2:14" ht="32.25" customHeight="1">
      <c r="B110" s="864" t="s">
        <v>2218</v>
      </c>
      <c r="C110" s="865"/>
      <c r="D110" s="865"/>
      <c r="E110" s="865"/>
      <c r="F110" s="865"/>
      <c r="G110" s="865"/>
      <c r="H110" s="865"/>
      <c r="I110" s="865"/>
      <c r="J110" s="865"/>
      <c r="K110" s="865"/>
      <c r="L110" s="865"/>
      <c r="M110" s="865"/>
      <c r="N110" s="866"/>
    </row>
    <row r="111" spans="2:14">
      <c r="B111" s="864"/>
      <c r="C111" s="865"/>
      <c r="D111" s="865"/>
      <c r="E111" s="865"/>
      <c r="F111" s="865"/>
      <c r="G111" s="865"/>
      <c r="H111" s="865"/>
      <c r="I111" s="865"/>
      <c r="J111" s="865"/>
      <c r="K111" s="865"/>
      <c r="L111" s="865"/>
      <c r="M111" s="865"/>
      <c r="N111" s="866"/>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226"/>
      <c r="C115" s="34"/>
      <c r="D115" s="34"/>
      <c r="E115" s="34"/>
      <c r="F115" s="34"/>
      <c r="G115" s="34"/>
      <c r="H115" s="34"/>
      <c r="I115" s="34"/>
      <c r="J115" s="34"/>
      <c r="K115" s="34"/>
      <c r="L115" s="34"/>
      <c r="M115" s="34"/>
      <c r="N115" s="35"/>
    </row>
    <row r="116" spans="2:14">
      <c r="B116" s="19"/>
      <c r="C116" s="15"/>
      <c r="D116" s="15"/>
      <c r="E116" s="15" t="s">
        <v>976</v>
      </c>
      <c r="F116" s="56"/>
      <c r="G116" s="56"/>
      <c r="H116" s="15"/>
      <c r="I116" s="15"/>
      <c r="J116" s="15"/>
      <c r="K116" s="15"/>
      <c r="L116" s="15"/>
      <c r="M116" s="15"/>
      <c r="N116" s="20"/>
    </row>
    <row r="117" spans="2:14">
      <c r="B117" s="19"/>
      <c r="C117" s="15"/>
      <c r="D117" s="15"/>
      <c r="E117" s="57" t="s">
        <v>977</v>
      </c>
      <c r="F117" s="15"/>
      <c r="G117" s="15"/>
      <c r="H117" s="57"/>
      <c r="I117" s="57"/>
      <c r="J117" s="57"/>
      <c r="K117" s="15"/>
      <c r="L117" s="15"/>
      <c r="M117" s="15"/>
      <c r="N117" s="20"/>
    </row>
    <row r="118" spans="2:14">
      <c r="B118" s="19"/>
      <c r="C118" s="15"/>
      <c r="D118" s="15"/>
      <c r="E118" s="58" t="s">
        <v>981</v>
      </c>
      <c r="F118" s="15"/>
      <c r="G118" s="15"/>
      <c r="H118" s="58"/>
      <c r="I118" s="58"/>
      <c r="J118" s="58"/>
      <c r="K118" s="15"/>
      <c r="L118" s="15"/>
      <c r="M118" s="15"/>
      <c r="N118" s="20"/>
    </row>
    <row r="119" spans="2:14">
      <c r="B119" s="59"/>
      <c r="C119" s="34"/>
      <c r="D119" s="34"/>
      <c r="E119" s="15" t="s">
        <v>979</v>
      </c>
      <c r="F119" s="15"/>
      <c r="G119" s="15"/>
      <c r="H119" s="15"/>
      <c r="I119" s="15"/>
      <c r="J119" s="15"/>
      <c r="K119" s="34"/>
      <c r="L119" s="34"/>
      <c r="M119" s="34"/>
      <c r="N119" s="35"/>
    </row>
    <row r="120" spans="2:14">
      <c r="B120" s="59"/>
      <c r="C120" s="34"/>
      <c r="D120" s="34"/>
      <c r="E120" s="34"/>
      <c r="F120" s="15"/>
      <c r="G120" s="15"/>
      <c r="H120" s="15"/>
      <c r="I120" s="15"/>
      <c r="J120" s="15"/>
      <c r="K120" s="34"/>
      <c r="L120" s="34"/>
      <c r="M120" s="34"/>
      <c r="N120" s="35"/>
    </row>
    <row r="121" spans="2:14">
      <c r="B121" s="59" t="s">
        <v>2219</v>
      </c>
      <c r="C121" s="58"/>
      <c r="D121" s="58"/>
      <c r="E121" s="15"/>
      <c r="F121" s="15"/>
      <c r="G121" s="15"/>
      <c r="H121" s="15"/>
      <c r="I121" s="15"/>
      <c r="J121" s="800"/>
      <c r="K121" s="800"/>
      <c r="L121" s="800"/>
      <c r="M121" s="800"/>
      <c r="N121" s="801"/>
    </row>
    <row r="122" spans="2:14" ht="15.75" thickBot="1">
      <c r="B122" s="265" t="s">
        <v>2220</v>
      </c>
      <c r="C122" s="397"/>
      <c r="D122" s="397"/>
      <c r="E122" s="60"/>
      <c r="F122" s="60"/>
      <c r="G122" s="60"/>
      <c r="H122" s="60"/>
      <c r="I122" s="60"/>
      <c r="J122" s="802"/>
      <c r="K122" s="802"/>
      <c r="L122" s="802"/>
      <c r="M122" s="802"/>
      <c r="N122" s="803"/>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1014</v>
      </c>
      <c r="C31" s="84" t="s">
        <v>1193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135600.59345756235</v>
      </c>
      <c r="L36" s="274"/>
      <c r="M36" s="275">
        <v>66</v>
      </c>
      <c r="N36" s="276">
        <f>K36/M36</f>
        <v>2054.5544463267024</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2055.5796546600359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2158.1004879933694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431.62009759867391</v>
      </c>
      <c r="M83" s="858"/>
      <c r="N83" s="54"/>
    </row>
    <row r="84" spans="1:14">
      <c r="B84" s="92" t="s">
        <v>973</v>
      </c>
      <c r="C84" s="93"/>
      <c r="D84" s="93"/>
      <c r="E84" s="93"/>
      <c r="F84" s="93"/>
      <c r="G84" s="93"/>
      <c r="H84" s="93"/>
      <c r="I84" s="90"/>
      <c r="J84" s="91"/>
      <c r="K84" s="308">
        <v>0.05</v>
      </c>
      <c r="L84" s="857">
        <f>N78*K84</f>
        <v>107.90502439966848</v>
      </c>
      <c r="M84" s="858"/>
      <c r="N84" s="54"/>
    </row>
    <row r="85" spans="1:14" ht="15.75" thickBot="1">
      <c r="B85" s="94" t="s">
        <v>974</v>
      </c>
      <c r="C85" s="95"/>
      <c r="D85" s="95"/>
      <c r="E85" s="95"/>
      <c r="F85" s="95"/>
      <c r="G85" s="95"/>
      <c r="H85" s="95"/>
      <c r="I85" s="96"/>
      <c r="J85" s="97"/>
      <c r="K85" s="309">
        <v>0.05</v>
      </c>
      <c r="L85" s="859">
        <f>N78*K85</f>
        <v>107.90502439966848</v>
      </c>
      <c r="M85" s="860"/>
      <c r="N85" s="54"/>
    </row>
    <row r="86" spans="1:14" ht="15.75" thickBot="1">
      <c r="B86" s="823" t="s">
        <v>953</v>
      </c>
      <c r="C86" s="824"/>
      <c r="D86" s="824"/>
      <c r="E86" s="824"/>
      <c r="F86" s="824"/>
      <c r="G86" s="824"/>
      <c r="H86" s="824"/>
      <c r="I86" s="824"/>
      <c r="J86" s="824"/>
      <c r="K86" s="824"/>
      <c r="L86" s="824"/>
      <c r="M86" s="825"/>
      <c r="N86" s="55">
        <f>L83+L84+L85</f>
        <v>647.43014639801083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2805.5306343913803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1015</v>
      </c>
      <c r="C31" s="84" t="s">
        <v>1194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148</v>
      </c>
      <c r="B36" s="836" t="str">
        <f>VLOOKUP(A36,EQUIPOS!A6:D154,3,FALSE)</f>
        <v>Cargador : Potencia en el volante 110 hp, Clasificación de RPM del motor 2300.</v>
      </c>
      <c r="C36" s="837"/>
      <c r="D36" s="837"/>
      <c r="E36" s="837"/>
      <c r="F36" s="837"/>
      <c r="G36" s="837"/>
      <c r="H36" s="838"/>
      <c r="I36" s="271"/>
      <c r="J36" s="272"/>
      <c r="K36" s="273">
        <f>VLOOKUP(A36,EQUIPOS!A6:D163,4,FALSE)</f>
        <v>179386.56442759774</v>
      </c>
      <c r="L36" s="274"/>
      <c r="M36" s="275">
        <v>66</v>
      </c>
      <c r="N36" s="276">
        <f>K36/M36</f>
        <v>2717.9782489029963</v>
      </c>
    </row>
    <row r="37" spans="1:14">
      <c r="A37" s="111"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147195.64469852051</v>
      </c>
      <c r="L37" s="274"/>
      <c r="M37" s="275">
        <v>100</v>
      </c>
      <c r="N37" s="276">
        <f>K37/M37</f>
        <v>1471.956446985205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2.0504166666666666</v>
      </c>
    </row>
    <row r="43" spans="1:14" ht="15.75" thickBot="1">
      <c r="B43" s="823" t="s">
        <v>953</v>
      </c>
      <c r="C43" s="824"/>
      <c r="D43" s="824"/>
      <c r="E43" s="824"/>
      <c r="F43" s="824"/>
      <c r="G43" s="824"/>
      <c r="H43" s="824"/>
      <c r="I43" s="824"/>
      <c r="J43" s="824"/>
      <c r="K43" s="824"/>
      <c r="L43" s="824"/>
      <c r="M43" s="825"/>
      <c r="N43" s="398">
        <f>SUM(N36:N42)</f>
        <v>4191.9851125548685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444</v>
      </c>
      <c r="B48" s="46" t="str">
        <f>VLOOKUP(A48,MATERIALES!A4:D373,3,FALSE)</f>
        <v>Disposición de material de derrumbe</v>
      </c>
      <c r="C48" s="285"/>
      <c r="D48" s="285"/>
      <c r="E48" s="285"/>
      <c r="F48" s="285"/>
      <c r="G48" s="285"/>
      <c r="H48" s="285"/>
      <c r="I48" s="272"/>
      <c r="J48" s="228" t="str">
        <f>VLOOKUP(A48,MATERIALES!A4:D373,2,FALSE)</f>
        <v>m3</v>
      </c>
      <c r="K48" s="286">
        <v>1</v>
      </c>
      <c r="L48" s="271"/>
      <c r="M48" s="287">
        <f>VLOOKUP(A48,MATERIALES!A4:D395,4,FALSE)</f>
        <v>4439.3074049477073</v>
      </c>
      <c r="N48" s="276">
        <f>K48*M48</f>
        <v>4439.3074049477073</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4439.3074049477073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528</v>
      </c>
      <c r="N70" s="399">
        <f>K70/M70</f>
        <v>205.04166666666666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205.04166666666666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8836.3341841692418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1767.2668368338484</v>
      </c>
      <c r="M83" s="858"/>
      <c r="N83" s="54"/>
    </row>
    <row r="84" spans="1:14">
      <c r="B84" s="92" t="s">
        <v>973</v>
      </c>
      <c r="C84" s="93"/>
      <c r="D84" s="93"/>
      <c r="E84" s="93"/>
      <c r="F84" s="93"/>
      <c r="G84" s="93"/>
      <c r="H84" s="93"/>
      <c r="I84" s="90"/>
      <c r="J84" s="91"/>
      <c r="K84" s="308">
        <v>0.05</v>
      </c>
      <c r="L84" s="857">
        <f>N78*K84</f>
        <v>441.8167092084621</v>
      </c>
      <c r="M84" s="858"/>
      <c r="N84" s="54"/>
    </row>
    <row r="85" spans="1:14" ht="15.75" thickBot="1">
      <c r="B85" s="94" t="s">
        <v>974</v>
      </c>
      <c r="C85" s="95"/>
      <c r="D85" s="95"/>
      <c r="E85" s="95"/>
      <c r="F85" s="95"/>
      <c r="G85" s="95"/>
      <c r="H85" s="95"/>
      <c r="I85" s="96"/>
      <c r="J85" s="97"/>
      <c r="K85" s="309">
        <v>0.05</v>
      </c>
      <c r="L85" s="859">
        <f>N78*K85</f>
        <v>441.8167092084621</v>
      </c>
      <c r="M85" s="860"/>
      <c r="N85" s="54"/>
    </row>
    <row r="86" spans="1:14" ht="15.75" thickBot="1">
      <c r="B86" s="823" t="s">
        <v>953</v>
      </c>
      <c r="C86" s="824"/>
      <c r="D86" s="824"/>
      <c r="E86" s="824"/>
      <c r="F86" s="824"/>
      <c r="G86" s="824"/>
      <c r="H86" s="824"/>
      <c r="I86" s="824"/>
      <c r="J86" s="824"/>
      <c r="K86" s="824"/>
      <c r="L86" s="824"/>
      <c r="M86" s="825"/>
      <c r="N86" s="55">
        <f>L83+L84+L85</f>
        <v>2650.9002552507727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11487.234439420015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1016</v>
      </c>
      <c r="C31" s="84" t="s">
        <v>1195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147195.64469852051</v>
      </c>
      <c r="L36" s="468"/>
      <c r="M36" s="287">
        <v>50</v>
      </c>
      <c r="N36" s="276">
        <f>K36/M36</f>
        <v>2943.9128939704101</v>
      </c>
    </row>
    <row r="37" spans="1:14">
      <c r="A37" s="111" t="s">
        <v>152</v>
      </c>
      <c r="B37" s="836" t="str">
        <f>VLOOKUP(A37,EQUIPOS!A7:D154,3,FALSE)</f>
        <v xml:space="preserve">Carrotanque de agua(1000 Galones) </v>
      </c>
      <c r="C37" s="837"/>
      <c r="D37" s="837"/>
      <c r="E37" s="837"/>
      <c r="F37" s="837"/>
      <c r="G37" s="837"/>
      <c r="H37" s="838"/>
      <c r="I37" s="271"/>
      <c r="J37" s="272"/>
      <c r="K37" s="273">
        <f>VLOOKUP(A37,EQUIPOS!A7:D164,4,FALSE)</f>
        <v>57546.12759687932</v>
      </c>
      <c r="L37" s="468"/>
      <c r="M37" s="287">
        <v>50</v>
      </c>
      <c r="N37" s="276">
        <f>K37/M37</f>
        <v>1150.9225519375864</v>
      </c>
    </row>
    <row r="38" spans="1:14">
      <c r="A38" s="209" t="s">
        <v>269</v>
      </c>
      <c r="B38" s="836" t="str">
        <f>VLOOKUP(A38,EQUIPOS!A8:D154,3,FALSE)</f>
        <v>Motoniveladora  potencia 215 HP, ancho de cuchilla 4,27 m, peso 18 ton.</v>
      </c>
      <c r="C38" s="837"/>
      <c r="D38" s="837"/>
      <c r="E38" s="837"/>
      <c r="F38" s="837"/>
      <c r="G38" s="837"/>
      <c r="H38" s="838"/>
      <c r="I38" s="271"/>
      <c r="J38" s="272"/>
      <c r="K38" s="273">
        <f>VLOOKUP(A38,EQUIPOS!A8:D165,4,FALSE)</f>
        <v>130764.36138100251</v>
      </c>
      <c r="L38" s="468"/>
      <c r="M38" s="287">
        <v>50</v>
      </c>
      <c r="N38" s="276">
        <f>K38/M38</f>
        <v>2615.2872276200501</v>
      </c>
    </row>
    <row r="39" spans="1:14">
      <c r="A39" s="209" t="s">
        <v>365</v>
      </c>
      <c r="B39" s="836" t="str">
        <f>VLOOKUP(A39,EQUIPOS!A9:D154,3,FALSE)</f>
        <v xml:space="preserve">Vibrocompatador, potencia 153 HP, peso 10 Ton. </v>
      </c>
      <c r="C39" s="837"/>
      <c r="D39" s="837"/>
      <c r="E39" s="837"/>
      <c r="F39" s="837"/>
      <c r="G39" s="837"/>
      <c r="H39" s="838"/>
      <c r="I39" s="839"/>
      <c r="J39" s="820"/>
      <c r="K39" s="273">
        <f>VLOOKUP(A39,EQUIPOS!A9:D166,4,FALSE)</f>
        <v>130448.84626549845</v>
      </c>
      <c r="L39" s="951">
        <v>50</v>
      </c>
      <c r="M39" s="952"/>
      <c r="N39" s="276">
        <f>K39/L39</f>
        <v>2608.9769253099689</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9319.0995988380164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400</v>
      </c>
      <c r="N70" s="399">
        <f>K70/M70</f>
        <v>266.71560903601994</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400</v>
      </c>
      <c r="N71" s="399">
        <f>K71/M71</f>
        <v>135.32749999999999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402.04310903601993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9721.1427078740362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1944.2285415748074</v>
      </c>
      <c r="M83" s="858"/>
      <c r="N83" s="54"/>
    </row>
    <row r="84" spans="1:14">
      <c r="B84" s="92" t="s">
        <v>973</v>
      </c>
      <c r="C84" s="93"/>
      <c r="D84" s="93"/>
      <c r="E84" s="93"/>
      <c r="F84" s="93"/>
      <c r="G84" s="93"/>
      <c r="H84" s="93"/>
      <c r="I84" s="90"/>
      <c r="J84" s="91"/>
      <c r="K84" s="308">
        <v>0.05</v>
      </c>
      <c r="L84" s="857">
        <f>N78*K84</f>
        <v>486.05713539370186</v>
      </c>
      <c r="M84" s="858"/>
      <c r="N84" s="54"/>
    </row>
    <row r="85" spans="1:14" ht="15.75" thickBot="1">
      <c r="B85" s="94" t="s">
        <v>974</v>
      </c>
      <c r="C85" s="95"/>
      <c r="D85" s="95"/>
      <c r="E85" s="95"/>
      <c r="F85" s="95"/>
      <c r="G85" s="95"/>
      <c r="H85" s="95"/>
      <c r="I85" s="96"/>
      <c r="J85" s="97"/>
      <c r="K85" s="309">
        <v>0.05</v>
      </c>
      <c r="L85" s="859">
        <f>N78*K85</f>
        <v>486.05713539370186</v>
      </c>
      <c r="M85" s="860"/>
      <c r="N85" s="54"/>
    </row>
    <row r="86" spans="1:14" ht="15.75" thickBot="1">
      <c r="B86" s="823" t="s">
        <v>953</v>
      </c>
      <c r="C86" s="824"/>
      <c r="D86" s="824"/>
      <c r="E86" s="824"/>
      <c r="F86" s="824"/>
      <c r="G86" s="824"/>
      <c r="H86" s="824"/>
      <c r="I86" s="824"/>
      <c r="J86" s="824"/>
      <c r="K86" s="824"/>
      <c r="L86" s="824"/>
      <c r="M86" s="825"/>
      <c r="N86" s="55">
        <f>L83+L84+L85</f>
        <v>2916.3428123622116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12637.485520236249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1017</v>
      </c>
      <c r="C31" s="84" t="s">
        <v>1196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147195.64469852051</v>
      </c>
      <c r="L36" s="274"/>
      <c r="M36" s="275">
        <v>40</v>
      </c>
      <c r="N36" s="276">
        <f>K36/M36</f>
        <v>3679.891117463013</v>
      </c>
    </row>
    <row r="37" spans="1:14">
      <c r="A37" s="116" t="s">
        <v>365</v>
      </c>
      <c r="B37" s="836" t="str">
        <f>VLOOKUP(A37,EQUIPOS!A7:D154,3,FALSE)</f>
        <v xml:space="preserve">Vibrocompatador, potencia 153 HP, peso 10 Ton. </v>
      </c>
      <c r="C37" s="837"/>
      <c r="D37" s="837"/>
      <c r="E37" s="837"/>
      <c r="F37" s="837"/>
      <c r="G37" s="837"/>
      <c r="H37" s="838"/>
      <c r="I37" s="271"/>
      <c r="J37" s="272"/>
      <c r="K37" s="273">
        <f>VLOOKUP(A37,EQUIPOS!A7:D164,4,FALSE)</f>
        <v>130448.84626549845</v>
      </c>
      <c r="L37" s="274"/>
      <c r="M37" s="275">
        <v>40</v>
      </c>
      <c r="N37" s="276">
        <f>K37/M37</f>
        <v>3261.2211566374613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6941.1122741004747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320</v>
      </c>
      <c r="N71" s="399">
        <f>K71/M71</f>
        <v>169.15937500000001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502.55388629502494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7443.6661603954999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1488.7332320791002</v>
      </c>
      <c r="M83" s="858"/>
      <c r="N83" s="54"/>
    </row>
    <row r="84" spans="1:14">
      <c r="B84" s="92" t="s">
        <v>973</v>
      </c>
      <c r="C84" s="93"/>
      <c r="D84" s="93"/>
      <c r="E84" s="93"/>
      <c r="F84" s="93"/>
      <c r="G84" s="93"/>
      <c r="H84" s="93"/>
      <c r="I84" s="90"/>
      <c r="J84" s="91"/>
      <c r="K84" s="308">
        <v>0.05</v>
      </c>
      <c r="L84" s="857">
        <f>N78*K84</f>
        <v>372.18330801977504</v>
      </c>
      <c r="M84" s="858"/>
      <c r="N84" s="54"/>
    </row>
    <row r="85" spans="1:14" ht="15.75" thickBot="1">
      <c r="B85" s="94" t="s">
        <v>974</v>
      </c>
      <c r="C85" s="95"/>
      <c r="D85" s="95"/>
      <c r="E85" s="95"/>
      <c r="F85" s="95"/>
      <c r="G85" s="95"/>
      <c r="H85" s="95"/>
      <c r="I85" s="96"/>
      <c r="J85" s="97"/>
      <c r="K85" s="309">
        <v>0.05</v>
      </c>
      <c r="L85" s="859">
        <f>N78*K85</f>
        <v>372.18330801977504</v>
      </c>
      <c r="M85" s="860"/>
      <c r="N85" s="54"/>
    </row>
    <row r="86" spans="1:14" ht="15.75" thickBot="1">
      <c r="B86" s="823" t="s">
        <v>953</v>
      </c>
      <c r="C86" s="824"/>
      <c r="D86" s="824"/>
      <c r="E86" s="824"/>
      <c r="F86" s="824"/>
      <c r="G86" s="824"/>
      <c r="H86" s="824"/>
      <c r="I86" s="824"/>
      <c r="J86" s="824"/>
      <c r="K86" s="824"/>
      <c r="L86" s="824"/>
      <c r="M86" s="825"/>
      <c r="N86" s="55">
        <f>L83+L84+L85</f>
        <v>2233.0998481186502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9676.7660085141506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1018</v>
      </c>
      <c r="C31" s="84" t="s">
        <v>1197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147195.64469852051</v>
      </c>
      <c r="L36" s="274"/>
      <c r="M36" s="275">
        <v>40</v>
      </c>
      <c r="N36" s="276">
        <f>K36/M36</f>
        <v>3679.891117463013</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3679.891117463013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320</v>
      </c>
      <c r="N71" s="399">
        <f>K71/M71</f>
        <v>169.15937500000001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502.55388629502494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4182.4450037580382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836.4890007516077</v>
      </c>
      <c r="M83" s="858"/>
      <c r="N83" s="54"/>
    </row>
    <row r="84" spans="1:14">
      <c r="B84" s="92" t="s">
        <v>973</v>
      </c>
      <c r="C84" s="93"/>
      <c r="D84" s="93"/>
      <c r="E84" s="93"/>
      <c r="F84" s="93"/>
      <c r="G84" s="93"/>
      <c r="H84" s="93"/>
      <c r="I84" s="90"/>
      <c r="J84" s="91"/>
      <c r="K84" s="308">
        <v>0.05</v>
      </c>
      <c r="L84" s="857">
        <f>N78*K84</f>
        <v>209.12225018790193</v>
      </c>
      <c r="M84" s="858"/>
      <c r="N84" s="54"/>
    </row>
    <row r="85" spans="1:14" ht="15.75" thickBot="1">
      <c r="B85" s="94" t="s">
        <v>974</v>
      </c>
      <c r="C85" s="95"/>
      <c r="D85" s="95"/>
      <c r="E85" s="95"/>
      <c r="F85" s="95"/>
      <c r="G85" s="95"/>
      <c r="H85" s="95"/>
      <c r="I85" s="96"/>
      <c r="J85" s="97"/>
      <c r="K85" s="309">
        <v>0.05</v>
      </c>
      <c r="L85" s="859">
        <f>N78*K85</f>
        <v>209.12225018790193</v>
      </c>
      <c r="M85" s="860"/>
      <c r="N85" s="54"/>
    </row>
    <row r="86" spans="1:14" ht="15.75" thickBot="1">
      <c r="B86" s="823" t="s">
        <v>953</v>
      </c>
      <c r="C86" s="824"/>
      <c r="D86" s="824"/>
      <c r="E86" s="824"/>
      <c r="F86" s="824"/>
      <c r="G86" s="824"/>
      <c r="H86" s="824"/>
      <c r="I86" s="824"/>
      <c r="J86" s="824"/>
      <c r="K86" s="824"/>
      <c r="L86" s="824"/>
      <c r="M86" s="825"/>
      <c r="N86" s="55">
        <f>L83+L84+L85</f>
        <v>1254.7335011274115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5437.1785048854499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1440</v>
      </c>
      <c r="C31" s="84" t="s">
        <v>2229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2.1494824361440799</v>
      </c>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883</v>
      </c>
      <c r="B48" s="46" t="str">
        <f>VLOOKUP(A48,MATERIALES!A14:D378,3,FALSE)</f>
        <v>Geotextil Nt-2500 O Similar (Proveedores, Pavco, Geomatrix, Tensar, Omnes U Otros)</v>
      </c>
      <c r="C48" s="285"/>
      <c r="D48" s="285"/>
      <c r="E48" s="285"/>
      <c r="F48" s="285"/>
      <c r="G48" s="285"/>
      <c r="H48" s="285"/>
      <c r="I48" s="272"/>
      <c r="J48" s="228" t="s">
        <v>233</v>
      </c>
      <c r="K48" s="286">
        <v>1.3</v>
      </c>
      <c r="L48" s="271"/>
      <c r="M48" s="287">
        <f>VLOOKUP(A48,MATERIALES!A6:D374,4,FALSE)</f>
        <v>5664.7192714798284</v>
      </c>
      <c r="N48" s="276">
        <f>K48*M48</f>
        <v>7364.135052923777</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7364.135052923777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50"/>
      <c r="D59" s="50"/>
      <c r="E59" s="50"/>
      <c r="F59" s="50"/>
      <c r="G59" s="50"/>
      <c r="H59" s="292"/>
      <c r="I59" s="283"/>
      <c r="J59" s="283"/>
      <c r="K59" s="283"/>
      <c r="L59" s="827"/>
      <c r="M59" s="828"/>
      <c r="N59" s="295"/>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7581.2327789743294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1516.246555794866</v>
      </c>
      <c r="M83" s="858"/>
      <c r="N83" s="54"/>
    </row>
    <row r="84" spans="1:14">
      <c r="B84" s="92" t="s">
        <v>973</v>
      </c>
      <c r="C84" s="93"/>
      <c r="D84" s="93"/>
      <c r="E84" s="93"/>
      <c r="F84" s="93"/>
      <c r="G84" s="93"/>
      <c r="H84" s="93"/>
      <c r="I84" s="90"/>
      <c r="J84" s="91"/>
      <c r="K84" s="308">
        <v>0.05</v>
      </c>
      <c r="L84" s="857">
        <f>N78*K84</f>
        <v>379.06163894871651</v>
      </c>
      <c r="M84" s="858"/>
      <c r="N84" s="54"/>
    </row>
    <row r="85" spans="1:14" ht="15.75" thickBot="1">
      <c r="B85" s="94" t="s">
        <v>974</v>
      </c>
      <c r="C85" s="95"/>
      <c r="D85" s="95"/>
      <c r="E85" s="95"/>
      <c r="F85" s="95"/>
      <c r="G85" s="95"/>
      <c r="H85" s="95"/>
      <c r="I85" s="96"/>
      <c r="J85" s="97"/>
      <c r="K85" s="309">
        <v>0.05</v>
      </c>
      <c r="L85" s="859">
        <f>N78*K85</f>
        <v>379.06163894871651</v>
      </c>
      <c r="M85" s="860"/>
      <c r="N85" s="54"/>
    </row>
    <row r="86" spans="1:14" ht="15.75" thickBot="1">
      <c r="B86" s="823" t="s">
        <v>953</v>
      </c>
      <c r="C86" s="824"/>
      <c r="D86" s="824"/>
      <c r="E86" s="824"/>
      <c r="F86" s="824"/>
      <c r="G86" s="824"/>
      <c r="H86" s="824"/>
      <c r="I86" s="824"/>
      <c r="J86" s="824"/>
      <c r="K86" s="824"/>
      <c r="L86" s="824"/>
      <c r="M86" s="825"/>
      <c r="N86" s="55">
        <f>L83+L84+L85</f>
        <v>2274.3698336922989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9855.6026126666293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1441</v>
      </c>
      <c r="C31" s="84" t="s">
        <v>2019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2.1494824361440799</v>
      </c>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470</v>
      </c>
      <c r="B48" s="46" t="str">
        <f>VLOOKUP(A48,MATERIALES!A4:D373,3,FALSE)</f>
        <v>Geomalla Tipo Asphalt</v>
      </c>
      <c r="C48" s="285"/>
      <c r="D48" s="285"/>
      <c r="E48" s="285"/>
      <c r="F48" s="285"/>
      <c r="G48" s="285"/>
      <c r="H48" s="285"/>
      <c r="I48" s="272"/>
      <c r="J48" s="228" t="str">
        <f>VLOOKUP(A48,MATERIALES!A4:D373,2,FALSE)</f>
        <v>m2</v>
      </c>
      <c r="K48" s="286">
        <v>1.2</v>
      </c>
      <c r="L48" s="271"/>
      <c r="M48" s="287">
        <f>VLOOKUP(A48,MATERIALES!A4:D395,4,FALSE)</f>
        <v>5684.1441205619121</v>
      </c>
      <c r="N48" s="276">
        <f>K48*M48</f>
        <v>6820.972944674294</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6820.972944674294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50"/>
      <c r="D59" s="50"/>
      <c r="E59" s="50"/>
      <c r="F59" s="50"/>
      <c r="G59" s="50"/>
      <c r="H59" s="292"/>
      <c r="I59" s="283"/>
      <c r="J59" s="283"/>
      <c r="K59" s="283"/>
      <c r="L59" s="827"/>
      <c r="M59" s="828"/>
      <c r="N59" s="295"/>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7038.0706707248464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1407.6141341449693</v>
      </c>
      <c r="M83" s="858"/>
      <c r="N83" s="54"/>
    </row>
    <row r="84" spans="1:14">
      <c r="B84" s="92" t="s">
        <v>973</v>
      </c>
      <c r="C84" s="93"/>
      <c r="D84" s="93"/>
      <c r="E84" s="93"/>
      <c r="F84" s="93"/>
      <c r="G84" s="93"/>
      <c r="H84" s="93"/>
      <c r="I84" s="90"/>
      <c r="J84" s="91"/>
      <c r="K84" s="308">
        <v>0.05</v>
      </c>
      <c r="L84" s="857">
        <f>N78*K84</f>
        <v>351.90353353624232</v>
      </c>
      <c r="M84" s="858"/>
      <c r="N84" s="54"/>
    </row>
    <row r="85" spans="1:14" ht="15.75" thickBot="1">
      <c r="B85" s="94" t="s">
        <v>974</v>
      </c>
      <c r="C85" s="95"/>
      <c r="D85" s="95"/>
      <c r="E85" s="95"/>
      <c r="F85" s="95"/>
      <c r="G85" s="95"/>
      <c r="H85" s="95"/>
      <c r="I85" s="96"/>
      <c r="J85" s="97"/>
      <c r="K85" s="309">
        <v>0.05</v>
      </c>
      <c r="L85" s="859">
        <f>N78*K85</f>
        <v>351.90353353624232</v>
      </c>
      <c r="M85" s="860"/>
      <c r="N85" s="54"/>
    </row>
    <row r="86" spans="1:14" ht="15.75" thickBot="1">
      <c r="B86" s="823" t="s">
        <v>953</v>
      </c>
      <c r="C86" s="824"/>
      <c r="D86" s="824"/>
      <c r="E86" s="824"/>
      <c r="F86" s="824"/>
      <c r="G86" s="824"/>
      <c r="H86" s="824"/>
      <c r="I86" s="824"/>
      <c r="J86" s="824"/>
      <c r="K86" s="824"/>
      <c r="L86" s="824"/>
      <c r="M86" s="825"/>
      <c r="N86" s="55">
        <f>L83+L84+L85</f>
        <v>2111.4212012174539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9149.4918719423003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1442</v>
      </c>
      <c r="C31" s="84" t="s">
        <v>1439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VLOOKUP(A36,EQUIPOS!A6:D186,3,FALSE)</f>
        <v xml:space="preserve">Buldozer, Potencia al volante de 140 HP, motor de 2200 RPM, longitud de hoja 4,80m. </v>
      </c>
      <c r="C36" s="837"/>
      <c r="D36" s="837"/>
      <c r="E36" s="837"/>
      <c r="F36" s="837"/>
      <c r="G36" s="837"/>
      <c r="H36" s="838"/>
      <c r="I36" s="271"/>
      <c r="J36" s="272"/>
      <c r="K36" s="273">
        <f>VLOOKUP(A36,EQUIPOS!A6:D186,4,FALSE)</f>
        <v>147195.64469852051</v>
      </c>
      <c r="L36" s="274"/>
      <c r="M36" s="275">
        <v>45</v>
      </c>
      <c r="N36" s="276">
        <f>K36/M36</f>
        <v>3271.0143266337891</v>
      </c>
    </row>
    <row r="37" spans="1:14">
      <c r="A37" s="116" t="s">
        <v>152</v>
      </c>
      <c r="B37" s="836" t="str">
        <f>VLOOKUP(A37,EQUIPOS!A7:D187,3,FALSE)</f>
        <v xml:space="preserve">Carrotanque de agua(1000 Galones) </v>
      </c>
      <c r="C37" s="837"/>
      <c r="D37" s="837"/>
      <c r="E37" s="837"/>
      <c r="F37" s="837"/>
      <c r="G37" s="837"/>
      <c r="H37" s="838"/>
      <c r="I37" s="271"/>
      <c r="J37" s="272"/>
      <c r="K37" s="273">
        <f>VLOOKUP(A37,EQUIPOS!A7:D187,4,FALSE)</f>
        <v>57546.12759687932</v>
      </c>
      <c r="L37" s="274"/>
      <c r="M37" s="275">
        <v>45</v>
      </c>
      <c r="N37" s="276">
        <f>K37/M37</f>
        <v>1278.8028354862072</v>
      </c>
    </row>
    <row r="38" spans="1:14">
      <c r="A38" t="s">
        <v>269</v>
      </c>
      <c r="B38" s="836" t="str">
        <f>VLOOKUP(A38,EQUIPOS!A8:D188,3,FALSE)</f>
        <v>Motoniveladora  potencia 215 HP, ancho de cuchilla 4,27 m, peso 18 ton.</v>
      </c>
      <c r="C38" s="837"/>
      <c r="D38" s="837"/>
      <c r="E38" s="837"/>
      <c r="F38" s="837"/>
      <c r="G38" s="837"/>
      <c r="H38" s="838"/>
      <c r="I38" s="271"/>
      <c r="J38" s="272"/>
      <c r="K38" s="273">
        <f>VLOOKUP(A38,EQUIPOS!A8:D188,4,FALSE)</f>
        <v>130764.36138100251</v>
      </c>
      <c r="L38" s="274"/>
      <c r="M38" s="275">
        <v>45</v>
      </c>
      <c r="N38" s="276">
        <f>K38/M38</f>
        <v>2905.8746973556113</v>
      </c>
    </row>
    <row r="39" spans="1:14">
      <c r="A39" t="s">
        <v>365</v>
      </c>
      <c r="B39" s="836" t="str">
        <f>VLOOKUP(A39,EQUIPOS!A9:D189,3,FALSE)</f>
        <v xml:space="preserve">Vibrocompatador, potencia 153 HP, peso 10 Ton. </v>
      </c>
      <c r="C39" s="837"/>
      <c r="D39" s="837"/>
      <c r="E39" s="837"/>
      <c r="F39" s="837"/>
      <c r="G39" s="837"/>
      <c r="H39" s="838"/>
      <c r="I39" s="839"/>
      <c r="J39" s="820"/>
      <c r="K39" s="273">
        <f>VLOOKUP(A39,EQUIPOS!A9:D189,4,FALSE)</f>
        <v>130448.84626549845</v>
      </c>
      <c r="L39" s="840">
        <v>45</v>
      </c>
      <c r="M39" s="841"/>
      <c r="N39" s="276">
        <f>K39/L39</f>
        <v>2898.8632503444101</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11.941569089689333</v>
      </c>
    </row>
    <row r="43" spans="1:14" ht="15.75" thickBot="1">
      <c r="B43" s="823" t="s">
        <v>953</v>
      </c>
      <c r="C43" s="824"/>
      <c r="D43" s="824"/>
      <c r="E43" s="824"/>
      <c r="F43" s="824"/>
      <c r="G43" s="824"/>
      <c r="H43" s="824"/>
      <c r="I43" s="824"/>
      <c r="J43" s="824"/>
      <c r="K43" s="824"/>
      <c r="L43" s="824"/>
      <c r="M43" s="825"/>
      <c r="N43" s="398">
        <f>SUM(N36:N42)</f>
        <v>10366.496678909707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550</v>
      </c>
      <c r="B48" s="46" t="str">
        <f>VLOOKUP(A48,MATERIALES!A4:D373,3,FALSE)</f>
        <v>Material seleccionado para Relleno</v>
      </c>
      <c r="C48" s="285"/>
      <c r="D48" s="285"/>
      <c r="E48" s="285"/>
      <c r="F48" s="285"/>
      <c r="G48" s="285"/>
      <c r="H48" s="285"/>
      <c r="I48" s="272"/>
      <c r="J48" s="228" t="str">
        <f>VLOOKUP(A48,MATERIALES!A4:D373,2,FALSE)</f>
        <v>m3</v>
      </c>
      <c r="K48" s="286">
        <v>1.25</v>
      </c>
      <c r="L48" s="271"/>
      <c r="M48" s="404">
        <f>VLOOKUP(A48,MATERIALES!A4:D395,4,FALSE)</f>
        <v>23678.049628510485</v>
      </c>
      <c r="N48" s="276">
        <f>K48*M48</f>
        <v>29597.562035638108</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29597.562035638108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1291</v>
      </c>
      <c r="B59" s="49" t="str">
        <f>VLOOKUP(A59,TRANSPORTE!A5:D104,3,FALSE)</f>
        <v>Transporte de material seleccionado para relleno</v>
      </c>
      <c r="C59" s="50"/>
      <c r="D59" s="50"/>
      <c r="E59" s="50"/>
      <c r="F59" s="50"/>
      <c r="G59" s="50"/>
      <c r="H59" s="292" t="s">
        <v>1998</v>
      </c>
      <c r="I59" s="283">
        <v>1.25</v>
      </c>
      <c r="J59" s="283">
        <v>1</v>
      </c>
      <c r="K59" s="283">
        <f>I59*J59</f>
        <v>1.25</v>
      </c>
      <c r="L59" s="827">
        <f>VLOOKUP(A59,TRANSPORTE!A5:D123,4,FALSE)</f>
        <v>1313.8952040355425</v>
      </c>
      <c r="M59" s="828"/>
      <c r="N59" s="295">
        <f>K59*L59</f>
        <v>1642.3690050444281</v>
      </c>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SUM(N59:N64)</f>
        <v>1642.3690050444281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42203.506174076705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8440.7012348153421</v>
      </c>
      <c r="M83" s="858"/>
      <c r="N83" s="54"/>
    </row>
    <row r="84" spans="1:14">
      <c r="B84" s="92" t="s">
        <v>973</v>
      </c>
      <c r="C84" s="93"/>
      <c r="D84" s="93"/>
      <c r="E84" s="93"/>
      <c r="F84" s="93"/>
      <c r="G84" s="93"/>
      <c r="H84" s="93"/>
      <c r="I84" s="90"/>
      <c r="J84" s="91"/>
      <c r="K84" s="308">
        <v>0.05</v>
      </c>
      <c r="L84" s="857">
        <f>N78*K84</f>
        <v>2110.1753087038355</v>
      </c>
      <c r="M84" s="858"/>
      <c r="N84" s="54"/>
    </row>
    <row r="85" spans="1:14" ht="15.75" thickBot="1">
      <c r="B85" s="94" t="s">
        <v>974</v>
      </c>
      <c r="C85" s="95"/>
      <c r="D85" s="95"/>
      <c r="E85" s="95"/>
      <c r="F85" s="95"/>
      <c r="G85" s="95"/>
      <c r="H85" s="95"/>
      <c r="I85" s="96"/>
      <c r="J85" s="97"/>
      <c r="K85" s="309">
        <v>0.05</v>
      </c>
      <c r="L85" s="859">
        <f>N78*K85</f>
        <v>2110.1753087038355</v>
      </c>
      <c r="M85" s="860"/>
      <c r="N85" s="54"/>
    </row>
    <row r="86" spans="1:14" ht="15.75" thickBot="1">
      <c r="B86" s="823" t="s">
        <v>953</v>
      </c>
      <c r="C86" s="824"/>
      <c r="D86" s="824"/>
      <c r="E86" s="824"/>
      <c r="F86" s="824"/>
      <c r="G86" s="824"/>
      <c r="H86" s="824"/>
      <c r="I86" s="824"/>
      <c r="J86" s="824"/>
      <c r="K86" s="824"/>
      <c r="L86" s="824"/>
      <c r="M86" s="825"/>
      <c r="N86" s="55">
        <f>L83+L84+L85</f>
        <v>12661.051852223014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ROUND((N78+N86),0)</f>
        <v>54865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1443</v>
      </c>
      <c r="C31" s="84" t="s">
        <v>1445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VLOOKUP(A36,EQUIPOS!A6:D186,3,FALSE)</f>
        <v xml:space="preserve">Buldozer, Potencia al volante de 140 HP, motor de 2200 RPM, longitud de hoja 4,80m. </v>
      </c>
      <c r="C36" s="837"/>
      <c r="D36" s="837"/>
      <c r="E36" s="837"/>
      <c r="F36" s="837"/>
      <c r="G36" s="837"/>
      <c r="H36" s="838"/>
      <c r="I36" s="271"/>
      <c r="J36" s="272"/>
      <c r="K36" s="273">
        <f>VLOOKUP(A36,EQUIPOS!A6:D186,4,FALSE)</f>
        <v>147195.64469852051</v>
      </c>
      <c r="L36" s="274"/>
      <c r="M36" s="275">
        <v>45</v>
      </c>
      <c r="N36" s="276">
        <f>K36/M36</f>
        <v>3271.0143266337891</v>
      </c>
    </row>
    <row r="37" spans="1:14">
      <c r="A37" s="116" t="s">
        <v>152</v>
      </c>
      <c r="B37" s="836" t="str">
        <f>VLOOKUP(A37,EQUIPOS!A7:D187,3,FALSE)</f>
        <v xml:space="preserve">Carrotanque de agua(1000 Galones) </v>
      </c>
      <c r="C37" s="837"/>
      <c r="D37" s="837"/>
      <c r="E37" s="837"/>
      <c r="F37" s="837"/>
      <c r="G37" s="837"/>
      <c r="H37" s="838"/>
      <c r="I37" s="271"/>
      <c r="J37" s="272"/>
      <c r="K37" s="273">
        <f>VLOOKUP(A37,EQUIPOS!A7:D187,4,FALSE)</f>
        <v>57546.12759687932</v>
      </c>
      <c r="L37" s="274"/>
      <c r="M37" s="275">
        <v>45</v>
      </c>
      <c r="N37" s="276">
        <f>K37/M37</f>
        <v>1278.8028354862072</v>
      </c>
    </row>
    <row r="38" spans="1:14">
      <c r="A38" t="s">
        <v>269</v>
      </c>
      <c r="B38" s="836" t="str">
        <f>VLOOKUP(A38,EQUIPOS!A8:D188,3,FALSE)</f>
        <v>Motoniveladora  potencia 215 HP, ancho de cuchilla 4,27 m, peso 18 ton.</v>
      </c>
      <c r="C38" s="837"/>
      <c r="D38" s="837"/>
      <c r="E38" s="837"/>
      <c r="F38" s="837"/>
      <c r="G38" s="837"/>
      <c r="H38" s="838"/>
      <c r="I38" s="271"/>
      <c r="J38" s="272"/>
      <c r="K38" s="273">
        <f>VLOOKUP(A38,EQUIPOS!A8:D188,4,FALSE)</f>
        <v>130764.36138100251</v>
      </c>
      <c r="L38" s="274"/>
      <c r="M38" s="275">
        <v>45</v>
      </c>
      <c r="N38" s="276">
        <f>K38/M38</f>
        <v>2905.8746973556113</v>
      </c>
    </row>
    <row r="39" spans="1:14">
      <c r="A39" t="s">
        <v>365</v>
      </c>
      <c r="B39" s="836" t="str">
        <f>VLOOKUP(A39,EQUIPOS!A9:D189,3,FALSE)</f>
        <v xml:space="preserve">Vibrocompatador, potencia 153 HP, peso 10 Ton. </v>
      </c>
      <c r="C39" s="837"/>
      <c r="D39" s="837"/>
      <c r="E39" s="837"/>
      <c r="F39" s="837"/>
      <c r="G39" s="837"/>
      <c r="H39" s="838"/>
      <c r="I39" s="839"/>
      <c r="J39" s="820"/>
      <c r="K39" s="273">
        <f>VLOOKUP(A39,EQUIPOS!A9:D189,4,FALSE)</f>
        <v>130448.84626549845</v>
      </c>
      <c r="L39" s="840">
        <v>45</v>
      </c>
      <c r="M39" s="841"/>
      <c r="N39" s="276">
        <f>K39/L39</f>
        <v>2898.8632503444101</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11.941569089689333</v>
      </c>
    </row>
    <row r="43" spans="1:14" ht="15.75" thickBot="1">
      <c r="B43" s="823" t="s">
        <v>953</v>
      </c>
      <c r="C43" s="824"/>
      <c r="D43" s="824"/>
      <c r="E43" s="824"/>
      <c r="F43" s="824"/>
      <c r="G43" s="824"/>
      <c r="H43" s="824"/>
      <c r="I43" s="824"/>
      <c r="J43" s="824"/>
      <c r="K43" s="824"/>
      <c r="L43" s="824"/>
      <c r="M43" s="825"/>
      <c r="N43" s="398">
        <f>SUM(N36:N42)</f>
        <v>10366.496678909707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1.25</v>
      </c>
      <c r="L48" s="271"/>
      <c r="M48" s="404">
        <f>VLOOKUP(A48,MATERIALES!A4:D395,4,FALSE)</f>
        <v>61799.866442603408</v>
      </c>
      <c r="N48" s="276">
        <f>K48*M48</f>
        <v>77249.83305325426</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77249.83305325426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1385</v>
      </c>
      <c r="B59" s="49" t="str">
        <f>VLOOKUP(A59,TRANSPORTE!A5:D104,3,FALSE)</f>
        <v xml:space="preserve">Transporte de material de Sub Base CBR=40% </v>
      </c>
      <c r="C59" s="50"/>
      <c r="D59" s="50"/>
      <c r="E59" s="50"/>
      <c r="F59" s="50"/>
      <c r="G59" s="50"/>
      <c r="H59" s="292" t="s">
        <v>1998</v>
      </c>
      <c r="I59" s="283">
        <v>1.25</v>
      </c>
      <c r="J59" s="283">
        <v>1</v>
      </c>
      <c r="K59" s="283">
        <f>I59*J59</f>
        <v>1.25</v>
      </c>
      <c r="L59" s="827">
        <f>VLOOKUP(A59,TRANSPORTE!A5:D123,4,FALSE)</f>
        <v>1613.685560082632</v>
      </c>
      <c r="M59" s="828"/>
      <c r="N59" s="295">
        <f>K59*L59</f>
        <v>2017.10695010329</v>
      </c>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SUM(N59:N64)</f>
        <v>2017.10695010329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90230.515136751725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18046.103027350346</v>
      </c>
      <c r="M83" s="858"/>
      <c r="N83" s="54"/>
    </row>
    <row r="84" spans="1:14">
      <c r="B84" s="92" t="s">
        <v>973</v>
      </c>
      <c r="C84" s="93"/>
      <c r="D84" s="93"/>
      <c r="E84" s="93"/>
      <c r="F84" s="93"/>
      <c r="G84" s="93"/>
      <c r="H84" s="93"/>
      <c r="I84" s="90"/>
      <c r="J84" s="91"/>
      <c r="K84" s="308">
        <v>0.05</v>
      </c>
      <c r="L84" s="857">
        <f>N78*K84</f>
        <v>4511.5257568375864</v>
      </c>
      <c r="M84" s="858"/>
      <c r="N84" s="54"/>
    </row>
    <row r="85" spans="1:14" ht="15.75" thickBot="1">
      <c r="B85" s="94" t="s">
        <v>974</v>
      </c>
      <c r="C85" s="95"/>
      <c r="D85" s="95"/>
      <c r="E85" s="95"/>
      <c r="F85" s="95"/>
      <c r="G85" s="95"/>
      <c r="H85" s="95"/>
      <c r="I85" s="96"/>
      <c r="J85" s="97"/>
      <c r="K85" s="309">
        <v>0.05</v>
      </c>
      <c r="L85" s="859">
        <f>N78*K85</f>
        <v>4511.5257568375864</v>
      </c>
      <c r="M85" s="860"/>
      <c r="N85" s="54"/>
    </row>
    <row r="86" spans="1:14" ht="15.75" thickBot="1">
      <c r="B86" s="823" t="s">
        <v>953</v>
      </c>
      <c r="C86" s="824"/>
      <c r="D86" s="824"/>
      <c r="E86" s="824"/>
      <c r="F86" s="824"/>
      <c r="G86" s="824"/>
      <c r="H86" s="824"/>
      <c r="I86" s="824"/>
      <c r="J86" s="824"/>
      <c r="K86" s="824"/>
      <c r="L86" s="824"/>
      <c r="M86" s="825"/>
      <c r="N86" s="55">
        <f>L83+L84+L85</f>
        <v>27069.154541025517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117299.66967777724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1444</v>
      </c>
      <c r="C31" s="84" t="s">
        <v>1446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VLOOKUP(A36,EQUIPOS!A6:D186,3,FALSE)</f>
        <v xml:space="preserve">Buldozer, Potencia al volante de 140 HP, motor de 2200 RPM, longitud de hoja 4,80m. </v>
      </c>
      <c r="C36" s="837"/>
      <c r="D36" s="837"/>
      <c r="E36" s="837"/>
      <c r="F36" s="837"/>
      <c r="G36" s="837"/>
      <c r="H36" s="838"/>
      <c r="I36" s="271"/>
      <c r="J36" s="272"/>
      <c r="K36" s="273">
        <f>VLOOKUP(A36,EQUIPOS!A6:D186,4,FALSE)</f>
        <v>147195.64469852051</v>
      </c>
      <c r="L36" s="274"/>
      <c r="M36" s="275">
        <v>45</v>
      </c>
      <c r="N36" s="276">
        <f>K36/M36</f>
        <v>3271.0143266337891</v>
      </c>
    </row>
    <row r="37" spans="1:14">
      <c r="A37" s="116" t="s">
        <v>152</v>
      </c>
      <c r="B37" s="836" t="str">
        <f>VLOOKUP(A37,EQUIPOS!A7:D187,3,FALSE)</f>
        <v xml:space="preserve">Carrotanque de agua(1000 Galones) </v>
      </c>
      <c r="C37" s="837"/>
      <c r="D37" s="837"/>
      <c r="E37" s="837"/>
      <c r="F37" s="837"/>
      <c r="G37" s="837"/>
      <c r="H37" s="838"/>
      <c r="I37" s="271"/>
      <c r="J37" s="272"/>
      <c r="K37" s="273">
        <f>VLOOKUP(A37,EQUIPOS!A7:D187,4,FALSE)</f>
        <v>57546.12759687932</v>
      </c>
      <c r="L37" s="274"/>
      <c r="M37" s="275">
        <v>45</v>
      </c>
      <c r="N37" s="276">
        <f>K37/M37</f>
        <v>1278.8028354862072</v>
      </c>
    </row>
    <row r="38" spans="1:14">
      <c r="A38" t="s">
        <v>269</v>
      </c>
      <c r="B38" s="836" t="str">
        <f>VLOOKUP(A38,EQUIPOS!A8:D188,3,FALSE)</f>
        <v>Motoniveladora  potencia 215 HP, ancho de cuchilla 4,27 m, peso 18 ton.</v>
      </c>
      <c r="C38" s="837"/>
      <c r="D38" s="837"/>
      <c r="E38" s="837"/>
      <c r="F38" s="837"/>
      <c r="G38" s="837"/>
      <c r="H38" s="838"/>
      <c r="I38" s="271"/>
      <c r="J38" s="272"/>
      <c r="K38" s="273">
        <f>VLOOKUP(A38,EQUIPOS!A8:D188,4,FALSE)</f>
        <v>130764.36138100251</v>
      </c>
      <c r="L38" s="274"/>
      <c r="M38" s="275">
        <v>45</v>
      </c>
      <c r="N38" s="276">
        <f>K38/M38</f>
        <v>2905.8746973556113</v>
      </c>
    </row>
    <row r="39" spans="1:14">
      <c r="A39" t="s">
        <v>365</v>
      </c>
      <c r="B39" s="836" t="str">
        <f>VLOOKUP(A39,EQUIPOS!A9:D189,3,FALSE)</f>
        <v xml:space="preserve">Vibrocompatador, potencia 153 HP, peso 10 Ton. </v>
      </c>
      <c r="C39" s="837"/>
      <c r="D39" s="837"/>
      <c r="E39" s="837"/>
      <c r="F39" s="837"/>
      <c r="G39" s="837"/>
      <c r="H39" s="838"/>
      <c r="I39" s="839"/>
      <c r="J39" s="820"/>
      <c r="K39" s="273">
        <f>VLOOKUP(A39,EQUIPOS!A9:D189,4,FALSE)</f>
        <v>130448.84626549845</v>
      </c>
      <c r="L39" s="840">
        <v>45</v>
      </c>
      <c r="M39" s="841"/>
      <c r="N39" s="276">
        <f>K39/L39</f>
        <v>2898.8632503444101</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11.941569089689333</v>
      </c>
    </row>
    <row r="43" spans="1:14" ht="15.75" thickBot="1">
      <c r="B43" s="823" t="s">
        <v>953</v>
      </c>
      <c r="C43" s="824"/>
      <c r="D43" s="824"/>
      <c r="E43" s="824"/>
      <c r="F43" s="824"/>
      <c r="G43" s="824"/>
      <c r="H43" s="824"/>
      <c r="I43" s="824"/>
      <c r="J43" s="824"/>
      <c r="K43" s="824"/>
      <c r="L43" s="824"/>
      <c r="M43" s="825"/>
      <c r="N43" s="398">
        <f>SUM(N36:N42)</f>
        <v>10366.496678909707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521</v>
      </c>
      <c r="B48" s="46" t="str">
        <f>VLOOKUP(A48,MATERIALES!A4:D373,3,FALSE)</f>
        <v xml:space="preserve">Material de Base </v>
      </c>
      <c r="C48" s="285"/>
      <c r="D48" s="285"/>
      <c r="E48" s="285"/>
      <c r="F48" s="285"/>
      <c r="G48" s="285"/>
      <c r="H48" s="285"/>
      <c r="I48" s="272"/>
      <c r="J48" s="228" t="str">
        <f>VLOOKUP(A48,MATERIALES!A4:D373,2,FALSE)</f>
        <v>m3</v>
      </c>
      <c r="K48" s="286">
        <v>1.25</v>
      </c>
      <c r="L48" s="271"/>
      <c r="M48" s="404">
        <f>VLOOKUP(A48,MATERIALES!A4:D395,4,FALSE)</f>
        <v>54386.453559772672</v>
      </c>
      <c r="N48" s="276">
        <f>K48*M48</f>
        <v>67983.066949715838</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67983.066949715838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1385</v>
      </c>
      <c r="B59" s="49" t="str">
        <f>VLOOKUP(A59,TRANSPORTE!A5:D104,3,FALSE)</f>
        <v xml:space="preserve">Transporte de material de Sub Base CBR=40% </v>
      </c>
      <c r="C59" s="50"/>
      <c r="D59" s="50"/>
      <c r="E59" s="50"/>
      <c r="F59" s="50"/>
      <c r="G59" s="50"/>
      <c r="H59" s="292" t="s">
        <v>1998</v>
      </c>
      <c r="I59" s="283">
        <v>1.25</v>
      </c>
      <c r="J59" s="283">
        <v>1</v>
      </c>
      <c r="K59" s="283">
        <f>I59*J59</f>
        <v>1.25</v>
      </c>
      <c r="L59" s="827">
        <f>VLOOKUP(A59,TRANSPORTE!A5:D123,4,FALSE)</f>
        <v>1613.685560082632</v>
      </c>
      <c r="M59" s="828"/>
      <c r="N59" s="295">
        <f>K59*L59</f>
        <v>2017.10695010329</v>
      </c>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SUM(N59:N64)</f>
        <v>2017.10695010329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80963.749033213302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16192.749806642661</v>
      </c>
      <c r="M83" s="858"/>
      <c r="N83" s="54"/>
    </row>
    <row r="84" spans="1:14">
      <c r="B84" s="92" t="s">
        <v>973</v>
      </c>
      <c r="C84" s="93"/>
      <c r="D84" s="93"/>
      <c r="E84" s="93"/>
      <c r="F84" s="93"/>
      <c r="G84" s="93"/>
      <c r="H84" s="93"/>
      <c r="I84" s="90"/>
      <c r="J84" s="91"/>
      <c r="K84" s="308">
        <v>0.05</v>
      </c>
      <c r="L84" s="857">
        <f>N78*K84</f>
        <v>4048.1874516606654</v>
      </c>
      <c r="M84" s="858"/>
      <c r="N84" s="54"/>
    </row>
    <row r="85" spans="1:14" ht="15.75" thickBot="1">
      <c r="B85" s="94" t="s">
        <v>974</v>
      </c>
      <c r="C85" s="95"/>
      <c r="D85" s="95"/>
      <c r="E85" s="95"/>
      <c r="F85" s="95"/>
      <c r="G85" s="95"/>
      <c r="H85" s="95"/>
      <c r="I85" s="96"/>
      <c r="J85" s="97"/>
      <c r="K85" s="309">
        <v>0.05</v>
      </c>
      <c r="L85" s="859">
        <f>N78*K85</f>
        <v>4048.1874516606654</v>
      </c>
      <c r="M85" s="860"/>
      <c r="N85" s="54"/>
    </row>
    <row r="86" spans="1:14" ht="15.75" thickBot="1">
      <c r="B86" s="823" t="s">
        <v>953</v>
      </c>
      <c r="C86" s="824"/>
      <c r="D86" s="824"/>
      <c r="E86" s="824"/>
      <c r="F86" s="824"/>
      <c r="G86" s="824"/>
      <c r="H86" s="824"/>
      <c r="I86" s="824"/>
      <c r="J86" s="824"/>
      <c r="K86" s="824"/>
      <c r="L86" s="824"/>
      <c r="M86" s="825"/>
      <c r="N86" s="55">
        <f>L83+L84+L85</f>
        <v>24289.124709963991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105252.87374317729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1019</v>
      </c>
      <c r="C31" s="84" t="s">
        <v>1955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147195.64469852051</v>
      </c>
      <c r="L36" s="274"/>
      <c r="M36" s="275">
        <v>400</v>
      </c>
      <c r="N36" s="276">
        <f>K36/M36</f>
        <v>367.98911174630126</v>
      </c>
    </row>
    <row r="37" spans="1:14">
      <c r="A37" s="116" t="s">
        <v>152</v>
      </c>
      <c r="B37" s="836" t="str">
        <f>VLOOKUP(A37,EQUIPOS!A7:D154,3,FALSE)</f>
        <v xml:space="preserve">Carrotanque de agua(1000 Galones) </v>
      </c>
      <c r="C37" s="837"/>
      <c r="D37" s="837"/>
      <c r="E37" s="837"/>
      <c r="F37" s="837"/>
      <c r="G37" s="837"/>
      <c r="H37" s="838"/>
      <c r="I37" s="271"/>
      <c r="J37" s="272"/>
      <c r="K37" s="273">
        <f>VLOOKUP(A37,EQUIPOS!A7:D164,4,FALSE)</f>
        <v>57546.12759687932</v>
      </c>
      <c r="L37" s="274"/>
      <c r="M37" s="275">
        <v>200</v>
      </c>
      <c r="N37" s="276">
        <f>K37/M37</f>
        <v>287.73063798439659</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130764.36138100251</v>
      </c>
      <c r="L38" s="274"/>
      <c r="M38" s="275">
        <v>200</v>
      </c>
      <c r="N38" s="276">
        <f>K38/M38</f>
        <v>653.82180690501252</v>
      </c>
    </row>
    <row r="39" spans="1:14">
      <c r="A39" t="s">
        <v>365</v>
      </c>
      <c r="B39" s="836" t="str">
        <f>VLOOKUP(A39,EQUIPOS!A9:D155,3,FALSE)</f>
        <v xml:space="preserve">Vibrocompatador, potencia 153 HP, peso 10 Ton. </v>
      </c>
      <c r="C39" s="837"/>
      <c r="D39" s="837"/>
      <c r="E39" s="837"/>
      <c r="F39" s="837"/>
      <c r="G39" s="837"/>
      <c r="H39" s="838"/>
      <c r="I39" s="839"/>
      <c r="J39" s="820"/>
      <c r="K39" s="273">
        <f>VLOOKUP(A39,EQUIPOS!A9:D166,4,FALSE)</f>
        <v>130448.84626549845</v>
      </c>
      <c r="L39" s="840">
        <v>200</v>
      </c>
      <c r="M39" s="841"/>
      <c r="N39" s="276">
        <f>K39/L39</f>
        <v>652.24423132749223</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2.6868530451800998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1964.4726410083829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1600</v>
      </c>
      <c r="N70" s="399">
        <f>K70/M70</f>
        <v>66.678902259004985</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1600</v>
      </c>
      <c r="N71" s="399">
        <f>K71/M71</f>
        <v>67.663749999999993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134.34265225900498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2098.8152932673879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419.76305865347763</v>
      </c>
      <c r="M83" s="858"/>
      <c r="N83" s="54"/>
    </row>
    <row r="84" spans="1:14">
      <c r="B84" s="92" t="s">
        <v>973</v>
      </c>
      <c r="C84" s="93"/>
      <c r="D84" s="93"/>
      <c r="E84" s="93"/>
      <c r="F84" s="93"/>
      <c r="G84" s="93"/>
      <c r="H84" s="93"/>
      <c r="I84" s="90"/>
      <c r="J84" s="91"/>
      <c r="K84" s="308">
        <v>0.05</v>
      </c>
      <c r="L84" s="857">
        <f>N78*K84</f>
        <v>104.94076466336941</v>
      </c>
      <c r="M84" s="858"/>
      <c r="N84" s="54"/>
    </row>
    <row r="85" spans="1:14" ht="15.75" thickBot="1">
      <c r="B85" s="94" t="s">
        <v>974</v>
      </c>
      <c r="C85" s="95"/>
      <c r="D85" s="95"/>
      <c r="E85" s="95"/>
      <c r="F85" s="95"/>
      <c r="G85" s="95"/>
      <c r="H85" s="95"/>
      <c r="I85" s="96"/>
      <c r="J85" s="97"/>
      <c r="K85" s="309">
        <v>0.05</v>
      </c>
      <c r="L85" s="859">
        <f>N78*K85</f>
        <v>104.94076466336941</v>
      </c>
      <c r="M85" s="860"/>
      <c r="N85" s="54"/>
    </row>
    <row r="86" spans="1:14" ht="15.75" thickBot="1">
      <c r="B86" s="823" t="s">
        <v>953</v>
      </c>
      <c r="C86" s="824"/>
      <c r="D86" s="824"/>
      <c r="E86" s="824"/>
      <c r="F86" s="824"/>
      <c r="G86" s="824"/>
      <c r="H86" s="824"/>
      <c r="I86" s="824"/>
      <c r="J86" s="824"/>
      <c r="K86" s="824"/>
      <c r="L86" s="824"/>
      <c r="M86" s="825"/>
      <c r="N86" s="55">
        <f>L83+L84+L85</f>
        <v>629.64458798021656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2728.4598812476042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1020</v>
      </c>
      <c r="C31" s="84" t="s">
        <v>1198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876</v>
      </c>
      <c r="B48" s="46" t="str">
        <f>VLOOKUP(A48,MATERIALES!A4:D373,3,FALSE)</f>
        <v>Geotextil T-2400 O Similar (Proveedores Lafayet, Pavco, Geomatrix, Tensar, Omnes U Otros)</v>
      </c>
      <c r="C48" s="285"/>
      <c r="D48" s="285"/>
      <c r="E48" s="285"/>
      <c r="F48" s="285"/>
      <c r="G48" s="285"/>
      <c r="H48" s="285"/>
      <c r="I48" s="272"/>
      <c r="J48" s="228" t="str">
        <f>VLOOKUP(A48,MATERIALES!A4:D373,2,FALSE)</f>
        <v>m2</v>
      </c>
      <c r="K48" s="286">
        <v>1.2</v>
      </c>
      <c r="L48" s="271"/>
      <c r="M48" s="406">
        <f>VLOOKUP(A48,MATERIALES!A4:D395,4,FALSE)</f>
        <v>9019.402465475383</v>
      </c>
      <c r="N48" s="276">
        <f>K48*M48</f>
        <v>10823.282958570459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10823.282958570459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11040.38068462101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2208.0761369242023</v>
      </c>
      <c r="M83" s="858"/>
      <c r="N83" s="54"/>
    </row>
    <row r="84" spans="1:14">
      <c r="B84" s="92" t="s">
        <v>973</v>
      </c>
      <c r="C84" s="93"/>
      <c r="D84" s="93"/>
      <c r="E84" s="93"/>
      <c r="F84" s="93"/>
      <c r="G84" s="93"/>
      <c r="H84" s="93"/>
      <c r="I84" s="90"/>
      <c r="J84" s="91"/>
      <c r="K84" s="308">
        <v>0.05</v>
      </c>
      <c r="L84" s="857">
        <f>N78*K84</f>
        <v>552.01903423105057</v>
      </c>
      <c r="M84" s="858"/>
      <c r="N84" s="54"/>
    </row>
    <row r="85" spans="1:14" ht="15.75" thickBot="1">
      <c r="B85" s="94" t="s">
        <v>974</v>
      </c>
      <c r="C85" s="95"/>
      <c r="D85" s="95"/>
      <c r="E85" s="95"/>
      <c r="F85" s="95"/>
      <c r="G85" s="95"/>
      <c r="H85" s="95"/>
      <c r="I85" s="96"/>
      <c r="J85" s="97"/>
      <c r="K85" s="309">
        <v>0.05</v>
      </c>
      <c r="L85" s="859">
        <f>N78*K85</f>
        <v>552.01903423105057</v>
      </c>
      <c r="M85" s="860"/>
      <c r="N85" s="54"/>
    </row>
    <row r="86" spans="1:14" ht="15.75" thickBot="1">
      <c r="B86" s="823" t="s">
        <v>953</v>
      </c>
      <c r="C86" s="824"/>
      <c r="D86" s="824"/>
      <c r="E86" s="824"/>
      <c r="F86" s="824"/>
      <c r="G86" s="824"/>
      <c r="H86" s="824"/>
      <c r="I86" s="824"/>
      <c r="J86" s="824"/>
      <c r="K86" s="824"/>
      <c r="L86" s="824"/>
      <c r="M86" s="825"/>
      <c r="N86" s="55">
        <f>L83+L84+L85</f>
        <v>3312.1142053863036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14352.494890007314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1021</v>
      </c>
      <c r="C31" s="84" t="s">
        <v>1447</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889</v>
      </c>
      <c r="B48" s="46" t="str">
        <f>VLOOKUP(A48,MATERIALES!A4:D373,3,FALSE)</f>
        <v>Geotextil T-2100 O Similar (Proveedores Pavco, Lafayet, Geomatrix, Tensar, Omnes U Otros)</v>
      </c>
      <c r="C48" s="285"/>
      <c r="D48" s="285"/>
      <c r="E48" s="285"/>
      <c r="F48" s="285"/>
      <c r="G48" s="285"/>
      <c r="H48" s="285"/>
      <c r="I48" s="272"/>
      <c r="J48" s="228" t="str">
        <f>VLOOKUP(A48,MATERIALES!A4:D373,2,FALSE)</f>
        <v>m2</v>
      </c>
      <c r="K48" s="286">
        <v>1.1000000000000001</v>
      </c>
      <c r="L48" s="271"/>
      <c r="M48" s="406">
        <v>5077.6000000000004</v>
      </c>
      <c r="N48" s="276">
        <f>K48*M48</f>
        <v>5585.3600000000006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5585.3600000000006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5802.457726050553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1160.4915452101106</v>
      </c>
      <c r="M83" s="858"/>
      <c r="N83" s="54"/>
    </row>
    <row r="84" spans="1:14">
      <c r="B84" s="92" t="s">
        <v>973</v>
      </c>
      <c r="C84" s="93"/>
      <c r="D84" s="93"/>
      <c r="E84" s="93"/>
      <c r="F84" s="93"/>
      <c r="G84" s="93"/>
      <c r="H84" s="93"/>
      <c r="I84" s="90"/>
      <c r="J84" s="91"/>
      <c r="K84" s="308">
        <v>0.05</v>
      </c>
      <c r="L84" s="857">
        <f>N78*K84</f>
        <v>290.12288630252766</v>
      </c>
      <c r="M84" s="858"/>
      <c r="N84" s="54"/>
    </row>
    <row r="85" spans="1:14" ht="15.75" thickBot="1">
      <c r="B85" s="94" t="s">
        <v>974</v>
      </c>
      <c r="C85" s="95"/>
      <c r="D85" s="95"/>
      <c r="E85" s="95"/>
      <c r="F85" s="95"/>
      <c r="G85" s="95"/>
      <c r="H85" s="95"/>
      <c r="I85" s="96"/>
      <c r="J85" s="97"/>
      <c r="K85" s="309">
        <v>0.05</v>
      </c>
      <c r="L85" s="859">
        <f>N78*K85</f>
        <v>290.12288630252766</v>
      </c>
      <c r="M85" s="860"/>
      <c r="N85" s="54"/>
    </row>
    <row r="86" spans="1:14" ht="15.75" thickBot="1">
      <c r="B86" s="823" t="s">
        <v>953</v>
      </c>
      <c r="C86" s="824"/>
      <c r="D86" s="824"/>
      <c r="E86" s="824"/>
      <c r="F86" s="824"/>
      <c r="G86" s="824"/>
      <c r="H86" s="824"/>
      <c r="I86" s="824"/>
      <c r="J86" s="824"/>
      <c r="K86" s="824"/>
      <c r="L86" s="824"/>
      <c r="M86" s="825"/>
      <c r="N86" s="55">
        <f>L83+L84+L85</f>
        <v>1740.7373178151659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7543.1950438657186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1448</v>
      </c>
      <c r="C31" s="84" t="s">
        <v>1449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466</v>
      </c>
      <c r="B48" s="46" t="str">
        <f>VLOOKUP(A48,MATERIALES!A4:D373,3,FALSE)</f>
        <v>Geomalla Biaxial Para Refuerzo Pbx-11</v>
      </c>
      <c r="C48" s="285"/>
      <c r="D48" s="285"/>
      <c r="E48" s="285"/>
      <c r="F48" s="285"/>
      <c r="G48" s="285"/>
      <c r="H48" s="285"/>
      <c r="I48" s="272"/>
      <c r="J48" s="228" t="str">
        <f>VLOOKUP(A48,MATERIALES!A4:D373,2,FALSE)</f>
        <v>m2</v>
      </c>
      <c r="K48" s="286">
        <v>1.2</v>
      </c>
      <c r="L48" s="271"/>
      <c r="M48" s="406">
        <f>VLOOKUP(A48,MATERIALES!A4:D395,4,FALSE)</f>
        <v>9808.3195418299729</v>
      </c>
      <c r="N48" s="276">
        <f>K48*M48</f>
        <v>11769.983450195967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11769.983450195967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11987.081176246518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2397.4162352493036</v>
      </c>
      <c r="M83" s="858"/>
      <c r="N83" s="54"/>
    </row>
    <row r="84" spans="1:14">
      <c r="B84" s="92" t="s">
        <v>973</v>
      </c>
      <c r="C84" s="93"/>
      <c r="D84" s="93"/>
      <c r="E84" s="93"/>
      <c r="F84" s="93"/>
      <c r="G84" s="93"/>
      <c r="H84" s="93"/>
      <c r="I84" s="90"/>
      <c r="J84" s="91"/>
      <c r="K84" s="308">
        <v>0.05</v>
      </c>
      <c r="L84" s="857">
        <f>N78*K84</f>
        <v>599.35405881232589</v>
      </c>
      <c r="M84" s="858"/>
      <c r="N84" s="54"/>
    </row>
    <row r="85" spans="1:14" ht="15.75" thickBot="1">
      <c r="B85" s="94" t="s">
        <v>974</v>
      </c>
      <c r="C85" s="95"/>
      <c r="D85" s="95"/>
      <c r="E85" s="95"/>
      <c r="F85" s="95"/>
      <c r="G85" s="95"/>
      <c r="H85" s="95"/>
      <c r="I85" s="96"/>
      <c r="J85" s="97"/>
      <c r="K85" s="309">
        <v>0.05</v>
      </c>
      <c r="L85" s="859">
        <f>N78*K85</f>
        <v>599.35405881232589</v>
      </c>
      <c r="M85" s="860"/>
      <c r="N85" s="54"/>
    </row>
    <row r="86" spans="1:14" ht="15.75" thickBot="1">
      <c r="B86" s="823" t="s">
        <v>953</v>
      </c>
      <c r="C86" s="824"/>
      <c r="D86" s="824"/>
      <c r="E86" s="824"/>
      <c r="F86" s="824"/>
      <c r="G86" s="824"/>
      <c r="H86" s="824"/>
      <c r="I86" s="824"/>
      <c r="J86" s="824"/>
      <c r="K86" s="824"/>
      <c r="L86" s="824"/>
      <c r="M86" s="825"/>
      <c r="N86" s="55">
        <f>L83+L84+L85</f>
        <v>3596.1243528739556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15583.205529120474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1450</v>
      </c>
      <c r="C31" s="84" t="s">
        <v>1451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907</v>
      </c>
      <c r="B48" s="46" t="str">
        <f>VLOOKUP(A48,MATERIALES!A4:D373,3,FALSE)</f>
        <v>Geomalla Forgrid UX100</v>
      </c>
      <c r="C48" s="285"/>
      <c r="D48" s="285"/>
      <c r="E48" s="285"/>
      <c r="F48" s="285"/>
      <c r="G48" s="285"/>
      <c r="H48" s="285"/>
      <c r="I48" s="272"/>
      <c r="J48" s="228" t="str">
        <f>VLOOKUP(A48,MATERIALES!A4:D373,2,FALSE)</f>
        <v>M2</v>
      </c>
      <c r="K48" s="286">
        <v>1.3</v>
      </c>
      <c r="L48" s="271"/>
      <c r="M48" s="406">
        <f>VLOOKUP(A48,MATERIALES!A4:D395,4,FALSE)</f>
        <v>16134.496044079462</v>
      </c>
      <c r="N48" s="276">
        <f>K48*M48</f>
        <v>20974.844857303302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20974.844857303302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21191.942583353852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4238.3885166707705</v>
      </c>
      <c r="M83" s="858"/>
      <c r="N83" s="54"/>
    </row>
    <row r="84" spans="1:14">
      <c r="B84" s="92" t="s">
        <v>973</v>
      </c>
      <c r="C84" s="93"/>
      <c r="D84" s="93"/>
      <c r="E84" s="93"/>
      <c r="F84" s="93"/>
      <c r="G84" s="93"/>
      <c r="H84" s="93"/>
      <c r="I84" s="90"/>
      <c r="J84" s="91"/>
      <c r="K84" s="308">
        <v>0.05</v>
      </c>
      <c r="L84" s="857">
        <f>N78*K84</f>
        <v>1059.5971291676926</v>
      </c>
      <c r="M84" s="858"/>
      <c r="N84" s="54"/>
    </row>
    <row r="85" spans="1:14" ht="15.75" thickBot="1">
      <c r="B85" s="94" t="s">
        <v>974</v>
      </c>
      <c r="C85" s="95"/>
      <c r="D85" s="95"/>
      <c r="E85" s="95"/>
      <c r="F85" s="95"/>
      <c r="G85" s="95"/>
      <c r="H85" s="95"/>
      <c r="I85" s="96"/>
      <c r="J85" s="97"/>
      <c r="K85" s="309">
        <v>0.05</v>
      </c>
      <c r="L85" s="859">
        <f>N78*K85</f>
        <v>1059.5971291676926</v>
      </c>
      <c r="M85" s="860"/>
      <c r="N85" s="54"/>
    </row>
    <row r="86" spans="1:14" ht="15.75" thickBot="1">
      <c r="B86" s="823" t="s">
        <v>953</v>
      </c>
      <c r="C86" s="824"/>
      <c r="D86" s="824"/>
      <c r="E86" s="824"/>
      <c r="F86" s="824"/>
      <c r="G86" s="824"/>
      <c r="H86" s="824"/>
      <c r="I86" s="824"/>
      <c r="J86" s="824"/>
      <c r="K86" s="824"/>
      <c r="L86" s="824"/>
      <c r="M86" s="825"/>
      <c r="N86" s="55">
        <f>L83+L84+L85</f>
        <v>6357.5827750061553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27549.525358360006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1022</v>
      </c>
      <c r="C31" s="84" t="s">
        <v>1452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303</v>
      </c>
      <c r="B36" s="836" t="str">
        <f>VLOOKUP(A36,EQUIPOS!A6:D154,3,FALSE)</f>
        <v>Retrocargador, pala de 1,1 m3 de capacidad, profundidad de excavación de 4.400 mm y una altura de 5.680 mm</v>
      </c>
      <c r="C36" s="837"/>
      <c r="D36" s="837"/>
      <c r="E36" s="837"/>
      <c r="F36" s="837"/>
      <c r="G36" s="837"/>
      <c r="H36" s="838"/>
      <c r="I36" s="271"/>
      <c r="J36" s="272"/>
      <c r="K36" s="273">
        <f>VLOOKUP(A36,EQUIPOS!A6:D163,4,FALSE)</f>
        <v>93980.861784555702</v>
      </c>
      <c r="L36" s="274"/>
      <c r="M36" s="275">
        <v>250</v>
      </c>
      <c r="N36" s="276">
        <f>K36/M36</f>
        <v>375.9234471382228</v>
      </c>
    </row>
    <row r="37" spans="1:14">
      <c r="A37" s="116" t="s">
        <v>373</v>
      </c>
      <c r="B37" s="836" t="str">
        <f>VLOOKUP(A37,EQUIPOS!A7:D154,3,FALSE)</f>
        <v>Volqueta 6 m3</v>
      </c>
      <c r="C37" s="837"/>
      <c r="D37" s="837"/>
      <c r="E37" s="837"/>
      <c r="F37" s="837"/>
      <c r="G37" s="837"/>
      <c r="H37" s="838"/>
      <c r="I37" s="271"/>
      <c r="J37" s="272"/>
      <c r="K37" s="273">
        <f>VLOOKUP(A37,EQUIPOS!A7:D164,4,FALSE)</f>
        <v>70267.525774603884</v>
      </c>
      <c r="L37" s="274"/>
      <c r="M37" s="275">
        <v>250</v>
      </c>
      <c r="N37" s="276">
        <f>K37/M37</f>
        <v>281.07010309841553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5.3737060903602005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662.36725632699859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2000</v>
      </c>
      <c r="N70" s="399">
        <f>K70/M70</f>
        <v>53.343121807203993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2000</v>
      </c>
      <c r="N71" s="399">
        <f>K71/M71</f>
        <v>54.131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107.474121807204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769.84137813420261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153.96827562684052</v>
      </c>
      <c r="M83" s="858"/>
      <c r="N83" s="54"/>
    </row>
    <row r="84" spans="1:14">
      <c r="B84" s="92" t="s">
        <v>973</v>
      </c>
      <c r="C84" s="93"/>
      <c r="D84" s="93"/>
      <c r="E84" s="93"/>
      <c r="F84" s="93"/>
      <c r="G84" s="93"/>
      <c r="H84" s="93"/>
      <c r="I84" s="90"/>
      <c r="J84" s="91"/>
      <c r="K84" s="308">
        <v>0.05</v>
      </c>
      <c r="L84" s="857">
        <f>N78*K84</f>
        <v>38.492068906710131</v>
      </c>
      <c r="M84" s="858"/>
      <c r="N84" s="54"/>
    </row>
    <row r="85" spans="1:14" ht="15.75" thickBot="1">
      <c r="B85" s="94" t="s">
        <v>974</v>
      </c>
      <c r="C85" s="95"/>
      <c r="D85" s="95"/>
      <c r="E85" s="95"/>
      <c r="F85" s="95"/>
      <c r="G85" s="95"/>
      <c r="H85" s="95"/>
      <c r="I85" s="96"/>
      <c r="J85" s="97"/>
      <c r="K85" s="309">
        <v>0.05</v>
      </c>
      <c r="L85" s="859">
        <f>N78*K85</f>
        <v>38.492068906710131</v>
      </c>
      <c r="M85" s="860"/>
      <c r="N85" s="54"/>
    </row>
    <row r="86" spans="1:14" ht="15.75" thickBot="1">
      <c r="B86" s="823" t="s">
        <v>953</v>
      </c>
      <c r="C86" s="824"/>
      <c r="D86" s="824"/>
      <c r="E86" s="824"/>
      <c r="F86" s="824"/>
      <c r="G86" s="824"/>
      <c r="H86" s="824"/>
      <c r="I86" s="824"/>
      <c r="J86" s="824"/>
      <c r="K86" s="824"/>
      <c r="L86" s="824"/>
      <c r="M86" s="825"/>
      <c r="N86" s="55">
        <f>L83+L84+L85</f>
        <v>230.95241344026078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1000.7937915744634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1455</v>
      </c>
      <c r="C31" s="84" t="s">
        <v>1456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35</v>
      </c>
      <c r="N36" s="276">
        <f>K36/M36</f>
        <v>1644.175074196552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130764.36138100251</v>
      </c>
      <c r="L37" s="274"/>
      <c r="M37" s="275">
        <v>35</v>
      </c>
      <c r="N37" s="276">
        <f>K37/M37</f>
        <v>3736.1246108857863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35</v>
      </c>
      <c r="N38" s="276">
        <f>K38/M38</f>
        <v>3727.1098932999557</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9122.7630243547519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47.073657313142114</v>
      </c>
      <c r="N48" s="276">
        <f>K48*M48</f>
        <v>1176.8414328285528</v>
      </c>
    </row>
    <row r="49" spans="1:14">
      <c r="A49" t="s">
        <v>804</v>
      </c>
      <c r="B49" s="46" t="str">
        <f>VLOOKUP(A49,MATERIALES!A5:D373,3,FALSE)</f>
        <v>Cemento gris</v>
      </c>
      <c r="C49" s="285"/>
      <c r="D49" s="285"/>
      <c r="E49" s="285"/>
      <c r="F49" s="285"/>
      <c r="G49" s="285"/>
      <c r="H49" s="285"/>
      <c r="I49" s="272"/>
      <c r="J49" s="228" t="str">
        <f>VLOOKUP(A49,MATERIALES!A5:D373,2,FALSE)</f>
        <v>kg</v>
      </c>
      <c r="K49" s="286">
        <v>80</v>
      </c>
      <c r="L49" s="271"/>
      <c r="M49" s="406">
        <f>VLOOKUP(A49,MATERIALES!A5:D396,4,FALSE)</f>
        <v>509.44495993510299</v>
      </c>
      <c r="N49" s="276">
        <f>K49*M49</f>
        <v>40755.59679480824</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41932.438227636791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767.67229862288559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51822.873550614429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10364.574710122886</v>
      </c>
      <c r="M83" s="858"/>
      <c r="N83" s="54"/>
    </row>
    <row r="84" spans="1:14">
      <c r="B84" s="92" t="s">
        <v>973</v>
      </c>
      <c r="C84" s="93"/>
      <c r="D84" s="93"/>
      <c r="E84" s="93"/>
      <c r="F84" s="93"/>
      <c r="G84" s="93"/>
      <c r="H84" s="93"/>
      <c r="I84" s="90"/>
      <c r="J84" s="91"/>
      <c r="K84" s="308">
        <v>0.05</v>
      </c>
      <c r="L84" s="857">
        <f>N78*K84</f>
        <v>2591.1436775307216</v>
      </c>
      <c r="M84" s="858"/>
      <c r="N84" s="54"/>
    </row>
    <row r="85" spans="1:14" ht="15.75" thickBot="1">
      <c r="B85" s="94" t="s">
        <v>974</v>
      </c>
      <c r="C85" s="95"/>
      <c r="D85" s="95"/>
      <c r="E85" s="95"/>
      <c r="F85" s="95"/>
      <c r="G85" s="95"/>
      <c r="H85" s="95"/>
      <c r="I85" s="96"/>
      <c r="J85" s="97"/>
      <c r="K85" s="309">
        <v>0.05</v>
      </c>
      <c r="L85" s="859">
        <f>N78*K85</f>
        <v>2591.1436775307216</v>
      </c>
      <c r="M85" s="860"/>
      <c r="N85" s="54"/>
    </row>
    <row r="86" spans="1:14" ht="15.75" thickBot="1">
      <c r="B86" s="823" t="s">
        <v>953</v>
      </c>
      <c r="C86" s="824"/>
      <c r="D86" s="824"/>
      <c r="E86" s="824"/>
      <c r="F86" s="824"/>
      <c r="G86" s="824"/>
      <c r="H86" s="824"/>
      <c r="I86" s="824"/>
      <c r="J86" s="824"/>
      <c r="K86" s="824"/>
      <c r="L86" s="824"/>
      <c r="M86" s="825"/>
      <c r="N86" s="55">
        <f>L83+L84+L85</f>
        <v>15546.862065184328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67369.735615798752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1457</v>
      </c>
      <c r="C31" s="84" t="s">
        <v>1458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35</v>
      </c>
      <c r="N36" s="276">
        <f>K36/M36</f>
        <v>1644.175074196552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130764.36138100251</v>
      </c>
      <c r="L37" s="274"/>
      <c r="M37" s="275">
        <v>35</v>
      </c>
      <c r="N37" s="276">
        <f>K37/M37</f>
        <v>3736.1246108857863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35</v>
      </c>
      <c r="N38" s="276">
        <f>K38/M38</f>
        <v>3727.1098932999557</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9122.7630243547519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47.073657313142114</v>
      </c>
      <c r="N48" s="276">
        <f>K48*M48</f>
        <v>1176.8414328285528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1176.8414328285528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767.67229862288559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11067.27675580619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2213.455351161238</v>
      </c>
      <c r="M83" s="858"/>
      <c r="N83" s="54"/>
    </row>
    <row r="84" spans="1:14">
      <c r="B84" s="92" t="s">
        <v>973</v>
      </c>
      <c r="C84" s="93"/>
      <c r="D84" s="93"/>
      <c r="E84" s="93"/>
      <c r="F84" s="93"/>
      <c r="G84" s="93"/>
      <c r="H84" s="93"/>
      <c r="I84" s="90"/>
      <c r="J84" s="91"/>
      <c r="K84" s="308">
        <v>0.05</v>
      </c>
      <c r="L84" s="857">
        <f>N78*K84</f>
        <v>553.3638377903095</v>
      </c>
      <c r="M84" s="858"/>
      <c r="N84" s="54"/>
    </row>
    <row r="85" spans="1:14" ht="15.75" thickBot="1">
      <c r="B85" s="94" t="s">
        <v>974</v>
      </c>
      <c r="C85" s="95"/>
      <c r="D85" s="95"/>
      <c r="E85" s="95"/>
      <c r="F85" s="95"/>
      <c r="G85" s="95"/>
      <c r="H85" s="95"/>
      <c r="I85" s="96"/>
      <c r="J85" s="97"/>
      <c r="K85" s="309">
        <v>0.05</v>
      </c>
      <c r="L85" s="859">
        <f>N78*K85</f>
        <v>553.3638377903095</v>
      </c>
      <c r="M85" s="860"/>
      <c r="N85" s="54"/>
    </row>
    <row r="86" spans="1:14" ht="15.75" thickBot="1">
      <c r="B86" s="823" t="s">
        <v>953</v>
      </c>
      <c r="C86" s="824"/>
      <c r="D86" s="824"/>
      <c r="E86" s="824"/>
      <c r="F86" s="824"/>
      <c r="G86" s="824"/>
      <c r="H86" s="824"/>
      <c r="I86" s="824"/>
      <c r="J86" s="824"/>
      <c r="K86" s="824"/>
      <c r="L86" s="824"/>
      <c r="M86" s="825"/>
      <c r="N86" s="55">
        <f>L83+L84+L85</f>
        <v>3320.1830267418568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14387.459782548047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1459</v>
      </c>
      <c r="C31" s="84" t="s">
        <v>1460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509.44495993510299</v>
      </c>
      <c r="N48" s="276">
        <f>K48*M48</f>
        <v>509.44495993510299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509.44495993510299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f>SUM(N70:N75)</f>
        <v>0</v>
      </c>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509.44495993510299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101.8889919870206</v>
      </c>
      <c r="M83" s="858"/>
      <c r="N83" s="54"/>
    </row>
    <row r="84" spans="1:14">
      <c r="B84" s="92" t="s">
        <v>973</v>
      </c>
      <c r="C84" s="93"/>
      <c r="D84" s="93"/>
      <c r="E84" s="93"/>
      <c r="F84" s="93"/>
      <c r="G84" s="93"/>
      <c r="H84" s="93"/>
      <c r="I84" s="90"/>
      <c r="J84" s="91"/>
      <c r="K84" s="308">
        <v>0.05</v>
      </c>
      <c r="L84" s="857">
        <f>N78*K84</f>
        <v>25.472247996755151</v>
      </c>
      <c r="M84" s="858"/>
      <c r="N84" s="54"/>
    </row>
    <row r="85" spans="1:14" ht="15.75" thickBot="1">
      <c r="B85" s="94" t="s">
        <v>974</v>
      </c>
      <c r="C85" s="95"/>
      <c r="D85" s="95"/>
      <c r="E85" s="95"/>
      <c r="F85" s="95"/>
      <c r="G85" s="95"/>
      <c r="H85" s="95"/>
      <c r="I85" s="96"/>
      <c r="J85" s="97"/>
      <c r="K85" s="309">
        <v>0.05</v>
      </c>
      <c r="L85" s="859">
        <f>N78*K85</f>
        <v>25.472247996755151</v>
      </c>
      <c r="M85" s="860"/>
      <c r="N85" s="54"/>
    </row>
    <row r="86" spans="1:14" ht="15.75" thickBot="1">
      <c r="B86" s="823" t="s">
        <v>953</v>
      </c>
      <c r="C86" s="824"/>
      <c r="D86" s="824"/>
      <c r="E86" s="824"/>
      <c r="F86" s="824"/>
      <c r="G86" s="824"/>
      <c r="H86" s="824"/>
      <c r="I86" s="824"/>
      <c r="J86" s="824"/>
      <c r="K86" s="824"/>
      <c r="L86" s="824"/>
      <c r="M86" s="825"/>
      <c r="N86" s="55">
        <f>L83+L84+L85</f>
        <v>152.83348798053092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662.27844791563393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1461</v>
      </c>
      <c r="C31" s="84" t="s">
        <v>1462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35</v>
      </c>
      <c r="N36" s="276">
        <f>K36/M36</f>
        <v>1644.175074196552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130764.36138100251</v>
      </c>
      <c r="L37" s="274"/>
      <c r="M37" s="275">
        <v>35</v>
      </c>
      <c r="N37" s="276">
        <f>K37/M37</f>
        <v>3736.1246108857863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35</v>
      </c>
      <c r="N38" s="276">
        <f>K38/M38</f>
        <v>3727.1098932999557</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9122.7630243547519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402</v>
      </c>
      <c r="B48" s="46" t="str">
        <f>VLOOKUP(A48,MATERIALES!A4:D373,3,FALSE)</f>
        <v>Cal</v>
      </c>
      <c r="C48" s="285"/>
      <c r="D48" s="285"/>
      <c r="E48" s="285"/>
      <c r="F48" s="285"/>
      <c r="G48" s="285"/>
      <c r="H48" s="285"/>
      <c r="I48" s="272"/>
      <c r="J48" s="228" t="str">
        <f>VLOOKUP(A48,MATERIALES!A4:D373,2,FALSE)</f>
        <v>kg</v>
      </c>
      <c r="K48" s="286">
        <v>80</v>
      </c>
      <c r="L48" s="271"/>
      <c r="M48" s="406">
        <f>VLOOKUP(A48,MATERIALES!A4:D395,4,FALSE)</f>
        <v>1054.0918296966879</v>
      </c>
      <c r="N48" s="276">
        <f>K48*M48</f>
        <v>84327.34637573504</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47.073657313142114</v>
      </c>
      <c r="N49" s="276">
        <f>K49*M49</f>
        <v>1176.8414328285528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85504.187808563598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767.67229862288559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95394.62313154123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19078.924626308246</v>
      </c>
      <c r="M83" s="858"/>
      <c r="N83" s="54"/>
    </row>
    <row r="84" spans="1:14">
      <c r="B84" s="92" t="s">
        <v>973</v>
      </c>
      <c r="C84" s="93"/>
      <c r="D84" s="93"/>
      <c r="E84" s="93"/>
      <c r="F84" s="93"/>
      <c r="G84" s="93"/>
      <c r="H84" s="93"/>
      <c r="I84" s="90"/>
      <c r="J84" s="91"/>
      <c r="K84" s="308">
        <v>0.05</v>
      </c>
      <c r="L84" s="857">
        <f>N78*K84</f>
        <v>4769.7311565770615</v>
      </c>
      <c r="M84" s="858"/>
      <c r="N84" s="54"/>
    </row>
    <row r="85" spans="1:14" ht="15.75" thickBot="1">
      <c r="B85" s="94" t="s">
        <v>974</v>
      </c>
      <c r="C85" s="95"/>
      <c r="D85" s="95"/>
      <c r="E85" s="95"/>
      <c r="F85" s="95"/>
      <c r="G85" s="95"/>
      <c r="H85" s="95"/>
      <c r="I85" s="96"/>
      <c r="J85" s="97"/>
      <c r="K85" s="309">
        <v>0.05</v>
      </c>
      <c r="L85" s="859">
        <f>N78*K85</f>
        <v>4769.7311565770615</v>
      </c>
      <c r="M85" s="860"/>
      <c r="N85" s="54"/>
    </row>
    <row r="86" spans="1:14" ht="15.75" thickBot="1">
      <c r="B86" s="823" t="s">
        <v>953</v>
      </c>
      <c r="C86" s="824"/>
      <c r="D86" s="824"/>
      <c r="E86" s="824"/>
      <c r="F86" s="824"/>
      <c r="G86" s="824"/>
      <c r="H86" s="824"/>
      <c r="I86" s="824"/>
      <c r="J86" s="824"/>
      <c r="K86" s="824"/>
      <c r="L86" s="824"/>
      <c r="M86" s="825"/>
      <c r="N86" s="55">
        <f>L83+L84+L85</f>
        <v>28618.386939462369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124013.01007100361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1464</v>
      </c>
      <c r="C31" s="84" t="s">
        <v>1873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35</v>
      </c>
      <c r="N36" s="276">
        <f>K36/M36</f>
        <v>1644.175074196552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130764.36138100251</v>
      </c>
      <c r="L37" s="274"/>
      <c r="M37" s="275">
        <v>35</v>
      </c>
      <c r="N37" s="276">
        <f>K37/M37</f>
        <v>3736.1246108857863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35</v>
      </c>
      <c r="N38" s="276">
        <f>K38/M38</f>
        <v>3727.1098932999557</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N75*M41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9122.7630243547519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47.073657313142114</v>
      </c>
      <c r="N48" s="276">
        <f>K48*M48</f>
        <v>1176.8414328285528</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1176.8414328285528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280</v>
      </c>
      <c r="N69" s="399">
        <f>K69/M69</f>
        <v>381.02229862288567</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280</v>
      </c>
      <c r="N70" s="399">
        <f>K70/M70</f>
        <v>386.65</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3" t="s">
        <v>953</v>
      </c>
      <c r="C75" s="824"/>
      <c r="D75" s="824"/>
      <c r="E75" s="824"/>
      <c r="F75" s="824"/>
      <c r="G75" s="824"/>
      <c r="H75" s="824"/>
      <c r="I75" s="830"/>
      <c r="J75" s="830"/>
      <c r="K75" s="830"/>
      <c r="L75" s="830"/>
      <c r="M75" s="831"/>
      <c r="N75" s="305">
        <f>SUM(N69:N74)</f>
        <v>767.67229862288559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11067.27675580619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2213.455351161238</v>
      </c>
      <c r="M82" s="858"/>
      <c r="N82" s="54"/>
    </row>
    <row r="83" spans="1:14">
      <c r="B83" s="92" t="s">
        <v>973</v>
      </c>
      <c r="C83" s="93"/>
      <c r="D83" s="93"/>
      <c r="E83" s="93"/>
      <c r="F83" s="93"/>
      <c r="G83" s="93"/>
      <c r="H83" s="93"/>
      <c r="I83" s="90"/>
      <c r="J83" s="91"/>
      <c r="K83" s="308">
        <v>0.05</v>
      </c>
      <c r="L83" s="857">
        <f>N77*K83</f>
        <v>553.3638377903095</v>
      </c>
      <c r="M83" s="858"/>
      <c r="N83" s="54"/>
    </row>
    <row r="84" spans="1:14" ht="15.75" thickBot="1">
      <c r="B84" s="94" t="s">
        <v>974</v>
      </c>
      <c r="C84" s="95"/>
      <c r="D84" s="95"/>
      <c r="E84" s="95"/>
      <c r="F84" s="95"/>
      <c r="G84" s="95"/>
      <c r="H84" s="95"/>
      <c r="I84" s="96"/>
      <c r="J84" s="97"/>
      <c r="K84" s="309">
        <v>0.05</v>
      </c>
      <c r="L84" s="859">
        <f>N77*K84</f>
        <v>553.3638377903095</v>
      </c>
      <c r="M84" s="860"/>
      <c r="N84" s="54"/>
    </row>
    <row r="85" spans="1:14" ht="15.75" thickBot="1">
      <c r="B85" s="823" t="s">
        <v>953</v>
      </c>
      <c r="C85" s="824"/>
      <c r="D85" s="824"/>
      <c r="E85" s="824"/>
      <c r="F85" s="824"/>
      <c r="G85" s="824"/>
      <c r="H85" s="824"/>
      <c r="I85" s="824"/>
      <c r="J85" s="824"/>
      <c r="K85" s="824"/>
      <c r="L85" s="824"/>
      <c r="M85" s="825"/>
      <c r="N85" s="55">
        <f>L82+L83+L84</f>
        <v>3320.1830267418568</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14387.459782548047</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ht="21"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1465</v>
      </c>
      <c r="C31" s="84" t="s">
        <v>1466</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402</v>
      </c>
      <c r="B48" s="46" t="str">
        <f>VLOOKUP(A48,MATERIALES!A4:D373,3,FALSE)</f>
        <v>Cal</v>
      </c>
      <c r="C48" s="285"/>
      <c r="D48" s="285"/>
      <c r="E48" s="285"/>
      <c r="F48" s="285"/>
      <c r="G48" s="285"/>
      <c r="H48" s="285"/>
      <c r="I48" s="272"/>
      <c r="J48" s="228" t="str">
        <f>VLOOKUP(A48,MATERIALES!A4:D373,2,FALSE)</f>
        <v>kg</v>
      </c>
      <c r="K48" s="286">
        <v>1</v>
      </c>
      <c r="L48" s="271"/>
      <c r="M48" s="406">
        <f>VLOOKUP(A48,MATERIALES!A4:D395,4,FALSE)</f>
        <v>1054.0918296966879</v>
      </c>
      <c r="N48" s="276">
        <f>K48*M48</f>
        <v>1054.0918296966879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1054.0918296966879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1054.0918296966879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210.81836593933758</v>
      </c>
      <c r="M83" s="858"/>
      <c r="N83" s="54"/>
    </row>
    <row r="84" spans="1:14">
      <c r="B84" s="92" t="s">
        <v>973</v>
      </c>
      <c r="C84" s="93"/>
      <c r="D84" s="93"/>
      <c r="E84" s="93"/>
      <c r="F84" s="93"/>
      <c r="G84" s="93"/>
      <c r="H84" s="93"/>
      <c r="I84" s="90"/>
      <c r="J84" s="91"/>
      <c r="K84" s="308">
        <v>0.05</v>
      </c>
      <c r="L84" s="857">
        <f>N78*K84</f>
        <v>52.704591484834395</v>
      </c>
      <c r="M84" s="858"/>
      <c r="N84" s="54"/>
    </row>
    <row r="85" spans="1:14" ht="15.75" thickBot="1">
      <c r="B85" s="94" t="s">
        <v>974</v>
      </c>
      <c r="C85" s="95"/>
      <c r="D85" s="95"/>
      <c r="E85" s="95"/>
      <c r="F85" s="95"/>
      <c r="G85" s="95"/>
      <c r="H85" s="95"/>
      <c r="I85" s="96"/>
      <c r="J85" s="97"/>
      <c r="K85" s="309">
        <v>0.05</v>
      </c>
      <c r="L85" s="859">
        <f>N78*K85</f>
        <v>52.704591484834395</v>
      </c>
      <c r="M85" s="860"/>
      <c r="N85" s="54"/>
    </row>
    <row r="86" spans="1:14" ht="15.75" thickBot="1">
      <c r="B86" s="823" t="s">
        <v>953</v>
      </c>
      <c r="C86" s="824"/>
      <c r="D86" s="824"/>
      <c r="E86" s="824"/>
      <c r="F86" s="824"/>
      <c r="G86" s="824"/>
      <c r="H86" s="824"/>
      <c r="I86" s="824"/>
      <c r="J86" s="824"/>
      <c r="K86" s="824"/>
      <c r="L86" s="824"/>
      <c r="M86" s="825"/>
      <c r="N86" s="55">
        <f>L83+L84+L85</f>
        <v>316.22754890900637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1370.3193786056943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7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1023</v>
      </c>
      <c r="C31" s="84" t="s">
        <v>1199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600</v>
      </c>
      <c r="N36" s="276">
        <f>K36/M36</f>
        <v>95.910212661465536</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130764.36138100251</v>
      </c>
      <c r="L37" s="274"/>
      <c r="M37" s="275">
        <v>600</v>
      </c>
      <c r="N37" s="276">
        <f>K37/M37</f>
        <v>217.94060230167085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600</v>
      </c>
      <c r="N38" s="276">
        <f>K38/M38</f>
        <v>217.41474377583074</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0.44780884086334993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531.71336757983045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3</v>
      </c>
      <c r="L48" s="271"/>
      <c r="M48" s="406">
        <f>VLOOKUP(A48,MATERIALES!A5:D396,4,FALSE)</f>
        <v>47.073657313142114</v>
      </c>
      <c r="N48" s="276">
        <f>K48*M48</f>
        <v>141.22097193942633</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141.22097193942633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4800</v>
      </c>
      <c r="N69" s="399">
        <f>K69/M69</f>
        <v>22.226300753001663</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4800</v>
      </c>
      <c r="N70" s="399">
        <f>K70/M70</f>
        <v>22.554583333333333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3" t="s">
        <v>953</v>
      </c>
      <c r="C75" s="824"/>
      <c r="D75" s="824"/>
      <c r="E75" s="824"/>
      <c r="F75" s="824"/>
      <c r="G75" s="824"/>
      <c r="H75" s="824"/>
      <c r="I75" s="830"/>
      <c r="J75" s="830"/>
      <c r="K75" s="830"/>
      <c r="L75" s="830"/>
      <c r="M75" s="831"/>
      <c r="N75" s="305">
        <f>SUM(N69:N74)</f>
        <v>44.780884086334993</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717.71522360559175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143.54304472111835</v>
      </c>
      <c r="M82" s="858"/>
      <c r="N82" s="54"/>
    </row>
    <row r="83" spans="1:14">
      <c r="B83" s="92" t="s">
        <v>973</v>
      </c>
      <c r="C83" s="93"/>
      <c r="D83" s="93"/>
      <c r="E83" s="93"/>
      <c r="F83" s="93"/>
      <c r="G83" s="93"/>
      <c r="H83" s="93"/>
      <c r="I83" s="90"/>
      <c r="J83" s="91"/>
      <c r="K83" s="308">
        <v>0.05</v>
      </c>
      <c r="L83" s="857">
        <f>N77*K83</f>
        <v>35.885761180279587</v>
      </c>
      <c r="M83" s="858"/>
      <c r="N83" s="54"/>
    </row>
    <row r="84" spans="1:14" ht="15.75" thickBot="1">
      <c r="B84" s="94" t="s">
        <v>974</v>
      </c>
      <c r="C84" s="95"/>
      <c r="D84" s="95"/>
      <c r="E84" s="95"/>
      <c r="F84" s="95"/>
      <c r="G84" s="95"/>
      <c r="H84" s="95"/>
      <c r="I84" s="96"/>
      <c r="J84" s="97"/>
      <c r="K84" s="309">
        <v>0.05</v>
      </c>
      <c r="L84" s="859">
        <f>N77*K84</f>
        <v>35.885761180279587</v>
      </c>
      <c r="M84" s="860"/>
      <c r="N84" s="54"/>
    </row>
    <row r="85" spans="1:14" ht="15.75" thickBot="1">
      <c r="B85" s="823" t="s">
        <v>953</v>
      </c>
      <c r="C85" s="824"/>
      <c r="D85" s="824"/>
      <c r="E85" s="824"/>
      <c r="F85" s="824"/>
      <c r="G85" s="824"/>
      <c r="H85" s="824"/>
      <c r="I85" s="824"/>
      <c r="J85" s="824"/>
      <c r="K85" s="824"/>
      <c r="L85" s="824"/>
      <c r="M85" s="825"/>
      <c r="N85" s="55">
        <f>L82+L83+L84</f>
        <v>215.31456708167752</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933.02979068726927</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1024</v>
      </c>
      <c r="C31" s="84" t="s">
        <v>1200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N75*M41</f>
        <v>11.941569089689333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7095.4823522759179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47.073657313142114</v>
      </c>
      <c r="N48" s="276">
        <f>K48*M48</f>
        <v>1176.8414328285528</v>
      </c>
    </row>
    <row r="49" spans="1:14">
      <c r="A49" s="111" t="s">
        <v>519</v>
      </c>
      <c r="B49" s="46" t="str">
        <f>VLOOKUP(A49,MATERIALES!A6:D373,3,FALSE)</f>
        <v xml:space="preserve">Material  de afirmado de la Zona </v>
      </c>
      <c r="C49" s="285"/>
      <c r="D49" s="285"/>
      <c r="E49" s="285"/>
      <c r="F49" s="285"/>
      <c r="G49" s="285"/>
      <c r="H49" s="285"/>
      <c r="I49" s="272"/>
      <c r="J49" s="228" t="str">
        <f>VLOOKUP(A49,MATERIALES!A5:D373,2,FALSE)</f>
        <v>m3</v>
      </c>
      <c r="K49" s="286">
        <v>1.25</v>
      </c>
      <c r="L49" s="271"/>
      <c r="M49" s="406">
        <f>VLOOKUP(A49,MATERIALES!A6:D397,4,FALSE)</f>
        <v>23678.049628510485</v>
      </c>
      <c r="N49" s="276">
        <f>K49*M49</f>
        <v>29597.562035638108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30774.403468466662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1303</v>
      </c>
      <c r="B58" s="49" t="str">
        <f>VLOOKUP(A58,TRANSPORTE!A5:D117,3,FALSE)</f>
        <v xml:space="preserve">Transporte de Material de Afirmado de la Zona </v>
      </c>
      <c r="C58" s="321"/>
      <c r="D58" s="321"/>
      <c r="E58" s="321"/>
      <c r="F58" s="321"/>
      <c r="G58" s="321"/>
      <c r="H58" s="315" t="s">
        <v>1467</v>
      </c>
      <c r="I58" s="283">
        <v>1.25</v>
      </c>
      <c r="J58" s="290">
        <v>1</v>
      </c>
      <c r="K58" s="283">
        <f>I58*J58</f>
        <v>1.25</v>
      </c>
      <c r="L58" s="827">
        <f>VLOOKUP(A58,TRANSPORTE!A5:D117,4,FALSE)</f>
        <v>1689.455059731182</v>
      </c>
      <c r="M58" s="828"/>
      <c r="N58" s="291">
        <f>K58*L58</f>
        <v>2111.8188246639775</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2111.8188246639775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360</v>
      </c>
      <c r="N69" s="399">
        <f>K69/M69</f>
        <v>296.35067670668883</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360</v>
      </c>
      <c r="N70" s="399">
        <f>K70/M70</f>
        <v>300.72777777777776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3" t="s">
        <v>953</v>
      </c>
      <c r="C75" s="824"/>
      <c r="D75" s="824"/>
      <c r="E75" s="824"/>
      <c r="F75" s="824"/>
      <c r="G75" s="824"/>
      <c r="H75" s="824"/>
      <c r="I75" s="830"/>
      <c r="J75" s="830"/>
      <c r="K75" s="830"/>
      <c r="L75" s="830"/>
      <c r="M75" s="831"/>
      <c r="N75" s="305">
        <f>SUM(N69:N74)</f>
        <v>597.07845448446665</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40578.783099891021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8115.756619978205</v>
      </c>
      <c r="M82" s="858"/>
      <c r="N82" s="54"/>
    </row>
    <row r="83" spans="1:14">
      <c r="B83" s="92" t="s">
        <v>973</v>
      </c>
      <c r="C83" s="93"/>
      <c r="D83" s="93"/>
      <c r="E83" s="93"/>
      <c r="F83" s="93"/>
      <c r="G83" s="93"/>
      <c r="H83" s="93"/>
      <c r="I83" s="90"/>
      <c r="J83" s="91"/>
      <c r="K83" s="308">
        <v>0.05</v>
      </c>
      <c r="L83" s="857">
        <f>N77*K83</f>
        <v>2028.9391549945512</v>
      </c>
      <c r="M83" s="858"/>
      <c r="N83" s="54"/>
    </row>
    <row r="84" spans="1:14" ht="15.75" thickBot="1">
      <c r="B84" s="94" t="s">
        <v>974</v>
      </c>
      <c r="C84" s="95"/>
      <c r="D84" s="95"/>
      <c r="E84" s="95"/>
      <c r="F84" s="95"/>
      <c r="G84" s="95"/>
      <c r="H84" s="95"/>
      <c r="I84" s="96"/>
      <c r="J84" s="97"/>
      <c r="K84" s="309">
        <v>0.05</v>
      </c>
      <c r="L84" s="859">
        <f>N77*K84</f>
        <v>2028.9391549945512</v>
      </c>
      <c r="M84" s="860"/>
      <c r="N84" s="54"/>
    </row>
    <row r="85" spans="1:14" ht="15.75" thickBot="1">
      <c r="B85" s="823" t="s">
        <v>953</v>
      </c>
      <c r="C85" s="824"/>
      <c r="D85" s="824"/>
      <c r="E85" s="824"/>
      <c r="F85" s="824"/>
      <c r="G85" s="824"/>
      <c r="H85" s="824"/>
      <c r="I85" s="824"/>
      <c r="J85" s="824"/>
      <c r="K85" s="824"/>
      <c r="L85" s="824"/>
      <c r="M85" s="825"/>
      <c r="N85" s="55">
        <f>L82+L83+L84</f>
        <v>12173.634929967306</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52752.418029858323</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29.25"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1025</v>
      </c>
      <c r="C31" s="84" t="s">
        <v>1201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434</v>
      </c>
      <c r="B48" s="46" t="str">
        <f>VLOOKUP(A48,MATERIALES!A4:D373,3,FALSE)</f>
        <v>Cloruro De Calcio En Hojuelas (Flakes)</v>
      </c>
      <c r="C48" s="285"/>
      <c r="D48" s="285"/>
      <c r="E48" s="285"/>
      <c r="F48" s="285"/>
      <c r="G48" s="285"/>
      <c r="H48" s="285"/>
      <c r="I48" s="272"/>
      <c r="J48" s="228" t="str">
        <f>VLOOKUP(A48,MATERIALES!A4:D373,2,FALSE)</f>
        <v>kg</v>
      </c>
      <c r="K48" s="286">
        <v>1</v>
      </c>
      <c r="L48" s="271"/>
      <c r="M48" s="406">
        <f>VLOOKUP(A48,MATERIALES!A4:D395,4,FALSE)</f>
        <v>6544.5459681187867</v>
      </c>
      <c r="N48" s="276">
        <f>K48*M48</f>
        <v>6544.5459681187867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6544.5459681187867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6544.5459681187867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1308.9091936237573</v>
      </c>
      <c r="M83" s="858"/>
      <c r="N83" s="54"/>
    </row>
    <row r="84" spans="1:14">
      <c r="B84" s="92" t="s">
        <v>973</v>
      </c>
      <c r="C84" s="93"/>
      <c r="D84" s="93"/>
      <c r="E84" s="93"/>
      <c r="F84" s="93"/>
      <c r="G84" s="93"/>
      <c r="H84" s="93"/>
      <c r="I84" s="90"/>
      <c r="J84" s="91"/>
      <c r="K84" s="308">
        <v>0.05</v>
      </c>
      <c r="L84" s="857">
        <f>N78*K84</f>
        <v>327.22729840593934</v>
      </c>
      <c r="M84" s="858"/>
      <c r="N84" s="54"/>
    </row>
    <row r="85" spans="1:14" ht="15.75" thickBot="1">
      <c r="B85" s="94" t="s">
        <v>974</v>
      </c>
      <c r="C85" s="95"/>
      <c r="D85" s="95"/>
      <c r="E85" s="95"/>
      <c r="F85" s="95"/>
      <c r="G85" s="95"/>
      <c r="H85" s="95"/>
      <c r="I85" s="96"/>
      <c r="J85" s="97"/>
      <c r="K85" s="309">
        <v>0.05</v>
      </c>
      <c r="L85" s="859">
        <f>N78*K85</f>
        <v>327.22729840593934</v>
      </c>
      <c r="M85" s="860"/>
      <c r="N85" s="54"/>
    </row>
    <row r="86" spans="1:14" ht="15.75" thickBot="1">
      <c r="B86" s="823" t="s">
        <v>953</v>
      </c>
      <c r="C86" s="824"/>
      <c r="D86" s="824"/>
      <c r="E86" s="824"/>
      <c r="F86" s="824"/>
      <c r="G86" s="824"/>
      <c r="H86" s="824"/>
      <c r="I86" s="824"/>
      <c r="J86" s="824"/>
      <c r="K86" s="824"/>
      <c r="L86" s="824"/>
      <c r="M86" s="825"/>
      <c r="N86" s="55">
        <f>L83+L84+L85</f>
        <v>1963.363790435636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8507.9097585544223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1026</v>
      </c>
      <c r="C31" s="84" t="s">
        <v>1202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436</v>
      </c>
      <c r="B48" s="46" t="str">
        <f>VLOOKUP(A48,MATERIALES!A4:D373,3,FALSE)</f>
        <v>Cloruro De Calcio En Esferas (Pellets)</v>
      </c>
      <c r="C48" s="285"/>
      <c r="D48" s="285"/>
      <c r="E48" s="285"/>
      <c r="F48" s="285"/>
      <c r="G48" s="285"/>
      <c r="H48" s="285"/>
      <c r="I48" s="272"/>
      <c r="J48" s="228" t="str">
        <f>VLOOKUP(A48,MATERIALES!A4:D373,2,FALSE)</f>
        <v>kg</v>
      </c>
      <c r="K48" s="286">
        <v>1</v>
      </c>
      <c r="L48" s="271"/>
      <c r="M48" s="406">
        <f>VLOOKUP(A48,MATERIALES!A4:D395,4,FALSE)</f>
        <v>5647.5312759850221</v>
      </c>
      <c r="N48" s="276">
        <f>K48*M48</f>
        <v>5647.5312759850221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5647.5312759850221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5647.5312759850221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1129.5062551970045</v>
      </c>
      <c r="M83" s="858"/>
      <c r="N83" s="54"/>
    </row>
    <row r="84" spans="1:14">
      <c r="B84" s="92" t="s">
        <v>973</v>
      </c>
      <c r="C84" s="93"/>
      <c r="D84" s="93"/>
      <c r="E84" s="93"/>
      <c r="F84" s="93"/>
      <c r="G84" s="93"/>
      <c r="H84" s="93"/>
      <c r="I84" s="90"/>
      <c r="J84" s="91"/>
      <c r="K84" s="308">
        <v>0.05</v>
      </c>
      <c r="L84" s="857">
        <f>N78*K84</f>
        <v>282.37656379925113</v>
      </c>
      <c r="M84" s="858"/>
      <c r="N84" s="54"/>
    </row>
    <row r="85" spans="1:14" ht="15.75" thickBot="1">
      <c r="B85" s="94" t="s">
        <v>974</v>
      </c>
      <c r="C85" s="95"/>
      <c r="D85" s="95"/>
      <c r="E85" s="95"/>
      <c r="F85" s="95"/>
      <c r="G85" s="95"/>
      <c r="H85" s="95"/>
      <c r="I85" s="96"/>
      <c r="J85" s="97"/>
      <c r="K85" s="309">
        <v>0.05</v>
      </c>
      <c r="L85" s="859">
        <f>N78*K85</f>
        <v>282.37656379925113</v>
      </c>
      <c r="M85" s="860"/>
      <c r="N85" s="54"/>
    </row>
    <row r="86" spans="1:14" ht="15.75" thickBot="1">
      <c r="B86" s="823" t="s">
        <v>953</v>
      </c>
      <c r="C86" s="824"/>
      <c r="D86" s="824"/>
      <c r="E86" s="824"/>
      <c r="F86" s="824"/>
      <c r="G86" s="824"/>
      <c r="H86" s="824"/>
      <c r="I86" s="824"/>
      <c r="J86" s="824"/>
      <c r="K86" s="824"/>
      <c r="L86" s="824"/>
      <c r="M86" s="825"/>
      <c r="N86" s="55">
        <f>L83+L84+L85</f>
        <v>1694.2593827955066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7341.7906587805282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2197</v>
      </c>
      <c r="M1" s="930"/>
      <c r="N1" s="931"/>
    </row>
    <row r="2" spans="2:14" ht="18.7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1027</v>
      </c>
      <c r="C31" s="84" t="s">
        <v>1203</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1</v>
      </c>
      <c r="L48" s="271"/>
      <c r="M48" s="406">
        <f>VLOOKUP(A48,MATERIALES!A5:D396,4,FALSE)</f>
        <v>47.073657313142114</v>
      </c>
      <c r="N48" s="276">
        <f>K48*M48</f>
        <v>47.073657313142114</v>
      </c>
    </row>
    <row r="49" spans="1:14">
      <c r="A49" s="111" t="s">
        <v>436</v>
      </c>
      <c r="B49" s="46" t="str">
        <f>VLOOKUP(A49,MATERIALES!A6:D373,3,FALSE)</f>
        <v>Cloruro De Calcio En Esferas (Pellets)</v>
      </c>
      <c r="C49" s="285"/>
      <c r="D49" s="285"/>
      <c r="E49" s="285"/>
      <c r="F49" s="285"/>
      <c r="G49" s="285"/>
      <c r="H49" s="285"/>
      <c r="I49" s="272"/>
      <c r="J49" s="228" t="str">
        <f>VLOOKUP(A49,MATERIALES!A5:D373,2,FALSE)</f>
        <v>kg</v>
      </c>
      <c r="K49" s="286">
        <v>0.36</v>
      </c>
      <c r="L49" s="271"/>
      <c r="M49" s="406">
        <f>VLOOKUP(A49,MATERIALES!A6:D397,4,FALSE)</f>
        <v>5647.5312759850221</v>
      </c>
      <c r="N49" s="276">
        <f>K49*M49</f>
        <v>2033.1112593546079</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2080.1849166677498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2:15">
      <c r="B65" s="36"/>
      <c r="C65" s="37"/>
      <c r="D65" s="37"/>
      <c r="E65" s="37"/>
      <c r="F65" s="37"/>
      <c r="G65" s="37"/>
      <c r="H65" s="37"/>
      <c r="I65" s="37"/>
      <c r="J65" s="37"/>
      <c r="K65" s="37"/>
      <c r="L65" s="37"/>
      <c r="M65" s="37"/>
      <c r="N65" s="38"/>
    </row>
    <row r="66" spans="2:15">
      <c r="B66" s="67" t="s">
        <v>962</v>
      </c>
      <c r="C66" s="68"/>
      <c r="D66" s="68"/>
      <c r="E66" s="68"/>
      <c r="F66" s="68"/>
      <c r="G66" s="68"/>
      <c r="H66" s="68"/>
      <c r="I66" s="68"/>
      <c r="J66" s="68"/>
      <c r="K66" s="68"/>
      <c r="L66" s="68"/>
      <c r="M66" s="68"/>
      <c r="N66" s="69"/>
    </row>
    <row r="67" spans="2:15" ht="15.75" thickBot="1">
      <c r="B67" s="71"/>
      <c r="C67" s="64"/>
      <c r="D67" s="64"/>
      <c r="E67" s="64"/>
      <c r="F67" s="64"/>
      <c r="G67" s="64"/>
      <c r="H67" s="64"/>
      <c r="I67" s="64"/>
      <c r="J67" s="64"/>
      <c r="K67" s="64"/>
      <c r="L67" s="64"/>
      <c r="M67" s="64"/>
      <c r="N67" s="66"/>
    </row>
    <row r="68" spans="2:15" ht="25.5">
      <c r="B68" s="849" t="s">
        <v>963</v>
      </c>
      <c r="C68" s="850"/>
      <c r="D68" s="850"/>
      <c r="E68" s="850"/>
      <c r="F68" s="850"/>
      <c r="G68" s="850"/>
      <c r="H68" s="850"/>
      <c r="I68" s="76" t="s">
        <v>964</v>
      </c>
      <c r="J68" s="78" t="s">
        <v>1409</v>
      </c>
      <c r="K68" s="77" t="s">
        <v>966</v>
      </c>
      <c r="L68" s="851" t="s">
        <v>950</v>
      </c>
      <c r="M68" s="852"/>
      <c r="N68" s="101" t="s">
        <v>951</v>
      </c>
    </row>
    <row r="69" spans="2:15">
      <c r="B69" s="52"/>
      <c r="C69" s="50"/>
      <c r="D69" s="50"/>
      <c r="E69" s="50"/>
      <c r="F69" s="50"/>
      <c r="G69" s="50"/>
      <c r="H69" s="50"/>
      <c r="I69" s="296"/>
      <c r="J69" s="297"/>
      <c r="K69" s="298"/>
      <c r="L69" s="53"/>
      <c r="M69" s="299"/>
      <c r="N69" s="399"/>
      <c r="O69" s="109"/>
    </row>
    <row r="70" spans="2:15">
      <c r="B70" s="52"/>
      <c r="C70" s="50"/>
      <c r="D70" s="50"/>
      <c r="E70" s="50"/>
      <c r="F70" s="50"/>
      <c r="G70" s="50"/>
      <c r="H70" s="50"/>
      <c r="I70" s="296"/>
      <c r="J70" s="297"/>
      <c r="K70" s="298"/>
      <c r="L70" s="53"/>
      <c r="M70" s="303"/>
      <c r="N70" s="399"/>
    </row>
    <row r="71" spans="2:15">
      <c r="B71" s="52"/>
      <c r="C71" s="50"/>
      <c r="D71" s="50"/>
      <c r="E71" s="50"/>
      <c r="F71" s="50"/>
      <c r="G71" s="50"/>
      <c r="H71" s="50"/>
      <c r="I71" s="283"/>
      <c r="J71" s="301"/>
      <c r="K71" s="302"/>
      <c r="L71" s="53"/>
      <c r="M71" s="304"/>
      <c r="N71" s="300"/>
    </row>
    <row r="72" spans="2:15">
      <c r="B72" s="52"/>
      <c r="C72" s="50"/>
      <c r="D72" s="50"/>
      <c r="E72" s="50"/>
      <c r="F72" s="50"/>
      <c r="G72" s="50"/>
      <c r="H72" s="50"/>
      <c r="I72" s="283"/>
      <c r="J72" s="301"/>
      <c r="K72" s="302"/>
      <c r="L72" s="322"/>
      <c r="M72" s="304"/>
      <c r="N72" s="300"/>
    </row>
    <row r="73" spans="2:15">
      <c r="B73" s="52"/>
      <c r="C73" s="50"/>
      <c r="D73" s="50"/>
      <c r="E73" s="50"/>
      <c r="F73" s="50"/>
      <c r="G73" s="50"/>
      <c r="H73" s="50"/>
      <c r="I73" s="283"/>
      <c r="J73" s="301"/>
      <c r="K73" s="302"/>
      <c r="L73" s="322"/>
      <c r="M73" s="304"/>
      <c r="N73" s="300"/>
    </row>
    <row r="74" spans="2:15" ht="15.75" thickBot="1">
      <c r="B74" s="810"/>
      <c r="C74" s="811"/>
      <c r="D74" s="811"/>
      <c r="E74" s="811"/>
      <c r="F74" s="811"/>
      <c r="G74" s="811"/>
      <c r="H74" s="811"/>
      <c r="I74" s="129"/>
      <c r="J74" s="129"/>
      <c r="K74" s="129"/>
      <c r="L74" s="911"/>
      <c r="M74" s="911"/>
      <c r="N74" s="48"/>
    </row>
    <row r="75" spans="2:15" ht="15.75" thickBot="1">
      <c r="B75" s="823" t="s">
        <v>953</v>
      </c>
      <c r="C75" s="824"/>
      <c r="D75" s="824"/>
      <c r="E75" s="824"/>
      <c r="F75" s="824"/>
      <c r="G75" s="824"/>
      <c r="H75" s="824"/>
      <c r="I75" s="830"/>
      <c r="J75" s="830"/>
      <c r="K75" s="830"/>
      <c r="L75" s="830"/>
      <c r="M75" s="831"/>
      <c r="N75" s="305"/>
    </row>
    <row r="76" spans="2:15" ht="15.75" thickBot="1">
      <c r="B76" s="36"/>
      <c r="C76" s="37"/>
      <c r="D76" s="37"/>
      <c r="E76" s="37"/>
      <c r="F76" s="37"/>
      <c r="G76" s="37"/>
      <c r="H76" s="37"/>
      <c r="I76" s="37"/>
      <c r="J76" s="37"/>
      <c r="K76" s="37"/>
      <c r="L76" s="37"/>
      <c r="M76" s="37"/>
      <c r="N76" s="38"/>
    </row>
    <row r="77" spans="2:15" ht="15.75" thickBot="1">
      <c r="B77" s="823" t="s">
        <v>967</v>
      </c>
      <c r="C77" s="824"/>
      <c r="D77" s="824"/>
      <c r="E77" s="824"/>
      <c r="F77" s="824"/>
      <c r="G77" s="824"/>
      <c r="H77" s="824"/>
      <c r="I77" s="824"/>
      <c r="J77" s="824"/>
      <c r="K77" s="824"/>
      <c r="L77" s="824"/>
      <c r="M77" s="825"/>
      <c r="N77" s="102">
        <f>N43+N53+N64+N75</f>
        <v>2080.1849166677498</v>
      </c>
    </row>
    <row r="78" spans="2:15">
      <c r="B78" s="36"/>
      <c r="C78" s="37"/>
      <c r="D78" s="37"/>
      <c r="E78" s="37"/>
      <c r="F78" s="37"/>
      <c r="G78" s="37"/>
      <c r="H78" s="37"/>
      <c r="I78" s="37"/>
      <c r="J78" s="37"/>
      <c r="K78" s="37"/>
      <c r="L78" s="37"/>
      <c r="M78" s="37"/>
      <c r="N78" s="38"/>
    </row>
    <row r="79" spans="2:15">
      <c r="B79" s="67" t="s">
        <v>968</v>
      </c>
      <c r="C79" s="68"/>
      <c r="D79" s="68"/>
      <c r="E79" s="68"/>
      <c r="F79" s="68"/>
      <c r="G79" s="68"/>
      <c r="H79" s="68"/>
      <c r="I79" s="68"/>
      <c r="J79" s="68"/>
      <c r="K79" s="68"/>
      <c r="L79" s="68"/>
      <c r="M79" s="68"/>
      <c r="N79" s="69"/>
    </row>
    <row r="80" spans="2: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416.03698333354998</v>
      </c>
      <c r="M82" s="858"/>
      <c r="N82" s="54"/>
    </row>
    <row r="83" spans="1:14">
      <c r="B83" s="92" t="s">
        <v>973</v>
      </c>
      <c r="C83" s="93"/>
      <c r="D83" s="93"/>
      <c r="E83" s="93"/>
      <c r="F83" s="93"/>
      <c r="G83" s="93"/>
      <c r="H83" s="93"/>
      <c r="I83" s="90"/>
      <c r="J83" s="91"/>
      <c r="K83" s="308">
        <v>0.05</v>
      </c>
      <c r="L83" s="857">
        <f>N77*K83</f>
        <v>104.0092458333875</v>
      </c>
      <c r="M83" s="858"/>
      <c r="N83" s="54"/>
    </row>
    <row r="84" spans="1:14" ht="15.75" thickBot="1">
      <c r="B84" s="94" t="s">
        <v>974</v>
      </c>
      <c r="C84" s="95"/>
      <c r="D84" s="95"/>
      <c r="E84" s="95"/>
      <c r="F84" s="95"/>
      <c r="G84" s="95"/>
      <c r="H84" s="95"/>
      <c r="I84" s="96"/>
      <c r="J84" s="97"/>
      <c r="K84" s="309">
        <v>0.05</v>
      </c>
      <c r="L84" s="859">
        <f>N77*K84</f>
        <v>104.0092458333875</v>
      </c>
      <c r="M84" s="860"/>
      <c r="N84" s="54"/>
    </row>
    <row r="85" spans="1:14" ht="15.75" thickBot="1">
      <c r="B85" s="823" t="s">
        <v>953</v>
      </c>
      <c r="C85" s="824"/>
      <c r="D85" s="824"/>
      <c r="E85" s="824"/>
      <c r="F85" s="824"/>
      <c r="G85" s="824"/>
      <c r="H85" s="824"/>
      <c r="I85" s="824"/>
      <c r="J85" s="824"/>
      <c r="K85" s="824"/>
      <c r="L85" s="824"/>
      <c r="M85" s="825"/>
      <c r="N85" s="55">
        <f>L82+L83+L84</f>
        <v>624.05547500032492</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2704.2403916680746</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1028</v>
      </c>
      <c r="C31" s="84" t="s">
        <v>1204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519</v>
      </c>
      <c r="B48" s="46" t="str">
        <f>VLOOKUP(A48,MATERIALES!A4:D373,3,FALSE)</f>
        <v xml:space="preserve">Material  de afirmado de la Zona </v>
      </c>
      <c r="C48" s="285"/>
      <c r="D48" s="285"/>
      <c r="E48" s="285"/>
      <c r="F48" s="285"/>
      <c r="G48" s="285"/>
      <c r="H48" s="285"/>
      <c r="I48" s="272"/>
      <c r="J48" s="228" t="str">
        <f>VLOOKUP(A48,MATERIALES!A4:D373,2,FALSE)</f>
        <v>m3</v>
      </c>
      <c r="K48" s="286">
        <v>1.25</v>
      </c>
      <c r="L48" s="271"/>
      <c r="M48" s="406">
        <f>VLOOKUP(A48,MATERIALES!A4:D395,4,FALSE)</f>
        <v>23678.049628510485</v>
      </c>
      <c r="N48" s="276">
        <f>K48*M48</f>
        <v>29597.562035638108</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47.073657313142114</v>
      </c>
      <c r="N49" s="276">
        <f>K49*M49</f>
        <v>1176.8414328285528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30774.403468466662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1241</v>
      </c>
      <c r="B59" s="49" t="str">
        <f>VLOOKUP(A59,TRANSPORTE!A5:D104,3,FALSE)</f>
        <v>Transporte de material de afirmado</v>
      </c>
      <c r="C59" s="321"/>
      <c r="D59" s="321"/>
      <c r="E59" s="321"/>
      <c r="F59" s="321"/>
      <c r="G59" s="321"/>
      <c r="H59" s="315" t="s">
        <v>339</v>
      </c>
      <c r="I59" s="283">
        <v>1.25</v>
      </c>
      <c r="J59" s="290">
        <v>1</v>
      </c>
      <c r="K59" s="283">
        <f>I59*J59</f>
        <v>1.25</v>
      </c>
      <c r="L59" s="827">
        <f>VLOOKUP(A59,TRANSPORTE!A5:D123,4,FALSE)</f>
        <v>1689.455059731182</v>
      </c>
      <c r="M59" s="828"/>
      <c r="N59" s="291">
        <f>K59*L59</f>
        <v>2111.8188246639775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2111.8188246639775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40572.812315346178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8114.5624630692364</v>
      </c>
      <c r="M83" s="858"/>
      <c r="N83" s="54"/>
    </row>
    <row r="84" spans="1:14">
      <c r="B84" s="92" t="s">
        <v>973</v>
      </c>
      <c r="C84" s="93"/>
      <c r="D84" s="93"/>
      <c r="E84" s="93"/>
      <c r="F84" s="93"/>
      <c r="G84" s="93"/>
      <c r="H84" s="93"/>
      <c r="I84" s="90"/>
      <c r="J84" s="91"/>
      <c r="K84" s="308">
        <v>0.05</v>
      </c>
      <c r="L84" s="857">
        <f>N78*K84</f>
        <v>2028.6406157673091</v>
      </c>
      <c r="M84" s="858"/>
      <c r="N84" s="54"/>
    </row>
    <row r="85" spans="1:14" ht="15.75" thickBot="1">
      <c r="B85" s="94" t="s">
        <v>974</v>
      </c>
      <c r="C85" s="95"/>
      <c r="D85" s="95"/>
      <c r="E85" s="95"/>
      <c r="F85" s="95"/>
      <c r="G85" s="95"/>
      <c r="H85" s="95"/>
      <c r="I85" s="96"/>
      <c r="J85" s="97"/>
      <c r="K85" s="309">
        <v>0.05</v>
      </c>
      <c r="L85" s="859">
        <f>N78*K85</f>
        <v>2028.6406157673091</v>
      </c>
      <c r="M85" s="860"/>
      <c r="N85" s="54"/>
    </row>
    <row r="86" spans="1:14" ht="15.75" thickBot="1">
      <c r="B86" s="823" t="s">
        <v>953</v>
      </c>
      <c r="C86" s="824"/>
      <c r="D86" s="824"/>
      <c r="E86" s="824"/>
      <c r="F86" s="824"/>
      <c r="G86" s="824"/>
      <c r="H86" s="824"/>
      <c r="I86" s="824"/>
      <c r="J86" s="824"/>
      <c r="K86" s="824"/>
      <c r="L86" s="824"/>
      <c r="M86" s="825"/>
      <c r="N86" s="55">
        <f>L83+L84+L85</f>
        <v>12171.843694603853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52744.656009950035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1029</v>
      </c>
      <c r="C31" s="84" t="s">
        <v>1471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58988.523019735199</v>
      </c>
      <c r="N48" s="276">
        <f>K48*M48</f>
        <v>76685.079925655766</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47.073657313142114</v>
      </c>
      <c r="N49" s="276">
        <f>K49*M49</f>
        <v>1129.7677755154107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77814.84770117118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1613.685560082632</v>
      </c>
      <c r="M59" s="828"/>
      <c r="N59" s="291">
        <f>K59*L59</f>
        <v>2097.7912281074218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2097.7912281074218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87599.228951494137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17519.845790298827</v>
      </c>
      <c r="M83" s="858"/>
      <c r="N83" s="54"/>
    </row>
    <row r="84" spans="1:14">
      <c r="B84" s="92" t="s">
        <v>973</v>
      </c>
      <c r="C84" s="93"/>
      <c r="D84" s="93"/>
      <c r="E84" s="93"/>
      <c r="F84" s="93"/>
      <c r="G84" s="93"/>
      <c r="H84" s="93"/>
      <c r="I84" s="90"/>
      <c r="J84" s="91"/>
      <c r="K84" s="308">
        <v>0.05</v>
      </c>
      <c r="L84" s="857">
        <f>N78*K84</f>
        <v>4379.9614475747067</v>
      </c>
      <c r="M84" s="858"/>
      <c r="N84" s="54"/>
    </row>
    <row r="85" spans="1:14" ht="15.75" thickBot="1">
      <c r="B85" s="94" t="s">
        <v>974</v>
      </c>
      <c r="C85" s="95"/>
      <c r="D85" s="95"/>
      <c r="E85" s="95"/>
      <c r="F85" s="95"/>
      <c r="G85" s="95"/>
      <c r="H85" s="95"/>
      <c r="I85" s="96"/>
      <c r="J85" s="97"/>
      <c r="K85" s="309">
        <v>0.05</v>
      </c>
      <c r="L85" s="859">
        <f>N78*K85</f>
        <v>4379.9614475747067</v>
      </c>
      <c r="M85" s="860"/>
      <c r="N85" s="54"/>
    </row>
    <row r="86" spans="1:14" ht="15.75" thickBot="1">
      <c r="B86" s="823" t="s">
        <v>953</v>
      </c>
      <c r="C86" s="824"/>
      <c r="D86" s="824"/>
      <c r="E86" s="824"/>
      <c r="F86" s="824"/>
      <c r="G86" s="824"/>
      <c r="H86" s="824"/>
      <c r="I86" s="824"/>
      <c r="J86" s="824"/>
      <c r="K86" s="824"/>
      <c r="L86" s="824"/>
      <c r="M86" s="825"/>
      <c r="N86" s="55">
        <f>L83+L84+L85</f>
        <v>26279.768685448242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113878.99763694238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1030</v>
      </c>
      <c r="C31" s="84" t="s">
        <v>1470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48289.472844623357</v>
      </c>
      <c r="N48" s="276">
        <f>K48*M48</f>
        <v>62776.314698010363</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47.073657313142114</v>
      </c>
      <c r="N49" s="276">
        <f>K49*M49</f>
        <v>1129.7677755154107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63906.08247352577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1613.685560082632</v>
      </c>
      <c r="M59" s="828"/>
      <c r="N59" s="291">
        <f>K59*L59</f>
        <v>2097.7912281074218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2097.7912281074218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73690.463723848734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14738.092744769747</v>
      </c>
      <c r="M83" s="858"/>
      <c r="N83" s="54"/>
    </row>
    <row r="84" spans="1:14">
      <c r="B84" s="92" t="s">
        <v>973</v>
      </c>
      <c r="C84" s="93"/>
      <c r="D84" s="93"/>
      <c r="E84" s="93"/>
      <c r="F84" s="93"/>
      <c r="G84" s="93"/>
      <c r="H84" s="93"/>
      <c r="I84" s="90"/>
      <c r="J84" s="91"/>
      <c r="K84" s="308">
        <v>0.05</v>
      </c>
      <c r="L84" s="857">
        <f>N78*K84</f>
        <v>3684.5231861924367</v>
      </c>
      <c r="M84" s="858"/>
      <c r="N84" s="54"/>
    </row>
    <row r="85" spans="1:14" ht="15.75" thickBot="1">
      <c r="B85" s="94" t="s">
        <v>974</v>
      </c>
      <c r="C85" s="95"/>
      <c r="D85" s="95"/>
      <c r="E85" s="95"/>
      <c r="F85" s="95"/>
      <c r="G85" s="95"/>
      <c r="H85" s="95"/>
      <c r="I85" s="96"/>
      <c r="J85" s="97"/>
      <c r="K85" s="309">
        <v>0.05</v>
      </c>
      <c r="L85" s="859">
        <f>N78*K85</f>
        <v>3684.5231861924367</v>
      </c>
      <c r="M85" s="860"/>
      <c r="N85" s="54"/>
    </row>
    <row r="86" spans="1:14" ht="15.75" thickBot="1">
      <c r="B86" s="823" t="s">
        <v>953</v>
      </c>
      <c r="C86" s="824"/>
      <c r="D86" s="824"/>
      <c r="E86" s="824"/>
      <c r="F86" s="824"/>
      <c r="G86" s="824"/>
      <c r="H86" s="824"/>
      <c r="I86" s="824"/>
      <c r="J86" s="824"/>
      <c r="K86" s="824"/>
      <c r="L86" s="824"/>
      <c r="M86" s="825"/>
      <c r="N86" s="55">
        <f>L83+L84+L85</f>
        <v>22107.13911715462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95797.602841003361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1472</v>
      </c>
      <c r="C31" s="84" t="s">
        <v>1473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61799.866442603408</v>
      </c>
      <c r="N48" s="276">
        <f>K48*M48</f>
        <v>80339.826375384437</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47.073657313142114</v>
      </c>
      <c r="N49" s="276">
        <f>K49*M49</f>
        <v>1129.7677755154107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81469.594150899851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1613.685560082632</v>
      </c>
      <c r="M59" s="828"/>
      <c r="N59" s="291">
        <f>K59*L59</f>
        <v>2097.7912281074218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2097.7912281074218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91253.975401222808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18250.795080244563</v>
      </c>
      <c r="M83" s="858"/>
      <c r="N83" s="54"/>
    </row>
    <row r="84" spans="1:14">
      <c r="B84" s="92" t="s">
        <v>973</v>
      </c>
      <c r="C84" s="93"/>
      <c r="D84" s="93"/>
      <c r="E84" s="93"/>
      <c r="F84" s="93"/>
      <c r="G84" s="93"/>
      <c r="H84" s="93"/>
      <c r="I84" s="90"/>
      <c r="J84" s="91"/>
      <c r="K84" s="308">
        <v>0.05</v>
      </c>
      <c r="L84" s="857">
        <f>N78*K84</f>
        <v>4562.6987700611407</v>
      </c>
      <c r="M84" s="858"/>
      <c r="N84" s="54"/>
    </row>
    <row r="85" spans="1:14" ht="15.75" thickBot="1">
      <c r="B85" s="94" t="s">
        <v>974</v>
      </c>
      <c r="C85" s="95"/>
      <c r="D85" s="95"/>
      <c r="E85" s="95"/>
      <c r="F85" s="95"/>
      <c r="G85" s="95"/>
      <c r="H85" s="95"/>
      <c r="I85" s="96"/>
      <c r="J85" s="97"/>
      <c r="K85" s="309">
        <v>0.05</v>
      </c>
      <c r="L85" s="859">
        <f>N78*K85</f>
        <v>4562.6987700611407</v>
      </c>
      <c r="M85" s="860"/>
      <c r="N85" s="54"/>
    </row>
    <row r="86" spans="1:14" ht="15.75" thickBot="1">
      <c r="B86" s="823" t="s">
        <v>953</v>
      </c>
      <c r="C86" s="824"/>
      <c r="D86" s="824"/>
      <c r="E86" s="824"/>
      <c r="F86" s="824"/>
      <c r="G86" s="824"/>
      <c r="H86" s="824"/>
      <c r="I86" s="824"/>
      <c r="J86" s="824"/>
      <c r="K86" s="824"/>
      <c r="L86" s="824"/>
      <c r="M86" s="825"/>
      <c r="N86" s="55">
        <f>L83+L84+L85</f>
        <v>27376.192620366848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118630.16802158966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1474</v>
      </c>
      <c r="C31" s="84" t="s">
        <v>1475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6538.9050719778215</v>
      </c>
      <c r="L36" s="274"/>
      <c r="M36" s="275">
        <v>2.5</v>
      </c>
      <c r="N36" s="276">
        <f>K36/M36</f>
        <v>2615.5620287911288</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407"/>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3423.5876378271487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58988.523019735199</v>
      </c>
      <c r="N48" s="276">
        <f>K48*M48</f>
        <v>76685.079925655766</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47.073657313142114</v>
      </c>
      <c r="N49" s="276">
        <f>K49*M49</f>
        <v>1129.7677755154107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77814.84770117118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1613.685560082632</v>
      </c>
      <c r="M59" s="828"/>
      <c r="N59" s="291">
        <f>K59*L59</f>
        <v>2097.7912281074218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2097.7912281074218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99496.738747826152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19899.347749565233</v>
      </c>
      <c r="M83" s="858"/>
      <c r="N83" s="54"/>
    </row>
    <row r="84" spans="1:14">
      <c r="B84" s="92" t="s">
        <v>973</v>
      </c>
      <c r="C84" s="93"/>
      <c r="D84" s="93"/>
      <c r="E84" s="93"/>
      <c r="F84" s="93"/>
      <c r="G84" s="93"/>
      <c r="H84" s="93"/>
      <c r="I84" s="90"/>
      <c r="J84" s="91"/>
      <c r="K84" s="308">
        <v>0.05</v>
      </c>
      <c r="L84" s="857">
        <f>N78*K84</f>
        <v>4974.8369373913083</v>
      </c>
      <c r="M84" s="858"/>
      <c r="N84" s="54"/>
    </row>
    <row r="85" spans="1:14" ht="15.75" thickBot="1">
      <c r="B85" s="94" t="s">
        <v>974</v>
      </c>
      <c r="C85" s="95"/>
      <c r="D85" s="95"/>
      <c r="E85" s="95"/>
      <c r="F85" s="95"/>
      <c r="G85" s="95"/>
      <c r="H85" s="95"/>
      <c r="I85" s="96"/>
      <c r="J85" s="97"/>
      <c r="K85" s="309">
        <v>0.05</v>
      </c>
      <c r="L85" s="859">
        <f>N78*K85</f>
        <v>4974.8369373913083</v>
      </c>
      <c r="M85" s="860"/>
      <c r="N85" s="54"/>
    </row>
    <row r="86" spans="1:14" ht="15.75" thickBot="1">
      <c r="B86" s="823" t="s">
        <v>953</v>
      </c>
      <c r="C86" s="824"/>
      <c r="D86" s="824"/>
      <c r="E86" s="824"/>
      <c r="F86" s="824"/>
      <c r="G86" s="824"/>
      <c r="H86" s="824"/>
      <c r="I86" s="824"/>
      <c r="J86" s="824"/>
      <c r="K86" s="824"/>
      <c r="L86" s="824"/>
      <c r="M86" s="825"/>
      <c r="N86" s="55">
        <f>L83+L84+L85</f>
        <v>29849.02162434785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129345.760372174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1476</v>
      </c>
      <c r="C31" s="84" t="s">
        <v>1477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6538.9050719778215</v>
      </c>
      <c r="L36" s="274"/>
      <c r="M36" s="275">
        <v>2.5</v>
      </c>
      <c r="N36" s="276">
        <f>K36/M36</f>
        <v>2615.5620287911288</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3423.5876378271487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48289.472844623357</v>
      </c>
      <c r="N48" s="276">
        <f>K48*M48</f>
        <v>62776.314698010363</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47.073657313142114</v>
      </c>
      <c r="N49" s="276">
        <f>K49*M49</f>
        <v>1129.7677755154107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63906.08247352577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1613.685560082632</v>
      </c>
      <c r="M59" s="828"/>
      <c r="N59" s="291">
        <f>K59*L59</f>
        <v>2097.7912281074218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2097.7912281074218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85587.973520180734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17117.594704036146</v>
      </c>
      <c r="M83" s="858"/>
      <c r="N83" s="54"/>
    </row>
    <row r="84" spans="1:14">
      <c r="B84" s="92" t="s">
        <v>973</v>
      </c>
      <c r="C84" s="93"/>
      <c r="D84" s="93"/>
      <c r="E84" s="93"/>
      <c r="F84" s="93"/>
      <c r="G84" s="93"/>
      <c r="H84" s="93"/>
      <c r="I84" s="90"/>
      <c r="J84" s="91"/>
      <c r="K84" s="308">
        <v>0.05</v>
      </c>
      <c r="L84" s="857">
        <f>N78*K84</f>
        <v>4279.3986760090365</v>
      </c>
      <c r="M84" s="858"/>
      <c r="N84" s="54"/>
    </row>
    <row r="85" spans="1:14" ht="15.75" thickBot="1">
      <c r="B85" s="94" t="s">
        <v>974</v>
      </c>
      <c r="C85" s="95"/>
      <c r="D85" s="95"/>
      <c r="E85" s="95"/>
      <c r="F85" s="95"/>
      <c r="G85" s="95"/>
      <c r="H85" s="95"/>
      <c r="I85" s="96"/>
      <c r="J85" s="97"/>
      <c r="K85" s="309">
        <v>0.05</v>
      </c>
      <c r="L85" s="859">
        <f>N78*K85</f>
        <v>4279.3986760090365</v>
      </c>
      <c r="M85" s="860"/>
      <c r="N85" s="54"/>
    </row>
    <row r="86" spans="1:14" ht="15.75" thickBot="1">
      <c r="B86" s="823" t="s">
        <v>953</v>
      </c>
      <c r="C86" s="824"/>
      <c r="D86" s="824"/>
      <c r="E86" s="824"/>
      <c r="F86" s="824"/>
      <c r="G86" s="824"/>
      <c r="H86" s="824"/>
      <c r="I86" s="824"/>
      <c r="J86" s="824"/>
      <c r="K86" s="824"/>
      <c r="L86" s="824"/>
      <c r="M86" s="825"/>
      <c r="N86" s="55">
        <f>L83+L84+L85</f>
        <v>25676.392056054221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111264.36557623495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1478</v>
      </c>
      <c r="C31" s="84" t="s">
        <v>1479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6538.9050719778215</v>
      </c>
      <c r="L36" s="274"/>
      <c r="M36" s="275">
        <v>2.5</v>
      </c>
      <c r="N36" s="276">
        <f>K36/M36</f>
        <v>2615.5620287911288</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3423.5876378271487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61799.866442603408</v>
      </c>
      <c r="N48" s="276">
        <f>K48*M48</f>
        <v>80339.826375384437</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47.073657313142114</v>
      </c>
      <c r="N49" s="276">
        <f>K49*M49</f>
        <v>1129.7677755154107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81469.594150899851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1613.685560082632</v>
      </c>
      <c r="M59" s="828"/>
      <c r="N59" s="291">
        <f>K59*L59</f>
        <v>2097.7912281074218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2097.7912281074218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103151.48519755482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20630.297039510966</v>
      </c>
      <c r="M83" s="858"/>
      <c r="N83" s="54"/>
    </row>
    <row r="84" spans="1:14">
      <c r="B84" s="92" t="s">
        <v>973</v>
      </c>
      <c r="C84" s="93"/>
      <c r="D84" s="93"/>
      <c r="E84" s="93"/>
      <c r="F84" s="93"/>
      <c r="G84" s="93"/>
      <c r="H84" s="93"/>
      <c r="I84" s="90"/>
      <c r="J84" s="91"/>
      <c r="K84" s="308">
        <v>0.05</v>
      </c>
      <c r="L84" s="857">
        <f>N78*K84</f>
        <v>5157.5742598777415</v>
      </c>
      <c r="M84" s="858"/>
      <c r="N84" s="54"/>
    </row>
    <row r="85" spans="1:14" ht="15.75" thickBot="1">
      <c r="B85" s="94" t="s">
        <v>974</v>
      </c>
      <c r="C85" s="95"/>
      <c r="D85" s="95"/>
      <c r="E85" s="95"/>
      <c r="F85" s="95"/>
      <c r="G85" s="95"/>
      <c r="H85" s="95"/>
      <c r="I85" s="96"/>
      <c r="J85" s="97"/>
      <c r="K85" s="309">
        <v>0.05</v>
      </c>
      <c r="L85" s="859">
        <f>N78*K85</f>
        <v>5157.5742598777415</v>
      </c>
      <c r="M85" s="860"/>
      <c r="N85" s="54"/>
    </row>
    <row r="86" spans="1:14" ht="15.75" thickBot="1">
      <c r="B86" s="823" t="s">
        <v>953</v>
      </c>
      <c r="C86" s="824"/>
      <c r="D86" s="824"/>
      <c r="E86" s="824"/>
      <c r="F86" s="824"/>
      <c r="G86" s="824"/>
      <c r="H86" s="824"/>
      <c r="I86" s="824"/>
      <c r="J86" s="824"/>
      <c r="K86" s="824"/>
      <c r="L86" s="824"/>
      <c r="M86" s="825"/>
      <c r="N86" s="55">
        <f>L83+L84+L85</f>
        <v>30945.445559266453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134096.93075682127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1031</v>
      </c>
      <c r="C31" s="84" t="s">
        <v>1480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47.073657313142114</v>
      </c>
      <c r="N49" s="276">
        <f>K49*M49</f>
        <v>1129.7677755154107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72212.663258955959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1613.685560082632</v>
      </c>
      <c r="M59" s="828"/>
      <c r="N59" s="291">
        <f>K59*L59</f>
        <v>2097.7912281074218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2097.7912281074218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81997.044509278916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16399.408901855782</v>
      </c>
      <c r="M83" s="858"/>
      <c r="N83" s="54"/>
    </row>
    <row r="84" spans="1:14">
      <c r="B84" s="92" t="s">
        <v>973</v>
      </c>
      <c r="C84" s="93"/>
      <c r="D84" s="93"/>
      <c r="E84" s="93"/>
      <c r="F84" s="93"/>
      <c r="G84" s="93"/>
      <c r="H84" s="93"/>
      <c r="I84" s="90"/>
      <c r="J84" s="91"/>
      <c r="K84" s="308">
        <v>0.05</v>
      </c>
      <c r="L84" s="857">
        <f>N78*K84</f>
        <v>4099.8522254639456</v>
      </c>
      <c r="M84" s="858"/>
      <c r="N84" s="54"/>
    </row>
    <row r="85" spans="1:14" ht="15.75" thickBot="1">
      <c r="B85" s="94" t="s">
        <v>974</v>
      </c>
      <c r="C85" s="95"/>
      <c r="D85" s="95"/>
      <c r="E85" s="95"/>
      <c r="F85" s="95"/>
      <c r="G85" s="95"/>
      <c r="H85" s="95"/>
      <c r="I85" s="96"/>
      <c r="J85" s="97"/>
      <c r="K85" s="309">
        <v>0.05</v>
      </c>
      <c r="L85" s="859">
        <f>N78*K85</f>
        <v>4099.8522254639456</v>
      </c>
      <c r="M85" s="860"/>
      <c r="N85" s="54"/>
    </row>
    <row r="86" spans="1:14" ht="15.75" thickBot="1">
      <c r="B86" s="823" t="s">
        <v>953</v>
      </c>
      <c r="C86" s="824"/>
      <c r="D86" s="824"/>
      <c r="E86" s="824"/>
      <c r="F86" s="824"/>
      <c r="G86" s="824"/>
      <c r="H86" s="824"/>
      <c r="I86" s="824"/>
      <c r="J86" s="824"/>
      <c r="K86" s="824"/>
      <c r="L86" s="824"/>
      <c r="M86" s="825"/>
      <c r="N86" s="55">
        <f>L83+L84+L85</f>
        <v>24599.113352783676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106596.1578620626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1032</v>
      </c>
      <c r="C31" s="84" t="s">
        <v>1481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47.073657313142114</v>
      </c>
      <c r="N49" s="276">
        <f>K49*M49</f>
        <v>1129.7677755154107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72212.663258955959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1613.685560082632</v>
      </c>
      <c r="M59" s="828"/>
      <c r="N59" s="291">
        <f>K59*L59</f>
        <v>2097.7912281074218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2097.7912281074218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81997.044509278916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16399.408901855782</v>
      </c>
      <c r="M83" s="858"/>
      <c r="N83" s="54"/>
    </row>
    <row r="84" spans="1:14">
      <c r="B84" s="92" t="s">
        <v>973</v>
      </c>
      <c r="C84" s="93"/>
      <c r="D84" s="93"/>
      <c r="E84" s="93"/>
      <c r="F84" s="93"/>
      <c r="G84" s="93"/>
      <c r="H84" s="93"/>
      <c r="I84" s="90"/>
      <c r="J84" s="91"/>
      <c r="K84" s="308">
        <v>0.05</v>
      </c>
      <c r="L84" s="857">
        <f>N78*K84</f>
        <v>4099.8522254639456</v>
      </c>
      <c r="M84" s="858"/>
      <c r="N84" s="54"/>
    </row>
    <row r="85" spans="1:14" ht="15.75" thickBot="1">
      <c r="B85" s="94" t="s">
        <v>974</v>
      </c>
      <c r="C85" s="95"/>
      <c r="D85" s="95"/>
      <c r="E85" s="95"/>
      <c r="F85" s="95"/>
      <c r="G85" s="95"/>
      <c r="H85" s="95"/>
      <c r="I85" s="96"/>
      <c r="J85" s="97"/>
      <c r="K85" s="309">
        <v>0.05</v>
      </c>
      <c r="L85" s="859">
        <f>N78*K85</f>
        <v>4099.8522254639456</v>
      </c>
      <c r="M85" s="860"/>
      <c r="N85" s="54"/>
    </row>
    <row r="86" spans="1:14" ht="15.75" thickBot="1">
      <c r="B86" s="823" t="s">
        <v>953</v>
      </c>
      <c r="C86" s="824"/>
      <c r="D86" s="824"/>
      <c r="E86" s="824"/>
      <c r="F86" s="824"/>
      <c r="G86" s="824"/>
      <c r="H86" s="824"/>
      <c r="I86" s="824"/>
      <c r="J86" s="824"/>
      <c r="K86" s="824"/>
      <c r="L86" s="824"/>
      <c r="M86" s="825"/>
      <c r="N86" s="55">
        <f>L83+L84+L85</f>
        <v>24599.113352783676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106596.1578620626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1482</v>
      </c>
      <c r="C31" s="84" t="s">
        <v>1483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62673.344306080602</v>
      </c>
      <c r="N48" s="276">
        <f>K48*M48</f>
        <v>81475.34759790478</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47.073657313142114</v>
      </c>
      <c r="N49" s="276">
        <f>K49*M49</f>
        <v>1129.7677755154107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82605.115373420194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1613.685560082632</v>
      </c>
      <c r="M59" s="828"/>
      <c r="N59" s="291">
        <f>K59*L59</f>
        <v>2097.7912281074218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2097.7912281074218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92389.496623743151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18477.899324748632</v>
      </c>
      <c r="M83" s="858"/>
      <c r="N83" s="54"/>
    </row>
    <row r="84" spans="1:14">
      <c r="B84" s="92" t="s">
        <v>973</v>
      </c>
      <c r="C84" s="93"/>
      <c r="D84" s="93"/>
      <c r="E84" s="93"/>
      <c r="F84" s="93"/>
      <c r="G84" s="93"/>
      <c r="H84" s="93"/>
      <c r="I84" s="90"/>
      <c r="J84" s="91"/>
      <c r="K84" s="308">
        <v>0.05</v>
      </c>
      <c r="L84" s="857">
        <f>N78*K84</f>
        <v>4619.4748311871581</v>
      </c>
      <c r="M84" s="858"/>
      <c r="N84" s="54"/>
    </row>
    <row r="85" spans="1:14" ht="15.75" thickBot="1">
      <c r="B85" s="94" t="s">
        <v>974</v>
      </c>
      <c r="C85" s="95"/>
      <c r="D85" s="95"/>
      <c r="E85" s="95"/>
      <c r="F85" s="95"/>
      <c r="G85" s="95"/>
      <c r="H85" s="95"/>
      <c r="I85" s="96"/>
      <c r="J85" s="97"/>
      <c r="K85" s="309">
        <v>0.05</v>
      </c>
      <c r="L85" s="859">
        <f>N78*K85</f>
        <v>4619.4748311871581</v>
      </c>
      <c r="M85" s="860"/>
      <c r="N85" s="54"/>
    </row>
    <row r="86" spans="1:14" ht="15.75" thickBot="1">
      <c r="B86" s="823" t="s">
        <v>953</v>
      </c>
      <c r="C86" s="824"/>
      <c r="D86" s="824"/>
      <c r="E86" s="824"/>
      <c r="F86" s="824"/>
      <c r="G86" s="824"/>
      <c r="H86" s="824"/>
      <c r="I86" s="824"/>
      <c r="J86" s="824"/>
      <c r="K86" s="824"/>
      <c r="L86" s="824"/>
      <c r="M86" s="825"/>
      <c r="N86" s="55">
        <f>L83+L84+L85</f>
        <v>27716.84898712295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120106.3456108661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1484</v>
      </c>
      <c r="C31" s="84" t="s">
        <v>1485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6538.9050719778215</v>
      </c>
      <c r="L36" s="274"/>
      <c r="M36" s="275">
        <v>2.5</v>
      </c>
      <c r="N36" s="276">
        <f>K36/M36</f>
        <v>2615.5620287911288</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3423.5876378271487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47.073657313142114</v>
      </c>
      <c r="N49" s="276">
        <f>K49*M49</f>
        <v>1129.7677755154107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72212.663258955959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1613.685560082632</v>
      </c>
      <c r="M59" s="828"/>
      <c r="N59" s="291">
        <f>K59*L59</f>
        <v>2097.7912281074218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2097.7912281074218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93894.554305610931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18778.910861122185</v>
      </c>
      <c r="M83" s="858"/>
      <c r="N83" s="54"/>
    </row>
    <row r="84" spans="1:14">
      <c r="B84" s="92" t="s">
        <v>973</v>
      </c>
      <c r="C84" s="93"/>
      <c r="D84" s="93"/>
      <c r="E84" s="93"/>
      <c r="F84" s="93"/>
      <c r="G84" s="93"/>
      <c r="H84" s="93"/>
      <c r="I84" s="90"/>
      <c r="J84" s="91"/>
      <c r="K84" s="308">
        <v>0.05</v>
      </c>
      <c r="L84" s="857">
        <f>N78*K84</f>
        <v>4694.7277152805464</v>
      </c>
      <c r="M84" s="858"/>
      <c r="N84" s="54"/>
    </row>
    <row r="85" spans="1:14" ht="15.75" thickBot="1">
      <c r="B85" s="94" t="s">
        <v>974</v>
      </c>
      <c r="C85" s="95"/>
      <c r="D85" s="95"/>
      <c r="E85" s="95"/>
      <c r="F85" s="95"/>
      <c r="G85" s="95"/>
      <c r="H85" s="95"/>
      <c r="I85" s="96"/>
      <c r="J85" s="97"/>
      <c r="K85" s="309">
        <v>0.05</v>
      </c>
      <c r="L85" s="859">
        <f>N78*K85</f>
        <v>4694.7277152805464</v>
      </c>
      <c r="M85" s="860"/>
      <c r="N85" s="54"/>
    </row>
    <row r="86" spans="1:14" ht="15.75" thickBot="1">
      <c r="B86" s="823" t="s">
        <v>953</v>
      </c>
      <c r="C86" s="824"/>
      <c r="D86" s="824"/>
      <c r="E86" s="824"/>
      <c r="F86" s="824"/>
      <c r="G86" s="824"/>
      <c r="H86" s="824"/>
      <c r="I86" s="824"/>
      <c r="J86" s="824"/>
      <c r="K86" s="824"/>
      <c r="L86" s="824"/>
      <c r="M86" s="825"/>
      <c r="N86" s="55">
        <f>L83+L84+L85</f>
        <v>28168.36629168328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122062.92059729421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1486</v>
      </c>
      <c r="C31" s="84" t="s">
        <v>1487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6538.9050719778215</v>
      </c>
      <c r="L36" s="274"/>
      <c r="M36" s="275">
        <v>2.5</v>
      </c>
      <c r="N36" s="276">
        <f>K36/M36</f>
        <v>2615.5620287911288</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3423.5876378271487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47.073657313142114</v>
      </c>
      <c r="N49" s="276">
        <f>K49*M49</f>
        <v>1129.7677755154107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72212.663258955959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1613.685560082632</v>
      </c>
      <c r="M59" s="828"/>
      <c r="N59" s="291">
        <f>K59*L59</f>
        <v>2097.7912281074218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2097.7912281074218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93894.554305610931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18778.910861122185</v>
      </c>
      <c r="M83" s="858"/>
      <c r="N83" s="54"/>
    </row>
    <row r="84" spans="1:14">
      <c r="B84" s="92" t="s">
        <v>973</v>
      </c>
      <c r="C84" s="93"/>
      <c r="D84" s="93"/>
      <c r="E84" s="93"/>
      <c r="F84" s="93"/>
      <c r="G84" s="93"/>
      <c r="H84" s="93"/>
      <c r="I84" s="90"/>
      <c r="J84" s="91"/>
      <c r="K84" s="308">
        <v>0.05</v>
      </c>
      <c r="L84" s="857">
        <f>N78*K84</f>
        <v>4694.7277152805464</v>
      </c>
      <c r="M84" s="858"/>
      <c r="N84" s="54"/>
    </row>
    <row r="85" spans="1:14" ht="15.75" thickBot="1">
      <c r="B85" s="94" t="s">
        <v>974</v>
      </c>
      <c r="C85" s="95"/>
      <c r="D85" s="95"/>
      <c r="E85" s="95"/>
      <c r="F85" s="95"/>
      <c r="G85" s="95"/>
      <c r="H85" s="95"/>
      <c r="I85" s="96"/>
      <c r="J85" s="97"/>
      <c r="K85" s="309">
        <v>0.05</v>
      </c>
      <c r="L85" s="859">
        <f>N78*K85</f>
        <v>4694.7277152805464</v>
      </c>
      <c r="M85" s="860"/>
      <c r="N85" s="54"/>
    </row>
    <row r="86" spans="1:14" ht="15.75" thickBot="1">
      <c r="B86" s="823" t="s">
        <v>953</v>
      </c>
      <c r="C86" s="824"/>
      <c r="D86" s="824"/>
      <c r="E86" s="824"/>
      <c r="F86" s="824"/>
      <c r="G86" s="824"/>
      <c r="H86" s="824"/>
      <c r="I86" s="824"/>
      <c r="J86" s="824"/>
      <c r="K86" s="824"/>
      <c r="L86" s="824"/>
      <c r="M86" s="825"/>
      <c r="N86" s="55">
        <f>L83+L84+L85</f>
        <v>28168.36629168328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122062.92059729421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1488</v>
      </c>
      <c r="C31" s="84" t="s">
        <v>1489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6538.9050719778215</v>
      </c>
      <c r="L36" s="274"/>
      <c r="M36" s="275">
        <v>2.5</v>
      </c>
      <c r="N36" s="276">
        <f>K36/M36</f>
        <v>2615.5620287911288</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3423.5876378271487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62673.344306080602</v>
      </c>
      <c r="N48" s="276">
        <f>K48*M48</f>
        <v>81475.34759790478</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47.073657313142114</v>
      </c>
      <c r="N49" s="276">
        <f>K49*M49</f>
        <v>1129.7677755154107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82605.115373420194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1613.685560082632</v>
      </c>
      <c r="M59" s="828"/>
      <c r="N59" s="291">
        <f>K59*L59</f>
        <v>2097.7912281074218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2097.7912281074218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104287.00642007517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20857.401284015035</v>
      </c>
      <c r="M83" s="858"/>
      <c r="N83" s="54"/>
    </row>
    <row r="84" spans="1:14">
      <c r="B84" s="92" t="s">
        <v>973</v>
      </c>
      <c r="C84" s="93"/>
      <c r="D84" s="93"/>
      <c r="E84" s="93"/>
      <c r="F84" s="93"/>
      <c r="G84" s="93"/>
      <c r="H84" s="93"/>
      <c r="I84" s="90"/>
      <c r="J84" s="91"/>
      <c r="K84" s="308">
        <v>0.05</v>
      </c>
      <c r="L84" s="857">
        <f>N78*K84</f>
        <v>5214.3503210037588</v>
      </c>
      <c r="M84" s="858"/>
      <c r="N84" s="54"/>
    </row>
    <row r="85" spans="1:14" ht="15.75" thickBot="1">
      <c r="B85" s="94" t="s">
        <v>974</v>
      </c>
      <c r="C85" s="95"/>
      <c r="D85" s="95"/>
      <c r="E85" s="95"/>
      <c r="F85" s="95"/>
      <c r="G85" s="95"/>
      <c r="H85" s="95"/>
      <c r="I85" s="96"/>
      <c r="J85" s="97"/>
      <c r="K85" s="309">
        <v>0.05</v>
      </c>
      <c r="L85" s="859">
        <f>N78*K85</f>
        <v>5214.3503210037588</v>
      </c>
      <c r="M85" s="860"/>
      <c r="N85" s="54"/>
    </row>
    <row r="86" spans="1:14" ht="15.75" thickBot="1">
      <c r="B86" s="823" t="s">
        <v>953</v>
      </c>
      <c r="C86" s="824"/>
      <c r="D86" s="824"/>
      <c r="E86" s="824"/>
      <c r="F86" s="824"/>
      <c r="G86" s="824"/>
      <c r="H86" s="824"/>
      <c r="I86" s="824"/>
      <c r="J86" s="824"/>
      <c r="K86" s="824"/>
      <c r="L86" s="824"/>
      <c r="M86" s="825"/>
      <c r="N86" s="55">
        <f>L83+L84+L85</f>
        <v>31286.101926022555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135573.10834609772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1033</v>
      </c>
      <c r="C31" s="84" t="s">
        <v>1490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30</v>
      </c>
      <c r="N36" s="276">
        <f>K36/M36</f>
        <v>3567.1996857981303</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130764.36138100251</v>
      </c>
      <c r="L37" s="274"/>
      <c r="M37" s="275">
        <v>30</v>
      </c>
      <c r="N37" s="276">
        <f>K37/M37</f>
        <v>4358.8120460334167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30</v>
      </c>
      <c r="N38" s="276">
        <f>K38/M38</f>
        <v>4348.2948755166153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8.9561768172669982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12283.262784165428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1.25</v>
      </c>
      <c r="L48" s="271"/>
      <c r="M48" s="406">
        <f>VLOOKUP(A48,MATERIALES!A4:D395,4,FALSE)</f>
        <v>54679.150371877338</v>
      </c>
      <c r="N48" s="276">
        <f>K48*M48</f>
        <v>68348.937964846671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68348.937964846671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827">
        <f>VLOOKUP(A59,TRANSPORTE!A5:D123,4,FALSE)</f>
        <v>1689.455059731182</v>
      </c>
      <c r="M59" s="828"/>
      <c r="N59" s="291">
        <f>K59*L59</f>
        <v>2111.8188246639775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2111.8188246639775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895.61768172669986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83639.637255402777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16727.927451080555</v>
      </c>
      <c r="M83" s="858"/>
      <c r="N83" s="54"/>
    </row>
    <row r="84" spans="1:14">
      <c r="B84" s="92" t="s">
        <v>973</v>
      </c>
      <c r="C84" s="93"/>
      <c r="D84" s="93"/>
      <c r="E84" s="93"/>
      <c r="F84" s="93"/>
      <c r="G84" s="93"/>
      <c r="H84" s="93"/>
      <c r="I84" s="90"/>
      <c r="J84" s="91"/>
      <c r="K84" s="308">
        <v>0.05</v>
      </c>
      <c r="L84" s="857">
        <f>N78*K84</f>
        <v>4181.9818627701388</v>
      </c>
      <c r="M84" s="858"/>
      <c r="N84" s="54"/>
    </row>
    <row r="85" spans="1:14" ht="15.75" thickBot="1">
      <c r="B85" s="94" t="s">
        <v>974</v>
      </c>
      <c r="C85" s="95"/>
      <c r="D85" s="95"/>
      <c r="E85" s="95"/>
      <c r="F85" s="95"/>
      <c r="G85" s="95"/>
      <c r="H85" s="95"/>
      <c r="I85" s="96"/>
      <c r="J85" s="97"/>
      <c r="K85" s="309">
        <v>0.05</v>
      </c>
      <c r="L85" s="859">
        <f>N78*K85</f>
        <v>4181.9818627701388</v>
      </c>
      <c r="M85" s="860"/>
      <c r="N85" s="54"/>
    </row>
    <row r="86" spans="1:14" ht="15.75" thickBot="1">
      <c r="B86" s="823" t="s">
        <v>953</v>
      </c>
      <c r="C86" s="824"/>
      <c r="D86" s="824"/>
      <c r="E86" s="824"/>
      <c r="F86" s="824"/>
      <c r="G86" s="824"/>
      <c r="H86" s="824"/>
      <c r="I86" s="824"/>
      <c r="J86" s="824"/>
      <c r="K86" s="824"/>
      <c r="L86" s="824"/>
      <c r="M86" s="825"/>
      <c r="N86" s="55">
        <f>L83+L84+L85</f>
        <v>25091.891176620833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108731.52843202361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1034</v>
      </c>
      <c r="C31" s="84" t="s">
        <v>1491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30</v>
      </c>
      <c r="N36" s="276">
        <f>K36/M36</f>
        <v>3567.1996857981303</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130764.36138100251</v>
      </c>
      <c r="L37" s="274"/>
      <c r="M37" s="275">
        <v>30</v>
      </c>
      <c r="N37" s="276">
        <f>K37/M37</f>
        <v>4358.8120460334167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30</v>
      </c>
      <c r="N38" s="276">
        <f>K38/M38</f>
        <v>4348.2948755166153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8.9561768172669982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12283.262784165428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62673.344306080602</v>
      </c>
      <c r="N48" s="276">
        <f>K48*M48</f>
        <v>78341.680382600753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78341.680382600753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827">
        <f>VLOOKUP(A59,TRANSPORTE!A5:D123,4,FALSE)</f>
        <v>1689.455059731182</v>
      </c>
      <c r="M59" s="828"/>
      <c r="N59" s="291">
        <f>K59*L59</f>
        <v>2111.8188246639775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2111.8188246639775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895.61768172669986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93632.379673156858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18726.475934631373</v>
      </c>
      <c r="M83" s="858"/>
      <c r="N83" s="54"/>
    </row>
    <row r="84" spans="1:14">
      <c r="B84" s="92" t="s">
        <v>973</v>
      </c>
      <c r="C84" s="93"/>
      <c r="D84" s="93"/>
      <c r="E84" s="93"/>
      <c r="F84" s="93"/>
      <c r="G84" s="93"/>
      <c r="H84" s="93"/>
      <c r="I84" s="90"/>
      <c r="J84" s="91"/>
      <c r="K84" s="308">
        <v>0.05</v>
      </c>
      <c r="L84" s="857">
        <f>N78*K84</f>
        <v>4681.6189836578433</v>
      </c>
      <c r="M84" s="858"/>
      <c r="N84" s="54"/>
    </row>
    <row r="85" spans="1:14" ht="15.75" thickBot="1">
      <c r="B85" s="94" t="s">
        <v>974</v>
      </c>
      <c r="C85" s="95"/>
      <c r="D85" s="95"/>
      <c r="E85" s="95"/>
      <c r="F85" s="95"/>
      <c r="G85" s="95"/>
      <c r="H85" s="95"/>
      <c r="I85" s="96"/>
      <c r="J85" s="97"/>
      <c r="K85" s="309">
        <v>0.05</v>
      </c>
      <c r="L85" s="859">
        <f>N78*K85</f>
        <v>4681.6189836578433</v>
      </c>
      <c r="M85" s="860"/>
      <c r="N85" s="54"/>
    </row>
    <row r="86" spans="1:14" ht="15.75" thickBot="1">
      <c r="B86" s="823" t="s">
        <v>953</v>
      </c>
      <c r="C86" s="824"/>
      <c r="D86" s="824"/>
      <c r="E86" s="824"/>
      <c r="F86" s="824"/>
      <c r="G86" s="824"/>
      <c r="H86" s="824"/>
      <c r="I86" s="824"/>
      <c r="J86" s="824"/>
      <c r="K86" s="824"/>
      <c r="L86" s="824"/>
      <c r="M86" s="825"/>
      <c r="N86" s="55">
        <f>L83+L84+L85</f>
        <v>28089.713901947056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121722.09357510391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1035</v>
      </c>
      <c r="C31" s="84" t="s">
        <v>1492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30</v>
      </c>
      <c r="N36" s="276">
        <f>K36/M36</f>
        <v>3567.1996857981303</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130764.36138100251</v>
      </c>
      <c r="L37" s="274"/>
      <c r="M37" s="275">
        <v>30</v>
      </c>
      <c r="N37" s="276">
        <f>K37/M37</f>
        <v>4358.8120460334167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30</v>
      </c>
      <c r="N38" s="276">
        <f>K38/M38</f>
        <v>4348.2948755166153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8.9561768172669982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12283.262784165428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62673.344306080602</v>
      </c>
      <c r="N48" s="276">
        <f>K48*M48</f>
        <v>78341.680382600753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78341.680382600753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827">
        <f>VLOOKUP(A59,TRANSPORTE!A5:D123,4,FALSE)</f>
        <v>1689.455059731182</v>
      </c>
      <c r="M59" s="828"/>
      <c r="N59" s="291">
        <f>K59*L59</f>
        <v>2111.8188246639775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2111.8188246639775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895.61768172669986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93632.379673156858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18726.475934631373</v>
      </c>
      <c r="M83" s="858"/>
      <c r="N83" s="54"/>
    </row>
    <row r="84" spans="1:14">
      <c r="B84" s="92" t="s">
        <v>973</v>
      </c>
      <c r="C84" s="93"/>
      <c r="D84" s="93"/>
      <c r="E84" s="93"/>
      <c r="F84" s="93"/>
      <c r="G84" s="93"/>
      <c r="H84" s="93"/>
      <c r="I84" s="90"/>
      <c r="J84" s="91"/>
      <c r="K84" s="308">
        <v>0.05</v>
      </c>
      <c r="L84" s="857">
        <f>N78*K84</f>
        <v>4681.6189836578433</v>
      </c>
      <c r="M84" s="858"/>
      <c r="N84" s="54"/>
    </row>
    <row r="85" spans="1:14" ht="15.75" thickBot="1">
      <c r="B85" s="94" t="s">
        <v>974</v>
      </c>
      <c r="C85" s="95"/>
      <c r="D85" s="95"/>
      <c r="E85" s="95"/>
      <c r="F85" s="95"/>
      <c r="G85" s="95"/>
      <c r="H85" s="95"/>
      <c r="I85" s="96"/>
      <c r="J85" s="97"/>
      <c r="K85" s="309">
        <v>0.05</v>
      </c>
      <c r="L85" s="859">
        <f>N78*K85</f>
        <v>4681.6189836578433</v>
      </c>
      <c r="M85" s="860"/>
      <c r="N85" s="54"/>
    </row>
    <row r="86" spans="1:14" ht="15.75" thickBot="1">
      <c r="B86" s="823" t="s">
        <v>953</v>
      </c>
      <c r="C86" s="824"/>
      <c r="D86" s="824"/>
      <c r="E86" s="824"/>
      <c r="F86" s="824"/>
      <c r="G86" s="824"/>
      <c r="H86" s="824"/>
      <c r="I86" s="824"/>
      <c r="J86" s="824"/>
      <c r="K86" s="824"/>
      <c r="L86" s="824"/>
      <c r="M86" s="825"/>
      <c r="N86" s="55">
        <f>L83+L84+L85</f>
        <v>28089.713901947056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121722.09357510391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1493</v>
      </c>
      <c r="C31" s="84" t="s">
        <v>2020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509.44495993510299</v>
      </c>
      <c r="N49" s="276">
        <f>K49*M49</f>
        <v>45850.046394159268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116932.94187759981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1689.455059731182</v>
      </c>
      <c r="M59" s="828"/>
      <c r="N59" s="291">
        <f>K59*L59</f>
        <v>2196.2915776505365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2196.2915776505365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126815.82347746588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25363.164695493178</v>
      </c>
      <c r="M83" s="858"/>
      <c r="N83" s="54"/>
    </row>
    <row r="84" spans="1:14">
      <c r="B84" s="92" t="s">
        <v>973</v>
      </c>
      <c r="C84" s="93"/>
      <c r="D84" s="93"/>
      <c r="E84" s="93"/>
      <c r="F84" s="93"/>
      <c r="G84" s="93"/>
      <c r="H84" s="93"/>
      <c r="I84" s="90"/>
      <c r="J84" s="91"/>
      <c r="K84" s="308">
        <v>0.05</v>
      </c>
      <c r="L84" s="857">
        <f>N78*K84</f>
        <v>6340.7911738732946</v>
      </c>
      <c r="M84" s="858"/>
      <c r="N84" s="54"/>
    </row>
    <row r="85" spans="1:14" ht="15.75" thickBot="1">
      <c r="B85" s="94" t="s">
        <v>974</v>
      </c>
      <c r="C85" s="95"/>
      <c r="D85" s="95"/>
      <c r="E85" s="95"/>
      <c r="F85" s="95"/>
      <c r="G85" s="95"/>
      <c r="H85" s="95"/>
      <c r="I85" s="96"/>
      <c r="J85" s="97"/>
      <c r="K85" s="309">
        <v>0.05</v>
      </c>
      <c r="L85" s="859">
        <f>N78*K85</f>
        <v>6340.7911738732946</v>
      </c>
      <c r="M85" s="860"/>
      <c r="N85" s="54"/>
    </row>
    <row r="86" spans="1:14" ht="15.75" thickBot="1">
      <c r="B86" s="823" t="s">
        <v>953</v>
      </c>
      <c r="C86" s="824"/>
      <c r="D86" s="824"/>
      <c r="E86" s="824"/>
      <c r="F86" s="824"/>
      <c r="G86" s="824"/>
      <c r="H86" s="824"/>
      <c r="I86" s="824"/>
      <c r="J86" s="824"/>
      <c r="K86" s="824"/>
      <c r="L86" s="824"/>
      <c r="M86" s="825"/>
      <c r="N86" s="55">
        <f>L83+L84+L85</f>
        <v>38044.747043239768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164860.57052070566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1494</v>
      </c>
      <c r="C31" s="84" t="s">
        <v>2021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509.44495993510299</v>
      </c>
      <c r="N49" s="276">
        <f>K49*M49</f>
        <v>45850.046394159268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116932.94187759981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1689.455059731182</v>
      </c>
      <c r="M59" s="828"/>
      <c r="N59" s="291">
        <f>K59*L59</f>
        <v>2196.2915776505365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2196.2915776505365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126815.82347746588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25363.164695493178</v>
      </c>
      <c r="M83" s="858"/>
      <c r="N83" s="54"/>
    </row>
    <row r="84" spans="1:14">
      <c r="B84" s="92" t="s">
        <v>973</v>
      </c>
      <c r="C84" s="93"/>
      <c r="D84" s="93"/>
      <c r="E84" s="93"/>
      <c r="F84" s="93"/>
      <c r="G84" s="93"/>
      <c r="H84" s="93"/>
      <c r="I84" s="90"/>
      <c r="J84" s="91"/>
      <c r="K84" s="308">
        <v>0.05</v>
      </c>
      <c r="L84" s="857">
        <f>N78*K84</f>
        <v>6340.7911738732946</v>
      </c>
      <c r="M84" s="858"/>
      <c r="N84" s="54"/>
    </row>
    <row r="85" spans="1:14" ht="15.75" thickBot="1">
      <c r="B85" s="94" t="s">
        <v>974</v>
      </c>
      <c r="C85" s="95"/>
      <c r="D85" s="95"/>
      <c r="E85" s="95"/>
      <c r="F85" s="95"/>
      <c r="G85" s="95"/>
      <c r="H85" s="95"/>
      <c r="I85" s="96"/>
      <c r="J85" s="97"/>
      <c r="K85" s="309">
        <v>0.05</v>
      </c>
      <c r="L85" s="859">
        <f>N78*K85</f>
        <v>6340.7911738732946</v>
      </c>
      <c r="M85" s="860"/>
      <c r="N85" s="54"/>
    </row>
    <row r="86" spans="1:14" ht="15.75" thickBot="1">
      <c r="B86" s="823" t="s">
        <v>953</v>
      </c>
      <c r="C86" s="824"/>
      <c r="D86" s="824"/>
      <c r="E86" s="824"/>
      <c r="F86" s="824"/>
      <c r="G86" s="824"/>
      <c r="H86" s="824"/>
      <c r="I86" s="824"/>
      <c r="J86" s="824"/>
      <c r="K86" s="824"/>
      <c r="L86" s="824"/>
      <c r="M86" s="825"/>
      <c r="N86" s="55">
        <f>L83+L84+L85</f>
        <v>38044.747043239768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164860.57052070566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1495</v>
      </c>
      <c r="C31" s="84" t="s">
        <v>1496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509.44495993510299</v>
      </c>
      <c r="N49" s="276">
        <f>K49*M49</f>
        <v>45850.046394159268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116932.94187759981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1689.455059731182</v>
      </c>
      <c r="M59" s="828"/>
      <c r="N59" s="291">
        <f>K59*L59</f>
        <v>2196.2915776505365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2196.2915776505365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126815.82347746588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25363.164695493178</v>
      </c>
      <c r="M83" s="858"/>
      <c r="N83" s="54"/>
    </row>
    <row r="84" spans="1:14">
      <c r="B84" s="92" t="s">
        <v>973</v>
      </c>
      <c r="C84" s="93"/>
      <c r="D84" s="93"/>
      <c r="E84" s="93"/>
      <c r="F84" s="93"/>
      <c r="G84" s="93"/>
      <c r="H84" s="93"/>
      <c r="I84" s="90"/>
      <c r="J84" s="91"/>
      <c r="K84" s="308">
        <v>0.05</v>
      </c>
      <c r="L84" s="857">
        <f>N78*K84</f>
        <v>6340.7911738732946</v>
      </c>
      <c r="M84" s="858"/>
      <c r="N84" s="54"/>
    </row>
    <row r="85" spans="1:14" ht="15.75" thickBot="1">
      <c r="B85" s="94" t="s">
        <v>974</v>
      </c>
      <c r="C85" s="95"/>
      <c r="D85" s="95"/>
      <c r="E85" s="95"/>
      <c r="F85" s="95"/>
      <c r="G85" s="95"/>
      <c r="H85" s="95"/>
      <c r="I85" s="96"/>
      <c r="J85" s="97"/>
      <c r="K85" s="309">
        <v>0.05</v>
      </c>
      <c r="L85" s="859">
        <f>N78*K85</f>
        <v>6340.7911738732946</v>
      </c>
      <c r="M85" s="860"/>
      <c r="N85" s="54"/>
    </row>
    <row r="86" spans="1:14" ht="15.75" thickBot="1">
      <c r="B86" s="823" t="s">
        <v>953</v>
      </c>
      <c r="C86" s="824"/>
      <c r="D86" s="824"/>
      <c r="E86" s="824"/>
      <c r="F86" s="824"/>
      <c r="G86" s="824"/>
      <c r="H86" s="824"/>
      <c r="I86" s="824"/>
      <c r="J86" s="824"/>
      <c r="K86" s="824"/>
      <c r="L86" s="824"/>
      <c r="M86" s="825"/>
      <c r="N86" s="55">
        <f>L83+L84+L85</f>
        <v>38044.747043239768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164860.57052070566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1497</v>
      </c>
      <c r="C31" s="84" t="s">
        <v>1498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509.44495993510299</v>
      </c>
      <c r="N49" s="276">
        <f>K49*M49</f>
        <v>45850.046394159268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116932.94187759981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1689.455059731182</v>
      </c>
      <c r="M59" s="828"/>
      <c r="N59" s="291">
        <f>K59*L59</f>
        <v>2196.2915776505365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2196.2915776505365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126815.82347746588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25363.164695493178</v>
      </c>
      <c r="M83" s="858"/>
      <c r="N83" s="54"/>
    </row>
    <row r="84" spans="1:14">
      <c r="B84" s="92" t="s">
        <v>973</v>
      </c>
      <c r="C84" s="93"/>
      <c r="D84" s="93"/>
      <c r="E84" s="93"/>
      <c r="F84" s="93"/>
      <c r="G84" s="93"/>
      <c r="H84" s="93"/>
      <c r="I84" s="90"/>
      <c r="J84" s="91"/>
      <c r="K84" s="308">
        <v>0.05</v>
      </c>
      <c r="L84" s="857">
        <f>N78*K84</f>
        <v>6340.7911738732946</v>
      </c>
      <c r="M84" s="858"/>
      <c r="N84" s="54"/>
    </row>
    <row r="85" spans="1:14" ht="15.75" thickBot="1">
      <c r="B85" s="94" t="s">
        <v>974</v>
      </c>
      <c r="C85" s="95"/>
      <c r="D85" s="95"/>
      <c r="E85" s="95"/>
      <c r="F85" s="95"/>
      <c r="G85" s="95"/>
      <c r="H85" s="95"/>
      <c r="I85" s="96"/>
      <c r="J85" s="97"/>
      <c r="K85" s="309">
        <v>0.05</v>
      </c>
      <c r="L85" s="859">
        <f>N78*K85</f>
        <v>6340.7911738732946</v>
      </c>
      <c r="M85" s="860"/>
      <c r="N85" s="54"/>
    </row>
    <row r="86" spans="1:14" ht="15.75" thickBot="1">
      <c r="B86" s="823" t="s">
        <v>953</v>
      </c>
      <c r="C86" s="824"/>
      <c r="D86" s="824"/>
      <c r="E86" s="824"/>
      <c r="F86" s="824"/>
      <c r="G86" s="824"/>
      <c r="H86" s="824"/>
      <c r="I86" s="824"/>
      <c r="J86" s="824"/>
      <c r="K86" s="824"/>
      <c r="L86" s="824"/>
      <c r="M86" s="825"/>
      <c r="N86" s="55">
        <f>L83+L84+L85</f>
        <v>38044.747043239768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164860.57052070566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1499</v>
      </c>
      <c r="C31" s="84" t="s">
        <v>1500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71082.895483440545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1689.455059731182</v>
      </c>
      <c r="M59" s="828"/>
      <c r="N59" s="291">
        <f>K59*L59</f>
        <v>2196.2915776505365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2196.2915776505365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80965.777083306617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16193.155416661324</v>
      </c>
      <c r="M83" s="858"/>
      <c r="N83" s="54"/>
    </row>
    <row r="84" spans="1:14">
      <c r="B84" s="92" t="s">
        <v>973</v>
      </c>
      <c r="C84" s="93"/>
      <c r="D84" s="93"/>
      <c r="E84" s="93"/>
      <c r="F84" s="93"/>
      <c r="G84" s="93"/>
      <c r="H84" s="93"/>
      <c r="I84" s="90"/>
      <c r="J84" s="91"/>
      <c r="K84" s="308">
        <v>0.05</v>
      </c>
      <c r="L84" s="857">
        <f>N78*K84</f>
        <v>4048.288854165331</v>
      </c>
      <c r="M84" s="858"/>
      <c r="N84" s="54"/>
    </row>
    <row r="85" spans="1:14" ht="15.75" thickBot="1">
      <c r="B85" s="94" t="s">
        <v>974</v>
      </c>
      <c r="C85" s="95"/>
      <c r="D85" s="95"/>
      <c r="E85" s="95"/>
      <c r="F85" s="95"/>
      <c r="G85" s="95"/>
      <c r="H85" s="95"/>
      <c r="I85" s="96"/>
      <c r="J85" s="97"/>
      <c r="K85" s="309">
        <v>0.05</v>
      </c>
      <c r="L85" s="859">
        <f>N78*K85</f>
        <v>4048.288854165331</v>
      </c>
      <c r="M85" s="860"/>
      <c r="N85" s="54"/>
    </row>
    <row r="86" spans="1:14" ht="15.75" thickBot="1">
      <c r="B86" s="823" t="s">
        <v>953</v>
      </c>
      <c r="C86" s="824"/>
      <c r="D86" s="824"/>
      <c r="E86" s="824"/>
      <c r="F86" s="824"/>
      <c r="G86" s="824"/>
      <c r="H86" s="824"/>
      <c r="I86" s="824"/>
      <c r="J86" s="824"/>
      <c r="K86" s="824"/>
      <c r="L86" s="824"/>
      <c r="M86" s="825"/>
      <c r="N86" s="55">
        <f>L83+L84+L85</f>
        <v>24289.733124991984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105255.5102082986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1501</v>
      </c>
      <c r="C31" s="84" t="s">
        <v>1502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71082.895483440545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1689.455059731182</v>
      </c>
      <c r="M59" s="828"/>
      <c r="N59" s="291">
        <f>K59*L59</f>
        <v>2196.2915776505365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2196.2915776505365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80965.777083306617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16193.155416661324</v>
      </c>
      <c r="M83" s="858"/>
      <c r="N83" s="54"/>
    </row>
    <row r="84" spans="1:14">
      <c r="B84" s="92" t="s">
        <v>973</v>
      </c>
      <c r="C84" s="93"/>
      <c r="D84" s="93"/>
      <c r="E84" s="93"/>
      <c r="F84" s="93"/>
      <c r="G84" s="93"/>
      <c r="H84" s="93"/>
      <c r="I84" s="90"/>
      <c r="J84" s="91"/>
      <c r="K84" s="308">
        <v>0.05</v>
      </c>
      <c r="L84" s="857">
        <f>N78*K84</f>
        <v>4048.288854165331</v>
      </c>
      <c r="M84" s="858"/>
      <c r="N84" s="54"/>
    </row>
    <row r="85" spans="1:14" ht="15.75" thickBot="1">
      <c r="B85" s="94" t="s">
        <v>974</v>
      </c>
      <c r="C85" s="95"/>
      <c r="D85" s="95"/>
      <c r="E85" s="95"/>
      <c r="F85" s="95"/>
      <c r="G85" s="95"/>
      <c r="H85" s="95"/>
      <c r="I85" s="96"/>
      <c r="J85" s="97"/>
      <c r="K85" s="309">
        <v>0.05</v>
      </c>
      <c r="L85" s="859">
        <f>N78*K85</f>
        <v>4048.288854165331</v>
      </c>
      <c r="M85" s="860"/>
      <c r="N85" s="54"/>
    </row>
    <row r="86" spans="1:14" ht="15.75" thickBot="1">
      <c r="B86" s="823" t="s">
        <v>953</v>
      </c>
      <c r="C86" s="824"/>
      <c r="D86" s="824"/>
      <c r="E86" s="824"/>
      <c r="F86" s="824"/>
      <c r="G86" s="824"/>
      <c r="H86" s="824"/>
      <c r="I86" s="824"/>
      <c r="J86" s="824"/>
      <c r="K86" s="824"/>
      <c r="L86" s="824"/>
      <c r="M86" s="825"/>
      <c r="N86" s="55">
        <f>L83+L84+L85</f>
        <v>24289.733124991984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105255.5102082986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1503</v>
      </c>
      <c r="C31" s="84" t="s">
        <v>1504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71082.895483440545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1689.455059731182</v>
      </c>
      <c r="M59" s="828"/>
      <c r="N59" s="291">
        <f>K59*L59</f>
        <v>2196.2915776505365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2196.2915776505365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80965.777083306617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16193.155416661324</v>
      </c>
      <c r="M83" s="858"/>
      <c r="N83" s="54"/>
    </row>
    <row r="84" spans="1:14">
      <c r="B84" s="92" t="s">
        <v>973</v>
      </c>
      <c r="C84" s="93"/>
      <c r="D84" s="93"/>
      <c r="E84" s="93"/>
      <c r="F84" s="93"/>
      <c r="G84" s="93"/>
      <c r="H84" s="93"/>
      <c r="I84" s="90"/>
      <c r="J84" s="91"/>
      <c r="K84" s="308">
        <v>0.05</v>
      </c>
      <c r="L84" s="857">
        <f>N78*K84</f>
        <v>4048.288854165331</v>
      </c>
      <c r="M84" s="858"/>
      <c r="N84" s="54"/>
    </row>
    <row r="85" spans="1:14" ht="15.75" thickBot="1">
      <c r="B85" s="94" t="s">
        <v>974</v>
      </c>
      <c r="C85" s="95"/>
      <c r="D85" s="95"/>
      <c r="E85" s="95"/>
      <c r="F85" s="95"/>
      <c r="G85" s="95"/>
      <c r="H85" s="95"/>
      <c r="I85" s="96"/>
      <c r="J85" s="97"/>
      <c r="K85" s="309">
        <v>0.05</v>
      </c>
      <c r="L85" s="859">
        <f>N78*K85</f>
        <v>4048.288854165331</v>
      </c>
      <c r="M85" s="860"/>
      <c r="N85" s="54"/>
    </row>
    <row r="86" spans="1:14" ht="15.75" thickBot="1">
      <c r="B86" s="823" t="s">
        <v>953</v>
      </c>
      <c r="C86" s="824"/>
      <c r="D86" s="824"/>
      <c r="E86" s="824"/>
      <c r="F86" s="824"/>
      <c r="G86" s="824"/>
      <c r="H86" s="824"/>
      <c r="I86" s="824"/>
      <c r="J86" s="824"/>
      <c r="K86" s="824"/>
      <c r="L86" s="824"/>
      <c r="M86" s="825"/>
      <c r="N86" s="55">
        <f>L83+L84+L85</f>
        <v>24289.733124991984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105255.5102082986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1505</v>
      </c>
      <c r="C31" s="84" t="s">
        <v>1506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71082.895483440545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1689.455059731182</v>
      </c>
      <c r="M59" s="828"/>
      <c r="N59" s="291">
        <f>K59*L59</f>
        <v>2196.2915776505365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2196.2915776505365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80965.777083306617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16193.155416661324</v>
      </c>
      <c r="M83" s="858"/>
      <c r="N83" s="54"/>
    </row>
    <row r="84" spans="1:14">
      <c r="B84" s="92" t="s">
        <v>973</v>
      </c>
      <c r="C84" s="93"/>
      <c r="D84" s="93"/>
      <c r="E84" s="93"/>
      <c r="F84" s="93"/>
      <c r="G84" s="93"/>
      <c r="H84" s="93"/>
      <c r="I84" s="90"/>
      <c r="J84" s="91"/>
      <c r="K84" s="308">
        <v>0.05</v>
      </c>
      <c r="L84" s="857">
        <f>N78*K84</f>
        <v>4048.288854165331</v>
      </c>
      <c r="M84" s="858"/>
      <c r="N84" s="54"/>
    </row>
    <row r="85" spans="1:14" ht="15.75" thickBot="1">
      <c r="B85" s="94" t="s">
        <v>974</v>
      </c>
      <c r="C85" s="95"/>
      <c r="D85" s="95"/>
      <c r="E85" s="95"/>
      <c r="F85" s="95"/>
      <c r="G85" s="95"/>
      <c r="H85" s="95"/>
      <c r="I85" s="96"/>
      <c r="J85" s="97"/>
      <c r="K85" s="309">
        <v>0.05</v>
      </c>
      <c r="L85" s="859">
        <f>N78*K85</f>
        <v>4048.288854165331</v>
      </c>
      <c r="M85" s="860"/>
      <c r="N85" s="54"/>
    </row>
    <row r="86" spans="1:14" ht="15.75" thickBot="1">
      <c r="B86" s="823" t="s">
        <v>953</v>
      </c>
      <c r="C86" s="824"/>
      <c r="D86" s="824"/>
      <c r="E86" s="824"/>
      <c r="F86" s="824"/>
      <c r="G86" s="824"/>
      <c r="H86" s="824"/>
      <c r="I86" s="824"/>
      <c r="J86" s="824"/>
      <c r="K86" s="824"/>
      <c r="L86" s="824"/>
      <c r="M86" s="825"/>
      <c r="N86" s="55">
        <f>L83+L84+L85</f>
        <v>24289.733124991984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105255.5102082986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1507</v>
      </c>
      <c r="C31" s="84" t="s">
        <v>1508</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509.44495993510299</v>
      </c>
      <c r="N48" s="276">
        <f>K48*M48</f>
        <v>509.44495993510299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509.44495993510299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509.44495993510299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101.8889919870206</v>
      </c>
      <c r="M83" s="858"/>
      <c r="N83" s="54"/>
    </row>
    <row r="84" spans="1:14">
      <c r="B84" s="92" t="s">
        <v>973</v>
      </c>
      <c r="C84" s="93"/>
      <c r="D84" s="93"/>
      <c r="E84" s="93"/>
      <c r="F84" s="93"/>
      <c r="G84" s="93"/>
      <c r="H84" s="93"/>
      <c r="I84" s="90"/>
      <c r="J84" s="91"/>
      <c r="K84" s="308">
        <v>0.05</v>
      </c>
      <c r="L84" s="857">
        <f>N78*K84</f>
        <v>25.472247996755151</v>
      </c>
      <c r="M84" s="858"/>
      <c r="N84" s="54"/>
    </row>
    <row r="85" spans="1:14" ht="15.75" thickBot="1">
      <c r="B85" s="94" t="s">
        <v>974</v>
      </c>
      <c r="C85" s="95"/>
      <c r="D85" s="95"/>
      <c r="E85" s="95"/>
      <c r="F85" s="95"/>
      <c r="G85" s="95"/>
      <c r="H85" s="95"/>
      <c r="I85" s="96"/>
      <c r="J85" s="97"/>
      <c r="K85" s="309">
        <v>0.05</v>
      </c>
      <c r="L85" s="859">
        <f>N78*K85</f>
        <v>25.472247996755151</v>
      </c>
      <c r="M85" s="860"/>
      <c r="N85" s="54"/>
    </row>
    <row r="86" spans="1:14" ht="15.75" thickBot="1">
      <c r="B86" s="823" t="s">
        <v>953</v>
      </c>
      <c r="C86" s="824"/>
      <c r="D86" s="824"/>
      <c r="E86" s="824"/>
      <c r="F86" s="824"/>
      <c r="G86" s="824"/>
      <c r="H86" s="824"/>
      <c r="I86" s="824"/>
      <c r="J86" s="824"/>
      <c r="K86" s="824"/>
      <c r="L86" s="824"/>
      <c r="M86" s="825"/>
      <c r="N86" s="55">
        <f>L83+L84+L85</f>
        <v>152.83348798053092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662.27844791563393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1509</v>
      </c>
      <c r="C31" s="84" t="s">
        <v>1510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509.44495993510299</v>
      </c>
      <c r="N49" s="276">
        <f>K49*M49</f>
        <v>45850.046394159268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116932.94187759981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1689.455059731182</v>
      </c>
      <c r="M59" s="828"/>
      <c r="N59" s="291">
        <f>K59*L59</f>
        <v>2196.2915776505365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2196.2915776505365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126815.82347746588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25363.164695493178</v>
      </c>
      <c r="M83" s="858"/>
      <c r="N83" s="54"/>
    </row>
    <row r="84" spans="1:14">
      <c r="B84" s="92" t="s">
        <v>973</v>
      </c>
      <c r="C84" s="93"/>
      <c r="D84" s="93"/>
      <c r="E84" s="93"/>
      <c r="F84" s="93"/>
      <c r="G84" s="93"/>
      <c r="H84" s="93"/>
      <c r="I84" s="90"/>
      <c r="J84" s="91"/>
      <c r="K84" s="308">
        <v>0.05</v>
      </c>
      <c r="L84" s="857">
        <f>N78*K84</f>
        <v>6340.7911738732946</v>
      </c>
      <c r="M84" s="858"/>
      <c r="N84" s="54"/>
    </row>
    <row r="85" spans="1:14" ht="15.75" thickBot="1">
      <c r="B85" s="94" t="s">
        <v>974</v>
      </c>
      <c r="C85" s="95"/>
      <c r="D85" s="95"/>
      <c r="E85" s="95"/>
      <c r="F85" s="95"/>
      <c r="G85" s="95"/>
      <c r="H85" s="95"/>
      <c r="I85" s="96"/>
      <c r="J85" s="97"/>
      <c r="K85" s="309">
        <v>0.05</v>
      </c>
      <c r="L85" s="859">
        <f>N78*K85</f>
        <v>6340.7911738732946</v>
      </c>
      <c r="M85" s="860"/>
      <c r="N85" s="54"/>
    </row>
    <row r="86" spans="1:14" ht="15.75" thickBot="1">
      <c r="B86" s="823" t="s">
        <v>953</v>
      </c>
      <c r="C86" s="824"/>
      <c r="D86" s="824"/>
      <c r="E86" s="824"/>
      <c r="F86" s="824"/>
      <c r="G86" s="824"/>
      <c r="H86" s="824"/>
      <c r="I86" s="824"/>
      <c r="J86" s="824"/>
      <c r="K86" s="824"/>
      <c r="L86" s="824"/>
      <c r="M86" s="825"/>
      <c r="N86" s="55">
        <f>L83+L84+L85</f>
        <v>38044.747043239768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164860.57052070566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1511</v>
      </c>
      <c r="C31" s="84" t="s">
        <v>1512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509.44495993510299</v>
      </c>
      <c r="N49" s="276">
        <f>K49*M49</f>
        <v>45850.046394159268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116932.94187759981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1689.455059731182</v>
      </c>
      <c r="M59" s="828"/>
      <c r="N59" s="291">
        <f>K59*L59</f>
        <v>2196.2915776505365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2196.2915776505365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126815.82347746588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25363.164695493178</v>
      </c>
      <c r="M83" s="858"/>
      <c r="N83" s="54"/>
    </row>
    <row r="84" spans="1:14">
      <c r="B84" s="92" t="s">
        <v>973</v>
      </c>
      <c r="C84" s="93"/>
      <c r="D84" s="93"/>
      <c r="E84" s="93"/>
      <c r="F84" s="93"/>
      <c r="G84" s="93"/>
      <c r="H84" s="93"/>
      <c r="I84" s="90"/>
      <c r="J84" s="91"/>
      <c r="K84" s="308">
        <v>0.05</v>
      </c>
      <c r="L84" s="857">
        <f>N78*K84</f>
        <v>6340.7911738732946</v>
      </c>
      <c r="M84" s="858"/>
      <c r="N84" s="54"/>
    </row>
    <row r="85" spans="1:14" ht="15.75" thickBot="1">
      <c r="B85" s="94" t="s">
        <v>974</v>
      </c>
      <c r="C85" s="95"/>
      <c r="D85" s="95"/>
      <c r="E85" s="95"/>
      <c r="F85" s="95"/>
      <c r="G85" s="95"/>
      <c r="H85" s="95"/>
      <c r="I85" s="96"/>
      <c r="J85" s="97"/>
      <c r="K85" s="309">
        <v>0.05</v>
      </c>
      <c r="L85" s="859">
        <f>N78*K85</f>
        <v>6340.7911738732946</v>
      </c>
      <c r="M85" s="860"/>
      <c r="N85" s="54"/>
    </row>
    <row r="86" spans="1:14" ht="15.75" thickBot="1">
      <c r="B86" s="823" t="s">
        <v>953</v>
      </c>
      <c r="C86" s="824"/>
      <c r="D86" s="824"/>
      <c r="E86" s="824"/>
      <c r="F86" s="824"/>
      <c r="G86" s="824"/>
      <c r="H86" s="824"/>
      <c r="I86" s="824"/>
      <c r="J86" s="824"/>
      <c r="K86" s="824"/>
      <c r="L86" s="824"/>
      <c r="M86" s="825"/>
      <c r="N86" s="55">
        <f>L83+L84+L85</f>
        <v>38044.747043239768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164860.57052070566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1513</v>
      </c>
      <c r="C31" s="84" t="s">
        <v>1514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71082.895483440545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1689.455059731182</v>
      </c>
      <c r="M59" s="828"/>
      <c r="N59" s="291">
        <f>K59*L59</f>
        <v>2196.2915776505365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2196.2915776505365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80965.777083306617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16193.155416661324</v>
      </c>
      <c r="M83" s="858"/>
      <c r="N83" s="54"/>
    </row>
    <row r="84" spans="1:14">
      <c r="B84" s="92" t="s">
        <v>973</v>
      </c>
      <c r="C84" s="93"/>
      <c r="D84" s="93"/>
      <c r="E84" s="93"/>
      <c r="F84" s="93"/>
      <c r="G84" s="93"/>
      <c r="H84" s="93"/>
      <c r="I84" s="90"/>
      <c r="J84" s="91"/>
      <c r="K84" s="308">
        <v>0.05</v>
      </c>
      <c r="L84" s="857">
        <f>N78*K84</f>
        <v>4048.288854165331</v>
      </c>
      <c r="M84" s="858"/>
      <c r="N84" s="54"/>
    </row>
    <row r="85" spans="1:14" ht="15.75" thickBot="1">
      <c r="B85" s="94" t="s">
        <v>974</v>
      </c>
      <c r="C85" s="95"/>
      <c r="D85" s="95"/>
      <c r="E85" s="95"/>
      <c r="F85" s="95"/>
      <c r="G85" s="95"/>
      <c r="H85" s="95"/>
      <c r="I85" s="96"/>
      <c r="J85" s="97"/>
      <c r="K85" s="309">
        <v>0.05</v>
      </c>
      <c r="L85" s="859">
        <f>N78*K85</f>
        <v>4048.288854165331</v>
      </c>
      <c r="M85" s="860"/>
      <c r="N85" s="54"/>
    </row>
    <row r="86" spans="1:14" ht="15.75" thickBot="1">
      <c r="B86" s="823" t="s">
        <v>953</v>
      </c>
      <c r="C86" s="824"/>
      <c r="D86" s="824"/>
      <c r="E86" s="824"/>
      <c r="F86" s="824"/>
      <c r="G86" s="824"/>
      <c r="H86" s="824"/>
      <c r="I86" s="824"/>
      <c r="J86" s="824"/>
      <c r="K86" s="824"/>
      <c r="L86" s="824"/>
      <c r="M86" s="825"/>
      <c r="N86" s="55">
        <f>L83+L84+L85</f>
        <v>24289.733124991984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105255.5102082986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1515</v>
      </c>
      <c r="C31" s="84" t="s">
        <v>1516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45</v>
      </c>
      <c r="N36" s="276">
        <f>K36/M36</f>
        <v>1278.8028354862072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130764.36138100251</v>
      </c>
      <c r="L37" s="274"/>
      <c r="M37" s="275">
        <v>45</v>
      </c>
      <c r="N37" s="276">
        <f>K37/M37</f>
        <v>2905.8746973556113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130448.84626549845</v>
      </c>
      <c r="L38" s="274"/>
      <c r="M38" s="275">
        <v>45</v>
      </c>
      <c r="N38" s="276">
        <f>K38/M38</f>
        <v>2898.8632503444101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7089.5115677310732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54679.150371877338</v>
      </c>
      <c r="N48" s="276">
        <f>K48*M48</f>
        <v>71082.895483440545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71082.895483440545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1689.455059731182</v>
      </c>
      <c r="M59" s="828"/>
      <c r="N59" s="291">
        <f>K59*L59</f>
        <v>2196.2915776505365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2196.2915776505365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80965.777083306617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16193.155416661324</v>
      </c>
      <c r="M83" s="858"/>
      <c r="N83" s="54"/>
    </row>
    <row r="84" spans="1:14">
      <c r="B84" s="92" t="s">
        <v>973</v>
      </c>
      <c r="C84" s="93"/>
      <c r="D84" s="93"/>
      <c r="E84" s="93"/>
      <c r="F84" s="93"/>
      <c r="G84" s="93"/>
      <c r="H84" s="93"/>
      <c r="I84" s="90"/>
      <c r="J84" s="91"/>
      <c r="K84" s="308">
        <v>0.05</v>
      </c>
      <c r="L84" s="857">
        <f>N78*K84</f>
        <v>4048.288854165331</v>
      </c>
      <c r="M84" s="858"/>
      <c r="N84" s="54"/>
    </row>
    <row r="85" spans="1:14" ht="15.75" thickBot="1">
      <c r="B85" s="94" t="s">
        <v>974</v>
      </c>
      <c r="C85" s="95"/>
      <c r="D85" s="95"/>
      <c r="E85" s="95"/>
      <c r="F85" s="95"/>
      <c r="G85" s="95"/>
      <c r="H85" s="95"/>
      <c r="I85" s="96"/>
      <c r="J85" s="97"/>
      <c r="K85" s="309">
        <v>0.05</v>
      </c>
      <c r="L85" s="859">
        <f>N78*K85</f>
        <v>4048.288854165331</v>
      </c>
      <c r="M85" s="860"/>
      <c r="N85" s="54"/>
    </row>
    <row r="86" spans="1:14" ht="15.75" thickBot="1">
      <c r="B86" s="823" t="s">
        <v>953</v>
      </c>
      <c r="C86" s="824"/>
      <c r="D86" s="824"/>
      <c r="E86" s="824"/>
      <c r="F86" s="824"/>
      <c r="G86" s="824"/>
      <c r="H86" s="824"/>
      <c r="I86" s="824"/>
      <c r="J86" s="824"/>
      <c r="K86" s="824"/>
      <c r="L86" s="824"/>
      <c r="M86" s="825"/>
      <c r="N86" s="55">
        <f>L83+L84+L85</f>
        <v>24289.733124991984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105255.5102082986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1517</v>
      </c>
      <c r="C31" s="84" t="s">
        <v>1518</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509.44495993510299</v>
      </c>
      <c r="N48" s="276">
        <f>K48*M48</f>
        <v>509.44495993510299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509.44495993510299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509.44495993510299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101.8889919870206</v>
      </c>
      <c r="M83" s="858"/>
      <c r="N83" s="54"/>
    </row>
    <row r="84" spans="1:14">
      <c r="B84" s="92" t="s">
        <v>973</v>
      </c>
      <c r="C84" s="93"/>
      <c r="D84" s="93"/>
      <c r="E84" s="93"/>
      <c r="F84" s="93"/>
      <c r="G84" s="93"/>
      <c r="H84" s="93"/>
      <c r="I84" s="90"/>
      <c r="J84" s="91"/>
      <c r="K84" s="308">
        <v>0.05</v>
      </c>
      <c r="L84" s="857">
        <f>N78*K84</f>
        <v>25.472247996755151</v>
      </c>
      <c r="M84" s="858"/>
      <c r="N84" s="54"/>
    </row>
    <row r="85" spans="1:14" ht="15.75" thickBot="1">
      <c r="B85" s="94" t="s">
        <v>974</v>
      </c>
      <c r="C85" s="95"/>
      <c r="D85" s="95"/>
      <c r="E85" s="95"/>
      <c r="F85" s="95"/>
      <c r="G85" s="95"/>
      <c r="H85" s="95"/>
      <c r="I85" s="96"/>
      <c r="J85" s="97"/>
      <c r="K85" s="309">
        <v>0.05</v>
      </c>
      <c r="L85" s="859">
        <f>N78*K85</f>
        <v>25.472247996755151</v>
      </c>
      <c r="M85" s="860"/>
      <c r="N85" s="54"/>
    </row>
    <row r="86" spans="1:14" ht="15.75" thickBot="1">
      <c r="B86" s="823" t="s">
        <v>953</v>
      </c>
      <c r="C86" s="824"/>
      <c r="D86" s="824"/>
      <c r="E86" s="824"/>
      <c r="F86" s="824"/>
      <c r="G86" s="824"/>
      <c r="H86" s="824"/>
      <c r="I86" s="824"/>
      <c r="J86" s="824"/>
      <c r="K86" s="824"/>
      <c r="L86" s="824"/>
      <c r="M86" s="825"/>
      <c r="N86" s="55">
        <f>L83+L84+L85</f>
        <v>152.83348798053092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662.27844791563393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456"/>
      <c r="L30" s="834" t="s">
        <v>945</v>
      </c>
      <c r="M30" s="835"/>
      <c r="N30" s="74" t="s">
        <v>946</v>
      </c>
    </row>
    <row r="31" spans="1:14" ht="15.75" thickBot="1">
      <c r="A31" t="s">
        <v>1844</v>
      </c>
      <c r="B31" s="83" t="s">
        <v>1521</v>
      </c>
      <c r="C31" s="84" t="s">
        <v>1519</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810</v>
      </c>
      <c r="B48" s="46" t="str">
        <f>VLOOKUP(A48,MATERIALES!A4:D373,3,FALSE)</f>
        <v>Cemento Asfaltico 40-50</v>
      </c>
      <c r="C48" s="285"/>
      <c r="D48" s="285"/>
      <c r="E48" s="285"/>
      <c r="F48" s="285"/>
      <c r="G48" s="285"/>
      <c r="H48" s="285"/>
      <c r="I48" s="272"/>
      <c r="J48" s="228" t="str">
        <f>VLOOKUP(A48,MATERIALES!A4:D373,2,FALSE)</f>
        <v>kg</v>
      </c>
      <c r="K48" s="286">
        <v>1</v>
      </c>
      <c r="L48" s="271"/>
      <c r="M48" s="406">
        <f>VLOOKUP(A48,MATERIALES!A4:D395,4,FALSE)</f>
        <v>1506.3570340205476</v>
      </c>
      <c r="N48" s="276">
        <f>K48*M48</f>
        <v>1506.3570340205476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1506.3570340205476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1506.3570340205476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301.27140680410952</v>
      </c>
      <c r="M83" s="858"/>
      <c r="N83" s="54"/>
    </row>
    <row r="84" spans="1:14">
      <c r="B84" s="92" t="s">
        <v>973</v>
      </c>
      <c r="C84" s="93"/>
      <c r="D84" s="93"/>
      <c r="E84" s="93"/>
      <c r="F84" s="93"/>
      <c r="G84" s="93"/>
      <c r="H84" s="93"/>
      <c r="I84" s="90"/>
      <c r="J84" s="91"/>
      <c r="K84" s="308">
        <v>0.05</v>
      </c>
      <c r="L84" s="857">
        <f>N78*K84</f>
        <v>75.317851701027379</v>
      </c>
      <c r="M84" s="858"/>
      <c r="N84" s="54"/>
    </row>
    <row r="85" spans="1:14" ht="15.75" thickBot="1">
      <c r="B85" s="94" t="s">
        <v>974</v>
      </c>
      <c r="C85" s="95"/>
      <c r="D85" s="95"/>
      <c r="E85" s="95"/>
      <c r="F85" s="95"/>
      <c r="G85" s="95"/>
      <c r="H85" s="95"/>
      <c r="I85" s="96"/>
      <c r="J85" s="97"/>
      <c r="K85" s="309">
        <v>0.05</v>
      </c>
      <c r="L85" s="859">
        <f>N78*K85</f>
        <v>75.317851701027379</v>
      </c>
      <c r="M85" s="860"/>
      <c r="N85" s="54"/>
    </row>
    <row r="86" spans="1:14" ht="15.75" thickBot="1">
      <c r="B86" s="823" t="s">
        <v>953</v>
      </c>
      <c r="C86" s="824"/>
      <c r="D86" s="824"/>
      <c r="E86" s="824"/>
      <c r="F86" s="824"/>
      <c r="G86" s="824"/>
      <c r="H86" s="824"/>
      <c r="I86" s="824"/>
      <c r="J86" s="824"/>
      <c r="K86" s="824"/>
      <c r="L86" s="824"/>
      <c r="M86" s="825"/>
      <c r="N86" s="55">
        <f>L83+L84+L85</f>
        <v>451.9071102061643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1958.264144226712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1522</v>
      </c>
      <c r="C31" s="84" t="s">
        <v>1529</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805</v>
      </c>
      <c r="B48" s="46" t="str">
        <f>VLOOKUP(A48,MATERIALES!A4:D373,3,FALSE)</f>
        <v>Cemento Asfaltico 60-70</v>
      </c>
      <c r="C48" s="285"/>
      <c r="D48" s="285"/>
      <c r="E48" s="285"/>
      <c r="F48" s="285"/>
      <c r="G48" s="285"/>
      <c r="H48" s="285"/>
      <c r="I48" s="272"/>
      <c r="J48" s="228" t="str">
        <f>VLOOKUP(A48,MATERIALES!A4:D373,2,FALSE)</f>
        <v>kg</v>
      </c>
      <c r="K48" s="286">
        <v>1</v>
      </c>
      <c r="L48" s="271"/>
      <c r="M48" s="406">
        <f>VLOOKUP(A48,MATERIALES!A4:D395,4,FALSE)</f>
        <v>2391.6033118260261</v>
      </c>
      <c r="N48" s="276">
        <f>K48*M48</f>
        <v>2391.6033118260261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2391.6033118260261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2391.6033118260261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478.32066236520524</v>
      </c>
      <c r="M83" s="858"/>
      <c r="N83" s="54"/>
    </row>
    <row r="84" spans="1:14">
      <c r="B84" s="92" t="s">
        <v>973</v>
      </c>
      <c r="C84" s="93"/>
      <c r="D84" s="93"/>
      <c r="E84" s="93"/>
      <c r="F84" s="93"/>
      <c r="G84" s="93"/>
      <c r="H84" s="93"/>
      <c r="I84" s="90"/>
      <c r="J84" s="91"/>
      <c r="K84" s="308">
        <v>0.05</v>
      </c>
      <c r="L84" s="857">
        <f>N78*K84</f>
        <v>119.58016559130131</v>
      </c>
      <c r="M84" s="858"/>
      <c r="N84" s="54"/>
    </row>
    <row r="85" spans="1:14" ht="15.75" thickBot="1">
      <c r="B85" s="94" t="s">
        <v>974</v>
      </c>
      <c r="C85" s="95"/>
      <c r="D85" s="95"/>
      <c r="E85" s="95"/>
      <c r="F85" s="95"/>
      <c r="G85" s="95"/>
      <c r="H85" s="95"/>
      <c r="I85" s="96"/>
      <c r="J85" s="97"/>
      <c r="K85" s="309">
        <v>0.05</v>
      </c>
      <c r="L85" s="859">
        <f>N78*K85</f>
        <v>119.58016559130131</v>
      </c>
      <c r="M85" s="860"/>
      <c r="N85" s="54"/>
    </row>
    <row r="86" spans="1:14" ht="15.75" thickBot="1">
      <c r="B86" s="823" t="s">
        <v>953</v>
      </c>
      <c r="C86" s="824"/>
      <c r="D86" s="824"/>
      <c r="E86" s="824"/>
      <c r="F86" s="824"/>
      <c r="G86" s="824"/>
      <c r="H86" s="824"/>
      <c r="I86" s="824"/>
      <c r="J86" s="824"/>
      <c r="K86" s="824"/>
      <c r="L86" s="824"/>
      <c r="M86" s="825"/>
      <c r="N86" s="55">
        <f>L83+L84+L85</f>
        <v>717.48099354780788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3109.084305373834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1524</v>
      </c>
      <c r="C31" s="84" t="s">
        <v>1523</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808</v>
      </c>
      <c r="B48" s="46" t="str">
        <f>VLOOKUP(A48,MATERIALES!A4:D373,3,FALSE)</f>
        <v>Cemento Asfaltico 80-100</v>
      </c>
      <c r="C48" s="285"/>
      <c r="D48" s="285"/>
      <c r="E48" s="285"/>
      <c r="F48" s="285"/>
      <c r="G48" s="285"/>
      <c r="H48" s="285"/>
      <c r="I48" s="272"/>
      <c r="J48" s="228" t="str">
        <f>VLOOKUP(A48,MATERIALES!A4:D373,2,FALSE)</f>
        <v>kg</v>
      </c>
      <c r="K48" s="286">
        <v>1</v>
      </c>
      <c r="L48" s="271"/>
      <c r="M48" s="406">
        <f>VLOOKUP(A48,MATERIALES!A4:D395,4,FALSE)</f>
        <v>1894.71470685397</v>
      </c>
      <c r="N48" s="276">
        <f>K48*M48</f>
        <v>1894.71470685397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1894.71470685397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1894.71470685397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378.94294137079402</v>
      </c>
      <c r="M83" s="858"/>
      <c r="N83" s="54"/>
    </row>
    <row r="84" spans="1:14">
      <c r="B84" s="92" t="s">
        <v>973</v>
      </c>
      <c r="C84" s="93"/>
      <c r="D84" s="93"/>
      <c r="E84" s="93"/>
      <c r="F84" s="93"/>
      <c r="G84" s="93"/>
      <c r="H84" s="93"/>
      <c r="I84" s="90"/>
      <c r="J84" s="91"/>
      <c r="K84" s="308">
        <v>0.05</v>
      </c>
      <c r="L84" s="857">
        <f>N78*K84</f>
        <v>94.735735342698504</v>
      </c>
      <c r="M84" s="858"/>
      <c r="N84" s="54"/>
    </row>
    <row r="85" spans="1:14" ht="15.75" thickBot="1">
      <c r="B85" s="94" t="s">
        <v>974</v>
      </c>
      <c r="C85" s="95"/>
      <c r="D85" s="95"/>
      <c r="E85" s="95"/>
      <c r="F85" s="95"/>
      <c r="G85" s="95"/>
      <c r="H85" s="95"/>
      <c r="I85" s="96"/>
      <c r="J85" s="97"/>
      <c r="K85" s="309">
        <v>0.05</v>
      </c>
      <c r="L85" s="859">
        <f>N78*K85</f>
        <v>94.735735342698504</v>
      </c>
      <c r="M85" s="860"/>
      <c r="N85" s="54"/>
    </row>
    <row r="86" spans="1:14" ht="15.75" thickBot="1">
      <c r="B86" s="823" t="s">
        <v>953</v>
      </c>
      <c r="C86" s="824"/>
      <c r="D86" s="824"/>
      <c r="E86" s="824"/>
      <c r="F86" s="824"/>
      <c r="G86" s="824"/>
      <c r="H86" s="824"/>
      <c r="I86" s="824"/>
      <c r="J86" s="824"/>
      <c r="K86" s="824"/>
      <c r="L86" s="824"/>
      <c r="M86" s="825"/>
      <c r="N86" s="55">
        <f>L83+L84+L85</f>
        <v>568.41441205619105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2463.1291189101612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1526</v>
      </c>
      <c r="C31" s="84" t="s">
        <v>1530</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854</v>
      </c>
      <c r="B48" s="46" t="str">
        <f>VLOOKUP(A48,MATERIALES!A4:D373,3,FALSE)</f>
        <v>Emulsión CRM</v>
      </c>
      <c r="C48" s="285"/>
      <c r="D48" s="285"/>
      <c r="E48" s="285"/>
      <c r="F48" s="285"/>
      <c r="G48" s="285"/>
      <c r="H48" s="285"/>
      <c r="I48" s="272"/>
      <c r="J48" s="228" t="str">
        <f>VLOOKUP(A48,MATERIALES!A4:D373,2,FALSE)</f>
        <v>lt</v>
      </c>
      <c r="K48" s="286">
        <v>1</v>
      </c>
      <c r="L48" s="271"/>
      <c r="M48" s="406">
        <f>VLOOKUP(A48,MATERIALES!A4:D395,4,FALSE)</f>
        <v>2960.410004359826</v>
      </c>
      <c r="N48" s="276">
        <f>K48*M48</f>
        <v>2960.410004359826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2960.410004359826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2960.410004359826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592.08200087196519</v>
      </c>
      <c r="M83" s="858"/>
      <c r="N83" s="54"/>
    </row>
    <row r="84" spans="1:14">
      <c r="B84" s="92" t="s">
        <v>973</v>
      </c>
      <c r="C84" s="93"/>
      <c r="D84" s="93"/>
      <c r="E84" s="93"/>
      <c r="F84" s="93"/>
      <c r="G84" s="93"/>
      <c r="H84" s="93"/>
      <c r="I84" s="90"/>
      <c r="J84" s="91"/>
      <c r="K84" s="308">
        <v>0.05</v>
      </c>
      <c r="L84" s="857">
        <f>N78*K84</f>
        <v>148.0205002179913</v>
      </c>
      <c r="M84" s="858"/>
      <c r="N84" s="54"/>
    </row>
    <row r="85" spans="1:14" ht="15.75" thickBot="1">
      <c r="B85" s="94" t="s">
        <v>974</v>
      </c>
      <c r="C85" s="95"/>
      <c r="D85" s="95"/>
      <c r="E85" s="95"/>
      <c r="F85" s="95"/>
      <c r="G85" s="95"/>
      <c r="H85" s="95"/>
      <c r="I85" s="96"/>
      <c r="J85" s="97"/>
      <c r="K85" s="309">
        <v>0.05</v>
      </c>
      <c r="L85" s="859">
        <f>N78*K85</f>
        <v>148.0205002179913</v>
      </c>
      <c r="M85" s="860"/>
      <c r="N85" s="54"/>
    </row>
    <row r="86" spans="1:14" ht="15.75" thickBot="1">
      <c r="B86" s="823" t="s">
        <v>953</v>
      </c>
      <c r="C86" s="824"/>
      <c r="D86" s="824"/>
      <c r="E86" s="824"/>
      <c r="F86" s="824"/>
      <c r="G86" s="824"/>
      <c r="H86" s="824"/>
      <c r="I86" s="824"/>
      <c r="J86" s="824"/>
      <c r="K86" s="824"/>
      <c r="L86" s="824"/>
      <c r="M86" s="825"/>
      <c r="N86" s="55">
        <f>L83+L84+L85</f>
        <v>888.12300130794779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3848.533005667774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1036</v>
      </c>
      <c r="C31" s="84" t="s">
        <v>1531</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865</v>
      </c>
      <c r="B48" s="46" t="str">
        <f>VLOOKUP(A48,MATERIALES!A4:D373,3,FALSE)</f>
        <v>Emulsión Asfáltica de Rotura Lenta CRL</v>
      </c>
      <c r="C48" s="285"/>
      <c r="D48" s="285"/>
      <c r="E48" s="285"/>
      <c r="F48" s="285"/>
      <c r="G48" s="285"/>
      <c r="H48" s="285"/>
      <c r="I48" s="272"/>
      <c r="J48" s="228" t="str">
        <f>VLOOKUP(A48,MATERIALES!A4:D373,2,FALSE)</f>
        <v>lt</v>
      </c>
      <c r="K48" s="286">
        <v>1</v>
      </c>
      <c r="L48" s="271"/>
      <c r="M48" s="406">
        <f>VLOOKUP(A48,MATERIALES!A4:D395,4,FALSE)</f>
        <v>3131.3980516545043</v>
      </c>
      <c r="N48" s="276">
        <f>K48*M48</f>
        <v>3131.3980516545043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3131.3980516545043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3131.3980516545043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626.27961033090094</v>
      </c>
      <c r="M83" s="858"/>
      <c r="N83" s="54"/>
    </row>
    <row r="84" spans="1:14">
      <c r="B84" s="92" t="s">
        <v>973</v>
      </c>
      <c r="C84" s="93"/>
      <c r="D84" s="93"/>
      <c r="E84" s="93"/>
      <c r="F84" s="93"/>
      <c r="G84" s="93"/>
      <c r="H84" s="93"/>
      <c r="I84" s="90"/>
      <c r="J84" s="91"/>
      <c r="K84" s="308">
        <v>0.05</v>
      </c>
      <c r="L84" s="857">
        <f>N78*K84</f>
        <v>156.56990258272523</v>
      </c>
      <c r="M84" s="858"/>
      <c r="N84" s="54"/>
    </row>
    <row r="85" spans="1:14" ht="15.75" thickBot="1">
      <c r="B85" s="94" t="s">
        <v>974</v>
      </c>
      <c r="C85" s="95"/>
      <c r="D85" s="95"/>
      <c r="E85" s="95"/>
      <c r="F85" s="95"/>
      <c r="G85" s="95"/>
      <c r="H85" s="95"/>
      <c r="I85" s="96"/>
      <c r="J85" s="97"/>
      <c r="K85" s="309">
        <v>0.05</v>
      </c>
      <c r="L85" s="859">
        <f>N78*K85</f>
        <v>156.56990258272523</v>
      </c>
      <c r="M85" s="860"/>
      <c r="N85" s="54"/>
    </row>
    <row r="86" spans="1:14" ht="15.75" thickBot="1">
      <c r="B86" s="823" t="s">
        <v>953</v>
      </c>
      <c r="C86" s="824"/>
      <c r="D86" s="824"/>
      <c r="E86" s="824"/>
      <c r="F86" s="824"/>
      <c r="G86" s="824"/>
      <c r="H86" s="824"/>
      <c r="I86" s="824"/>
      <c r="J86" s="824"/>
      <c r="K86" s="824"/>
      <c r="L86" s="824"/>
      <c r="M86" s="825"/>
      <c r="N86" s="55">
        <f>L83+L84+L85</f>
        <v>939.41941549635146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4070.8174671508559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1037</v>
      </c>
      <c r="C31" s="84" t="s">
        <v>1532</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852</v>
      </c>
      <c r="B48" s="46" t="str">
        <f>VLOOKUP(A48,MATERIALES!A4:D373,3,FALSE)</f>
        <v>Emulsión CRL-1hm</v>
      </c>
      <c r="C48" s="285"/>
      <c r="D48" s="285"/>
      <c r="E48" s="285"/>
      <c r="F48" s="285"/>
      <c r="G48" s="285"/>
      <c r="H48" s="285"/>
      <c r="I48" s="272"/>
      <c r="J48" s="228" t="str">
        <f>VLOOKUP(A48,MATERIALES!A4:D373,2,FALSE)</f>
        <v>lt</v>
      </c>
      <c r="K48" s="286">
        <v>1</v>
      </c>
      <c r="L48" s="271"/>
      <c r="M48" s="406">
        <f>VLOOKUP(A48,MATERIALES!A4:D395,4,FALSE)</f>
        <v>3359.2284899295028</v>
      </c>
      <c r="N48" s="276">
        <f>K48*M48</f>
        <v>3359.2284899295028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3359.2284899295028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3359.2284899295028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671.84569798590064</v>
      </c>
      <c r="M83" s="858"/>
      <c r="N83" s="54"/>
    </row>
    <row r="84" spans="1:14">
      <c r="B84" s="92" t="s">
        <v>973</v>
      </c>
      <c r="C84" s="93"/>
      <c r="D84" s="93"/>
      <c r="E84" s="93"/>
      <c r="F84" s="93"/>
      <c r="G84" s="93"/>
      <c r="H84" s="93"/>
      <c r="I84" s="90"/>
      <c r="J84" s="91"/>
      <c r="K84" s="308">
        <v>0.05</v>
      </c>
      <c r="L84" s="857">
        <f>N78*K84</f>
        <v>167.96142449647516</v>
      </c>
      <c r="M84" s="858"/>
      <c r="N84" s="54"/>
    </row>
    <row r="85" spans="1:14" ht="15.75" thickBot="1">
      <c r="B85" s="94" t="s">
        <v>974</v>
      </c>
      <c r="C85" s="95"/>
      <c r="D85" s="95"/>
      <c r="E85" s="95"/>
      <c r="F85" s="95"/>
      <c r="G85" s="95"/>
      <c r="H85" s="95"/>
      <c r="I85" s="96"/>
      <c r="J85" s="97"/>
      <c r="K85" s="309">
        <v>0.05</v>
      </c>
      <c r="L85" s="859">
        <f>N78*K85</f>
        <v>167.96142449647516</v>
      </c>
      <c r="M85" s="860"/>
      <c r="N85" s="54"/>
    </row>
    <row r="86" spans="1:14" ht="15.75" thickBot="1">
      <c r="B86" s="823" t="s">
        <v>953</v>
      </c>
      <c r="C86" s="824"/>
      <c r="D86" s="824"/>
      <c r="E86" s="824"/>
      <c r="F86" s="824"/>
      <c r="G86" s="824"/>
      <c r="H86" s="824"/>
      <c r="I86" s="824"/>
      <c r="J86" s="824"/>
      <c r="K86" s="824"/>
      <c r="L86" s="824"/>
      <c r="M86" s="825"/>
      <c r="N86" s="55">
        <f>L83+L84+L85</f>
        <v>1007.768546978851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4366.9970369083539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1527</v>
      </c>
      <c r="C31" s="84" t="s">
        <v>1533</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850</v>
      </c>
      <c r="B48" s="46" t="str">
        <f>VLOOKUP(A48,MATERIALES!A4:D373,3,FALSE)</f>
        <v>Emulsión CRL-1h</v>
      </c>
      <c r="C48" s="285"/>
      <c r="D48" s="285"/>
      <c r="E48" s="285"/>
      <c r="F48" s="285"/>
      <c r="G48" s="285"/>
      <c r="H48" s="285"/>
      <c r="I48" s="272"/>
      <c r="J48" s="228" t="str">
        <f>VLOOKUP(A48,MATERIALES!A4:D373,2,FALSE)</f>
        <v>lt</v>
      </c>
      <c r="K48" s="286">
        <v>1</v>
      </c>
      <c r="L48" s="271"/>
      <c r="M48" s="406">
        <f>VLOOKUP(A48,MATERIALES!A4:D395,4,FALSE)</f>
        <v>2368.0664831694553</v>
      </c>
      <c r="N48" s="276">
        <f>K48*M48</f>
        <v>2368.0664831694553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2368.0664831694553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2368.0664831694553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473.61329663389108</v>
      </c>
      <c r="M83" s="858"/>
      <c r="N83" s="54"/>
    </row>
    <row r="84" spans="1:14">
      <c r="B84" s="92" t="s">
        <v>973</v>
      </c>
      <c r="C84" s="93"/>
      <c r="D84" s="93"/>
      <c r="E84" s="93"/>
      <c r="F84" s="93"/>
      <c r="G84" s="93"/>
      <c r="H84" s="93"/>
      <c r="I84" s="90"/>
      <c r="J84" s="91"/>
      <c r="K84" s="308">
        <v>0.05</v>
      </c>
      <c r="L84" s="857">
        <f>N78*K84</f>
        <v>118.40332415847277</v>
      </c>
      <c r="M84" s="858"/>
      <c r="N84" s="54"/>
    </row>
    <row r="85" spans="1:14" ht="15.75" thickBot="1">
      <c r="B85" s="94" t="s">
        <v>974</v>
      </c>
      <c r="C85" s="95"/>
      <c r="D85" s="95"/>
      <c r="E85" s="95"/>
      <c r="F85" s="95"/>
      <c r="G85" s="95"/>
      <c r="H85" s="95"/>
      <c r="I85" s="96"/>
      <c r="J85" s="97"/>
      <c r="K85" s="309">
        <v>0.05</v>
      </c>
      <c r="L85" s="859">
        <f>N78*K85</f>
        <v>118.40332415847277</v>
      </c>
      <c r="M85" s="860"/>
      <c r="N85" s="54"/>
    </row>
    <row r="86" spans="1:14" ht="15.75" thickBot="1">
      <c r="B86" s="823" t="s">
        <v>953</v>
      </c>
      <c r="C86" s="824"/>
      <c r="D86" s="824"/>
      <c r="E86" s="824"/>
      <c r="F86" s="824"/>
      <c r="G86" s="824"/>
      <c r="H86" s="824"/>
      <c r="I86" s="824"/>
      <c r="J86" s="824"/>
      <c r="K86" s="824"/>
      <c r="L86" s="824"/>
      <c r="M86" s="825"/>
      <c r="N86" s="55">
        <f>L83+L84+L85</f>
        <v>710.41994495083657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3078.4864281202917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1534</v>
      </c>
      <c r="C31" s="84" t="s">
        <v>1535</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817</v>
      </c>
      <c r="B48" s="46" t="str">
        <f>VLOOKUP(A48,MATERIALES!A4:D373,3,FALSE)</f>
        <v>Cemento Asfáltico Modificado Con Grano De Caucho Reciclado Tipo I</v>
      </c>
      <c r="C48" s="285"/>
      <c r="D48" s="285"/>
      <c r="E48" s="285"/>
      <c r="F48" s="285"/>
      <c r="G48" s="285"/>
      <c r="H48" s="285"/>
      <c r="I48" s="272"/>
      <c r="J48" s="228" t="str">
        <f>VLOOKUP(A48,MATERIALES!A4:D373,2,FALSE)</f>
        <v>kg</v>
      </c>
      <c r="K48" s="286">
        <v>1</v>
      </c>
      <c r="L48" s="271"/>
      <c r="M48" s="406">
        <f>VLOOKUP(A48,MATERIALES!A4:D395,4,FALSE)</f>
        <v>3463.836617292041</v>
      </c>
      <c r="N48" s="276">
        <f>K48*M48</f>
        <v>3463.836617292041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3463.836617292041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3463.836617292041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692.76732345840821</v>
      </c>
      <c r="M83" s="858"/>
      <c r="N83" s="54"/>
    </row>
    <row r="84" spans="1:14">
      <c r="B84" s="92" t="s">
        <v>973</v>
      </c>
      <c r="C84" s="93"/>
      <c r="D84" s="93"/>
      <c r="E84" s="93"/>
      <c r="F84" s="93"/>
      <c r="G84" s="93"/>
      <c r="H84" s="93"/>
      <c r="I84" s="90"/>
      <c r="J84" s="91"/>
      <c r="K84" s="308">
        <v>0.05</v>
      </c>
      <c r="L84" s="857">
        <f>N78*K84</f>
        <v>173.19183086460205</v>
      </c>
      <c r="M84" s="858"/>
      <c r="N84" s="54"/>
    </row>
    <row r="85" spans="1:14" ht="15.75" thickBot="1">
      <c r="B85" s="94" t="s">
        <v>974</v>
      </c>
      <c r="C85" s="95"/>
      <c r="D85" s="95"/>
      <c r="E85" s="95"/>
      <c r="F85" s="95"/>
      <c r="G85" s="95"/>
      <c r="H85" s="95"/>
      <c r="I85" s="96"/>
      <c r="J85" s="97"/>
      <c r="K85" s="309">
        <v>0.05</v>
      </c>
      <c r="L85" s="859">
        <f>N78*K85</f>
        <v>173.19183086460205</v>
      </c>
      <c r="M85" s="860"/>
      <c r="N85" s="54"/>
    </row>
    <row r="86" spans="1:14" ht="15.75" thickBot="1">
      <c r="B86" s="823" t="s">
        <v>953</v>
      </c>
      <c r="C86" s="824"/>
      <c r="D86" s="824"/>
      <c r="E86" s="824"/>
      <c r="F86" s="824"/>
      <c r="G86" s="824"/>
      <c r="H86" s="824"/>
      <c r="I86" s="824"/>
      <c r="J86" s="824"/>
      <c r="K86" s="824"/>
      <c r="L86" s="824"/>
      <c r="M86" s="825"/>
      <c r="N86" s="55">
        <f>L83+L84+L85</f>
        <v>1039.1509851876124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4502.9876024796531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1536</v>
      </c>
      <c r="C31" s="84" t="s">
        <v>1537</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819</v>
      </c>
      <c r="B48" s="46" t="str">
        <f>VLOOKUP(A48,MATERIALES!A4:D373,3,FALSE)</f>
        <v>Cemento Asfáltico Modificado Con Grano De Caucho Reciclado Tipo Il</v>
      </c>
      <c r="C48" s="285"/>
      <c r="D48" s="285"/>
      <c r="E48" s="285"/>
      <c r="F48" s="285"/>
      <c r="G48" s="285"/>
      <c r="H48" s="285"/>
      <c r="I48" s="272"/>
      <c r="J48" s="228" t="str">
        <f>VLOOKUP(A48,MATERIALES!A4:D373,2,FALSE)</f>
        <v>kg</v>
      </c>
      <c r="K48" s="286">
        <v>1</v>
      </c>
      <c r="L48" s="271"/>
      <c r="M48" s="406">
        <f>VLOOKUP(A48,MATERIALES!A4:D395,4,FALSE)</f>
        <v>4069.2561544027299</v>
      </c>
      <c r="N48" s="276">
        <f>K48*M48</f>
        <v>4069.2561544027299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4069.2561544027299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4069.2561544027299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813.85123088054604</v>
      </c>
      <c r="M83" s="858"/>
      <c r="N83" s="54"/>
    </row>
    <row r="84" spans="1:14">
      <c r="B84" s="92" t="s">
        <v>973</v>
      </c>
      <c r="C84" s="93"/>
      <c r="D84" s="93"/>
      <c r="E84" s="93"/>
      <c r="F84" s="93"/>
      <c r="G84" s="93"/>
      <c r="H84" s="93"/>
      <c r="I84" s="90"/>
      <c r="J84" s="91"/>
      <c r="K84" s="308">
        <v>0.05</v>
      </c>
      <c r="L84" s="857">
        <f>N78*K84</f>
        <v>203.46280772013651</v>
      </c>
      <c r="M84" s="858"/>
      <c r="N84" s="54"/>
    </row>
    <row r="85" spans="1:14" ht="15.75" thickBot="1">
      <c r="B85" s="94" t="s">
        <v>974</v>
      </c>
      <c r="C85" s="95"/>
      <c r="D85" s="95"/>
      <c r="E85" s="95"/>
      <c r="F85" s="95"/>
      <c r="G85" s="95"/>
      <c r="H85" s="95"/>
      <c r="I85" s="96"/>
      <c r="J85" s="97"/>
      <c r="K85" s="309">
        <v>0.05</v>
      </c>
      <c r="L85" s="859">
        <f>N78*K85</f>
        <v>203.46280772013651</v>
      </c>
      <c r="M85" s="860"/>
      <c r="N85" s="54"/>
    </row>
    <row r="86" spans="1:14" ht="15.75" thickBot="1">
      <c r="B86" s="823" t="s">
        <v>953</v>
      </c>
      <c r="C86" s="824"/>
      <c r="D86" s="824"/>
      <c r="E86" s="824"/>
      <c r="F86" s="824"/>
      <c r="G86" s="824"/>
      <c r="H86" s="824"/>
      <c r="I86" s="824"/>
      <c r="J86" s="824"/>
      <c r="K86" s="824"/>
      <c r="L86" s="824"/>
      <c r="M86" s="825"/>
      <c r="N86" s="55">
        <f>L83+L84+L85</f>
        <v>1220.776846320819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5290.0330007235489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1538</v>
      </c>
      <c r="C31" s="84" t="s">
        <v>1539</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820</v>
      </c>
      <c r="B48" s="46" t="str">
        <f>VLOOKUP(A48,MATERIALES!A4:D373,3,FALSE)</f>
        <v>Cemento Asfáltico Modificado Con Grano De Caucho Reciclado Tipo lll</v>
      </c>
      <c r="C48" s="285"/>
      <c r="D48" s="285"/>
      <c r="E48" s="285"/>
      <c r="F48" s="285"/>
      <c r="G48" s="285"/>
      <c r="H48" s="285"/>
      <c r="I48" s="272"/>
      <c r="J48" s="228" t="str">
        <f>VLOOKUP(A48,MATERIALES!A4:D373,2,FALSE)</f>
        <v>kg</v>
      </c>
      <c r="K48" s="286">
        <v>1</v>
      </c>
      <c r="L48" s="271"/>
      <c r="M48" s="406">
        <f>VLOOKUP(A48,MATERIALES!A4:D395,4,FALSE)</f>
        <v>3537.0623064458173</v>
      </c>
      <c r="N48" s="276">
        <f>K48*M48</f>
        <v>3537.0623064458173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3537.0623064458173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3537.0623064458173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707.4124612891635</v>
      </c>
      <c r="M83" s="858"/>
      <c r="N83" s="54"/>
    </row>
    <row r="84" spans="1:14">
      <c r="B84" s="92" t="s">
        <v>973</v>
      </c>
      <c r="C84" s="93"/>
      <c r="D84" s="93"/>
      <c r="E84" s="93"/>
      <c r="F84" s="93"/>
      <c r="G84" s="93"/>
      <c r="H84" s="93"/>
      <c r="I84" s="90"/>
      <c r="J84" s="91"/>
      <c r="K84" s="308">
        <v>0.05</v>
      </c>
      <c r="L84" s="857">
        <f>N78*K84</f>
        <v>176.85311532229088</v>
      </c>
      <c r="M84" s="858"/>
      <c r="N84" s="54"/>
    </row>
    <row r="85" spans="1:14" ht="15.75" thickBot="1">
      <c r="B85" s="94" t="s">
        <v>974</v>
      </c>
      <c r="C85" s="95"/>
      <c r="D85" s="95"/>
      <c r="E85" s="95"/>
      <c r="F85" s="95"/>
      <c r="G85" s="95"/>
      <c r="H85" s="95"/>
      <c r="I85" s="96"/>
      <c r="J85" s="97"/>
      <c r="K85" s="309">
        <v>0.05</v>
      </c>
      <c r="L85" s="859">
        <f>N78*K85</f>
        <v>176.85311532229088</v>
      </c>
      <c r="M85" s="860"/>
      <c r="N85" s="54"/>
    </row>
    <row r="86" spans="1:14" ht="15.75" thickBot="1">
      <c r="B86" s="823" t="s">
        <v>953</v>
      </c>
      <c r="C86" s="824"/>
      <c r="D86" s="824"/>
      <c r="E86" s="824"/>
      <c r="F86" s="824"/>
      <c r="G86" s="824"/>
      <c r="H86" s="824"/>
      <c r="I86" s="824"/>
      <c r="J86" s="824"/>
      <c r="K86" s="824"/>
      <c r="L86" s="824"/>
      <c r="M86" s="825"/>
      <c r="N86" s="55">
        <f>L83+L84+L85</f>
        <v>1061.1186919337454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4598.1809983795629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1038</v>
      </c>
      <c r="C31" s="84" t="s">
        <v>1540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812</v>
      </c>
      <c r="B48" s="46" t="str">
        <f>VLOOKUP(A48,MATERIALES!A4:D373,3,FALSE)</f>
        <v>Cemento asfaltico modificado con polímeros tipo I</v>
      </c>
      <c r="C48" s="285"/>
      <c r="D48" s="285"/>
      <c r="E48" s="285"/>
      <c r="F48" s="285"/>
      <c r="G48" s="285"/>
      <c r="H48" s="285"/>
      <c r="I48" s="272"/>
      <c r="J48" s="228" t="str">
        <f>VLOOKUP(A48,MATERIALES!A4:D373,2,FALSE)</f>
        <v>kg</v>
      </c>
      <c r="K48" s="286">
        <v>1</v>
      </c>
      <c r="L48" s="271"/>
      <c r="M48" s="406">
        <f>VLOOKUP(A48,MATERIALES!A4:D395,4,FALSE)</f>
        <v>4069.2561544027299</v>
      </c>
      <c r="N48" s="276">
        <f>K48*M48</f>
        <v>4069.2561544027299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4069.2561544027299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4069.2561544027299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813.85123088054604</v>
      </c>
      <c r="M83" s="858"/>
      <c r="N83" s="54"/>
    </row>
    <row r="84" spans="1:14">
      <c r="B84" s="92" t="s">
        <v>973</v>
      </c>
      <c r="C84" s="93"/>
      <c r="D84" s="93"/>
      <c r="E84" s="93"/>
      <c r="F84" s="93"/>
      <c r="G84" s="93"/>
      <c r="H84" s="93"/>
      <c r="I84" s="90"/>
      <c r="J84" s="91"/>
      <c r="K84" s="308">
        <v>0.05</v>
      </c>
      <c r="L84" s="857">
        <f>N78*K84</f>
        <v>203.46280772013651</v>
      </c>
      <c r="M84" s="858"/>
      <c r="N84" s="54"/>
    </row>
    <row r="85" spans="1:14" ht="15.75" thickBot="1">
      <c r="B85" s="94" t="s">
        <v>974</v>
      </c>
      <c r="C85" s="95"/>
      <c r="D85" s="95"/>
      <c r="E85" s="95"/>
      <c r="F85" s="95"/>
      <c r="G85" s="95"/>
      <c r="H85" s="95"/>
      <c r="I85" s="96"/>
      <c r="J85" s="97"/>
      <c r="K85" s="309">
        <v>0.05</v>
      </c>
      <c r="L85" s="859">
        <f>N78*K85</f>
        <v>203.46280772013651</v>
      </c>
      <c r="M85" s="860"/>
      <c r="N85" s="54"/>
    </row>
    <row r="86" spans="1:14" ht="15.75" thickBot="1">
      <c r="B86" s="823" t="s">
        <v>953</v>
      </c>
      <c r="C86" s="824"/>
      <c r="D86" s="824"/>
      <c r="E86" s="824"/>
      <c r="F86" s="824"/>
      <c r="G86" s="824"/>
      <c r="H86" s="824"/>
      <c r="I86" s="824"/>
      <c r="J86" s="824"/>
      <c r="K86" s="824"/>
      <c r="L86" s="824"/>
      <c r="M86" s="825"/>
      <c r="N86" s="55">
        <f>L83+L84+L85</f>
        <v>1220.776846320819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5290.0330007235489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1039</v>
      </c>
      <c r="C31" s="84" t="s">
        <v>1541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3773.7381946035598</v>
      </c>
      <c r="N48" s="276">
        <f>K48*M48</f>
        <v>3773.7381946035598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3773.7381946035598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3773.7381946035598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754.74763892071201</v>
      </c>
      <c r="M83" s="858"/>
      <c r="N83" s="54"/>
    </row>
    <row r="84" spans="1:14">
      <c r="B84" s="92" t="s">
        <v>973</v>
      </c>
      <c r="C84" s="93"/>
      <c r="D84" s="93"/>
      <c r="E84" s="93"/>
      <c r="F84" s="93"/>
      <c r="G84" s="93"/>
      <c r="H84" s="93"/>
      <c r="I84" s="90"/>
      <c r="J84" s="91"/>
      <c r="K84" s="308">
        <v>0.05</v>
      </c>
      <c r="L84" s="857">
        <f>N78*K84</f>
        <v>188.686909730178</v>
      </c>
      <c r="M84" s="858"/>
      <c r="N84" s="54"/>
    </row>
    <row r="85" spans="1:14" ht="15.75" thickBot="1">
      <c r="B85" s="94" t="s">
        <v>974</v>
      </c>
      <c r="C85" s="95"/>
      <c r="D85" s="95"/>
      <c r="E85" s="95"/>
      <c r="F85" s="95"/>
      <c r="G85" s="95"/>
      <c r="H85" s="95"/>
      <c r="I85" s="96"/>
      <c r="J85" s="97"/>
      <c r="K85" s="309">
        <v>0.05</v>
      </c>
      <c r="L85" s="859">
        <f>N78*K85</f>
        <v>188.686909730178</v>
      </c>
      <c r="M85" s="860"/>
      <c r="N85" s="54"/>
    </row>
    <row r="86" spans="1:14" ht="15.75" thickBot="1">
      <c r="B86" s="823" t="s">
        <v>953</v>
      </c>
      <c r="C86" s="824"/>
      <c r="D86" s="824"/>
      <c r="E86" s="824"/>
      <c r="F86" s="824"/>
      <c r="G86" s="824"/>
      <c r="H86" s="824"/>
      <c r="I86" s="824"/>
      <c r="J86" s="824"/>
      <c r="K86" s="824"/>
      <c r="L86" s="824"/>
      <c r="M86" s="825"/>
      <c r="N86" s="55">
        <f>L83+L84+L85</f>
        <v>1132.1214583810681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4905.8596529846282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1040</v>
      </c>
      <c r="C31" s="84" t="s">
        <v>1542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3773.7381946035598</v>
      </c>
      <c r="N48" s="276">
        <f>K48*M48</f>
        <v>3773.7381946035598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3773.7381946035598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3773.7381946035598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754.74763892071201</v>
      </c>
      <c r="M83" s="858"/>
      <c r="N83" s="54"/>
    </row>
    <row r="84" spans="1:14">
      <c r="B84" s="92" t="s">
        <v>973</v>
      </c>
      <c r="C84" s="93"/>
      <c r="D84" s="93"/>
      <c r="E84" s="93"/>
      <c r="F84" s="93"/>
      <c r="G84" s="93"/>
      <c r="H84" s="93"/>
      <c r="I84" s="90"/>
      <c r="J84" s="91"/>
      <c r="K84" s="308">
        <v>0.05</v>
      </c>
      <c r="L84" s="857">
        <f>N78*K84</f>
        <v>188.686909730178</v>
      </c>
      <c r="M84" s="858"/>
      <c r="N84" s="54"/>
    </row>
    <row r="85" spans="1:14" ht="15.75" thickBot="1">
      <c r="B85" s="94" t="s">
        <v>974</v>
      </c>
      <c r="C85" s="95"/>
      <c r="D85" s="95"/>
      <c r="E85" s="95"/>
      <c r="F85" s="95"/>
      <c r="G85" s="95"/>
      <c r="H85" s="95"/>
      <c r="I85" s="96"/>
      <c r="J85" s="97"/>
      <c r="K85" s="309">
        <v>0.05</v>
      </c>
      <c r="L85" s="859">
        <f>N78*K85</f>
        <v>188.686909730178</v>
      </c>
      <c r="M85" s="860"/>
      <c r="N85" s="54"/>
    </row>
    <row r="86" spans="1:14" ht="15.75" thickBot="1">
      <c r="B86" s="823" t="s">
        <v>953</v>
      </c>
      <c r="C86" s="824"/>
      <c r="D86" s="824"/>
      <c r="E86" s="824"/>
      <c r="F86" s="824"/>
      <c r="G86" s="824"/>
      <c r="H86" s="824"/>
      <c r="I86" s="824"/>
      <c r="J86" s="824"/>
      <c r="K86" s="824"/>
      <c r="L86" s="824"/>
      <c r="M86" s="825"/>
      <c r="N86" s="55">
        <f>L83+L84+L85</f>
        <v>1132.1214583810681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4905.8596529846282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1041</v>
      </c>
      <c r="C31" s="84" t="s">
        <v>1543</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814</v>
      </c>
      <c r="B48" s="46" t="str">
        <f>VLOOKUP(A48,MATERIALES!A4:D373,3,FALSE)</f>
        <v>Cemento asfaltico modificado con polímeros tipo III</v>
      </c>
      <c r="C48" s="285"/>
      <c r="D48" s="285"/>
      <c r="E48" s="285"/>
      <c r="F48" s="285"/>
      <c r="G48" s="285"/>
      <c r="H48" s="285"/>
      <c r="I48" s="272"/>
      <c r="J48" s="228" t="str">
        <f>VLOOKUP(A48,MATERIALES!A4:D373,2,FALSE)</f>
        <v>kg</v>
      </c>
      <c r="K48" s="286">
        <v>1</v>
      </c>
      <c r="L48" s="271"/>
      <c r="M48" s="406">
        <f>VLOOKUP(A48,MATERIALES!A4:D395,4,FALSE)</f>
        <v>5031.6509261380797</v>
      </c>
      <c r="N48" s="276">
        <f>K48*M48</f>
        <v>5031.6509261380797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5031.6509261380797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5031.6509261380797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1006.330185227616</v>
      </c>
      <c r="M83" s="858"/>
      <c r="N83" s="54"/>
    </row>
    <row r="84" spans="1:14">
      <c r="B84" s="92" t="s">
        <v>973</v>
      </c>
      <c r="C84" s="93"/>
      <c r="D84" s="93"/>
      <c r="E84" s="93"/>
      <c r="F84" s="93"/>
      <c r="G84" s="93"/>
      <c r="H84" s="93"/>
      <c r="I84" s="90"/>
      <c r="J84" s="91"/>
      <c r="K84" s="308">
        <v>0.05</v>
      </c>
      <c r="L84" s="857">
        <f>N78*K84</f>
        <v>251.58254630690399</v>
      </c>
      <c r="M84" s="858"/>
      <c r="N84" s="54"/>
    </row>
    <row r="85" spans="1:14" ht="15.75" thickBot="1">
      <c r="B85" s="94" t="s">
        <v>974</v>
      </c>
      <c r="C85" s="95"/>
      <c r="D85" s="95"/>
      <c r="E85" s="95"/>
      <c r="F85" s="95"/>
      <c r="G85" s="95"/>
      <c r="H85" s="95"/>
      <c r="I85" s="96"/>
      <c r="J85" s="97"/>
      <c r="K85" s="309">
        <v>0.05</v>
      </c>
      <c r="L85" s="859">
        <f>N78*K85</f>
        <v>251.58254630690399</v>
      </c>
      <c r="M85" s="860"/>
      <c r="N85" s="54"/>
    </row>
    <row r="86" spans="1:14" ht="15.75" thickBot="1">
      <c r="B86" s="823" t="s">
        <v>953</v>
      </c>
      <c r="C86" s="824"/>
      <c r="D86" s="824"/>
      <c r="E86" s="824"/>
      <c r="F86" s="824"/>
      <c r="G86" s="824"/>
      <c r="H86" s="824"/>
      <c r="I86" s="824"/>
      <c r="J86" s="824"/>
      <c r="K86" s="824"/>
      <c r="L86" s="824"/>
      <c r="M86" s="825"/>
      <c r="N86" s="55">
        <f>L83+L84+L85</f>
        <v>1509.495277841424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6541.1462039795042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1042</v>
      </c>
      <c r="C31" s="84" t="s">
        <v>1544</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815</v>
      </c>
      <c r="B48" s="46" t="str">
        <f>VLOOKUP(A48,MATERIALES!A4:D373,3,FALSE)</f>
        <v>Cemento asfaltico modificado con polímeros tipo IV</v>
      </c>
      <c r="C48" s="285"/>
      <c r="D48" s="285"/>
      <c r="E48" s="285"/>
      <c r="F48" s="285"/>
      <c r="G48" s="285"/>
      <c r="H48" s="285"/>
      <c r="I48" s="272"/>
      <c r="J48" s="228" t="str">
        <f>VLOOKUP(A48,MATERIALES!A4:D373,2,FALSE)</f>
        <v>kg</v>
      </c>
      <c r="K48" s="286">
        <v>1</v>
      </c>
      <c r="L48" s="271"/>
      <c r="M48" s="406">
        <f>VLOOKUP(A48,MATERIALES!A4:D395,4,FALSE)</f>
        <v>5031.6509261380797</v>
      </c>
      <c r="N48" s="276">
        <f>K48*M48</f>
        <v>5031.6509261380797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5031.6509261380797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5031.6509261380797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1006.330185227616</v>
      </c>
      <c r="M83" s="858"/>
      <c r="N83" s="54"/>
    </row>
    <row r="84" spans="1:14">
      <c r="B84" s="92" t="s">
        <v>973</v>
      </c>
      <c r="C84" s="93"/>
      <c r="D84" s="93"/>
      <c r="E84" s="93"/>
      <c r="F84" s="93"/>
      <c r="G84" s="93"/>
      <c r="H84" s="93"/>
      <c r="I84" s="90"/>
      <c r="J84" s="91"/>
      <c r="K84" s="308">
        <v>0.05</v>
      </c>
      <c r="L84" s="857">
        <f>N78*K84</f>
        <v>251.58254630690399</v>
      </c>
      <c r="M84" s="858"/>
      <c r="N84" s="54"/>
    </row>
    <row r="85" spans="1:14" ht="15.75" thickBot="1">
      <c r="B85" s="94" t="s">
        <v>974</v>
      </c>
      <c r="C85" s="95"/>
      <c r="D85" s="95"/>
      <c r="E85" s="95"/>
      <c r="F85" s="95"/>
      <c r="G85" s="95"/>
      <c r="H85" s="95"/>
      <c r="I85" s="96"/>
      <c r="J85" s="97"/>
      <c r="K85" s="309">
        <v>0.05</v>
      </c>
      <c r="L85" s="859">
        <f>N78*K85</f>
        <v>251.58254630690399</v>
      </c>
      <c r="M85" s="860"/>
      <c r="N85" s="54"/>
    </row>
    <row r="86" spans="1:14" ht="15.75" thickBot="1">
      <c r="B86" s="823" t="s">
        <v>953</v>
      </c>
      <c r="C86" s="824"/>
      <c r="D86" s="824"/>
      <c r="E86" s="824"/>
      <c r="F86" s="824"/>
      <c r="G86" s="824"/>
      <c r="H86" s="824"/>
      <c r="I86" s="824"/>
      <c r="J86" s="824"/>
      <c r="K86" s="824"/>
      <c r="L86" s="824"/>
      <c r="M86" s="825"/>
      <c r="N86" s="55">
        <f>L83+L84+L85</f>
        <v>1509.495277841424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6541.1462039795042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1545</v>
      </c>
      <c r="C31" s="84" t="s">
        <v>1546</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816</v>
      </c>
      <c r="B48" s="46" t="str">
        <f>VLOOKUP(A48,MATERIALES!A4:D373,3,FALSE)</f>
        <v>Cemento asfaltico modificado con polímeros tipo V</v>
      </c>
      <c r="C48" s="285"/>
      <c r="D48" s="285"/>
      <c r="E48" s="285"/>
      <c r="F48" s="285"/>
      <c r="G48" s="285"/>
      <c r="H48" s="285"/>
      <c r="I48" s="272"/>
      <c r="J48" s="228" t="str">
        <f>VLOOKUP(A48,MATERIALES!A4:D373,2,FALSE)</f>
        <v>kg</v>
      </c>
      <c r="K48" s="286">
        <v>1</v>
      </c>
      <c r="L48" s="271"/>
      <c r="M48" s="406">
        <f>VLOOKUP(A48,MATERIALES!A4:D395,4,FALSE)</f>
        <v>5031.6509261380797</v>
      </c>
      <c r="N48" s="276">
        <f>K48*M48</f>
        <v>5031.6509261380797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5031.6509261380797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5031.6509261380797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1006.330185227616</v>
      </c>
      <c r="M83" s="858"/>
      <c r="N83" s="54"/>
    </row>
    <row r="84" spans="1:14">
      <c r="B84" s="92" t="s">
        <v>973</v>
      </c>
      <c r="C84" s="93"/>
      <c r="D84" s="93"/>
      <c r="E84" s="93"/>
      <c r="F84" s="93"/>
      <c r="G84" s="93"/>
      <c r="H84" s="93"/>
      <c r="I84" s="90"/>
      <c r="J84" s="91"/>
      <c r="K84" s="308">
        <v>0.05</v>
      </c>
      <c r="L84" s="857">
        <f>N78*K84</f>
        <v>251.58254630690399</v>
      </c>
      <c r="M84" s="858"/>
      <c r="N84" s="54"/>
    </row>
    <row r="85" spans="1:14" ht="15.75" thickBot="1">
      <c r="B85" s="94" t="s">
        <v>974</v>
      </c>
      <c r="C85" s="95"/>
      <c r="D85" s="95"/>
      <c r="E85" s="95"/>
      <c r="F85" s="95"/>
      <c r="G85" s="95"/>
      <c r="H85" s="95"/>
      <c r="I85" s="96"/>
      <c r="J85" s="97"/>
      <c r="K85" s="309">
        <v>0.05</v>
      </c>
      <c r="L85" s="859">
        <f>N78*K85</f>
        <v>251.58254630690399</v>
      </c>
      <c r="M85" s="860"/>
      <c r="N85" s="54"/>
    </row>
    <row r="86" spans="1:14" ht="15.75" thickBot="1">
      <c r="B86" s="823" t="s">
        <v>953</v>
      </c>
      <c r="C86" s="824"/>
      <c r="D86" s="824"/>
      <c r="E86" s="824"/>
      <c r="F86" s="824"/>
      <c r="G86" s="824"/>
      <c r="H86" s="824"/>
      <c r="I86" s="824"/>
      <c r="J86" s="824"/>
      <c r="K86" s="824"/>
      <c r="L86" s="824"/>
      <c r="M86" s="825"/>
      <c r="N86" s="55">
        <f>L83+L84+L85</f>
        <v>1509.495277841424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6541.1462039795042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1043</v>
      </c>
      <c r="C31" s="84" t="s">
        <v>1547</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866</v>
      </c>
      <c r="B48" s="46" t="str">
        <f>VLOOKUP(A48,MATERIALES!A4:D373,3,FALSE)</f>
        <v>Emulsión Asfáltica de Rotura Media Modificada Con Polímeros CRM-m</v>
      </c>
      <c r="C48" s="285"/>
      <c r="D48" s="285"/>
      <c r="E48" s="285"/>
      <c r="F48" s="285"/>
      <c r="G48" s="285"/>
      <c r="H48" s="285"/>
      <c r="I48" s="272"/>
      <c r="J48" s="228" t="str">
        <f>VLOOKUP(A48,MATERIALES!A4:D373,2,FALSE)</f>
        <v>lt</v>
      </c>
      <c r="K48" s="286">
        <v>1</v>
      </c>
      <c r="L48" s="271"/>
      <c r="M48" s="406">
        <f>VLOOKUP(A48,MATERIALES!A4:D395,4,FALSE)</f>
        <v>2960.410004359826</v>
      </c>
      <c r="N48" s="276">
        <f>K48*M48</f>
        <v>2960.410004359826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2960.410004359826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2960.410004359826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592.08200087196519</v>
      </c>
      <c r="M83" s="858"/>
      <c r="N83" s="54"/>
    </row>
    <row r="84" spans="1:14">
      <c r="B84" s="92" t="s">
        <v>973</v>
      </c>
      <c r="C84" s="93"/>
      <c r="D84" s="93"/>
      <c r="E84" s="93"/>
      <c r="F84" s="93"/>
      <c r="G84" s="93"/>
      <c r="H84" s="93"/>
      <c r="I84" s="90"/>
      <c r="J84" s="91"/>
      <c r="K84" s="308">
        <v>0.05</v>
      </c>
      <c r="L84" s="857">
        <f>N78*K84</f>
        <v>148.0205002179913</v>
      </c>
      <c r="M84" s="858"/>
      <c r="N84" s="54"/>
    </row>
    <row r="85" spans="1:14" ht="15.75" thickBot="1">
      <c r="B85" s="94" t="s">
        <v>974</v>
      </c>
      <c r="C85" s="95"/>
      <c r="D85" s="95"/>
      <c r="E85" s="95"/>
      <c r="F85" s="95"/>
      <c r="G85" s="95"/>
      <c r="H85" s="95"/>
      <c r="I85" s="96"/>
      <c r="J85" s="97"/>
      <c r="K85" s="309">
        <v>0.05</v>
      </c>
      <c r="L85" s="859">
        <f>N78*K85</f>
        <v>148.0205002179913</v>
      </c>
      <c r="M85" s="860"/>
      <c r="N85" s="54"/>
    </row>
    <row r="86" spans="1:14" ht="15.75" thickBot="1">
      <c r="B86" s="823" t="s">
        <v>953</v>
      </c>
      <c r="C86" s="824"/>
      <c r="D86" s="824"/>
      <c r="E86" s="824"/>
      <c r="F86" s="824"/>
      <c r="G86" s="824"/>
      <c r="H86" s="824"/>
      <c r="I86" s="824"/>
      <c r="J86" s="824"/>
      <c r="K86" s="824"/>
      <c r="L86" s="824"/>
      <c r="M86" s="825"/>
      <c r="N86" s="55">
        <f>L83+L84+L85</f>
        <v>888.12300130794779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3848.533005667774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1044</v>
      </c>
      <c r="C31" s="84" t="s">
        <v>1548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500</v>
      </c>
      <c r="N36" s="276">
        <f>K36/M36</f>
        <v>214.03198114788782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500</v>
      </c>
      <c r="N37" s="276">
        <f>K37/M37</f>
        <v>182.02716717553403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396.60045832342183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846</v>
      </c>
      <c r="B48" s="46" t="str">
        <f>VLOOKUP(A48,MATERIALES!A4:D373,3,FALSE)</f>
        <v>Emulsión CRL-0</v>
      </c>
      <c r="C48" s="285"/>
      <c r="D48" s="285"/>
      <c r="E48" s="285"/>
      <c r="F48" s="285"/>
      <c r="G48" s="285"/>
      <c r="H48" s="285"/>
      <c r="I48" s="272"/>
      <c r="J48" s="228" t="str">
        <f>VLOOKUP(A48,MATERIALES!A4:D373,2,FALSE)</f>
        <v>lt</v>
      </c>
      <c r="K48" s="286">
        <v>1</v>
      </c>
      <c r="L48" s="271"/>
      <c r="M48" s="406">
        <f>VLOOKUP(A48,MATERIALES!A4:D395,4,FALSE)</f>
        <v>3480.1001468319441</v>
      </c>
      <c r="N48" s="276">
        <f>K48*M48</f>
        <v>3480.1001468319441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3480.1001468319441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4" ht="15.75" thickBot="1">
      <c r="B65" s="829" t="s">
        <v>953</v>
      </c>
      <c r="C65" s="830"/>
      <c r="D65" s="830"/>
      <c r="E65" s="830"/>
      <c r="F65" s="830"/>
      <c r="G65" s="830"/>
      <c r="H65" s="830"/>
      <c r="I65" s="830"/>
      <c r="J65" s="830"/>
      <c r="K65" s="830"/>
      <c r="L65" s="830"/>
      <c r="M65" s="831"/>
      <c r="N65" s="107"/>
    </row>
    <row r="66" spans="1:14">
      <c r="B66" s="36"/>
      <c r="C66" s="37"/>
      <c r="D66" s="37"/>
      <c r="E66" s="37"/>
      <c r="F66" s="37"/>
      <c r="G66" s="37"/>
      <c r="H66" s="37"/>
      <c r="I66" s="37"/>
      <c r="J66" s="37"/>
      <c r="K66" s="37"/>
      <c r="L66" s="37"/>
      <c r="M66" s="37"/>
      <c r="N66" s="38"/>
    </row>
    <row r="67" spans="1:14">
      <c r="B67" s="67" t="s">
        <v>962</v>
      </c>
      <c r="C67" s="68"/>
      <c r="D67" s="68"/>
      <c r="E67" s="68"/>
      <c r="F67" s="68"/>
      <c r="G67" s="68"/>
      <c r="H67" s="68"/>
      <c r="I67" s="68"/>
      <c r="J67" s="68"/>
      <c r="K67" s="68"/>
      <c r="L67" s="68"/>
      <c r="M67" s="68"/>
      <c r="N67" s="69"/>
    </row>
    <row r="68" spans="1:14" ht="15.75" thickBot="1">
      <c r="B68" s="71"/>
      <c r="C68" s="64"/>
      <c r="D68" s="64"/>
      <c r="E68" s="64"/>
      <c r="F68" s="64"/>
      <c r="G68" s="64"/>
      <c r="H68" s="64"/>
      <c r="I68" s="64"/>
      <c r="J68" s="64"/>
      <c r="K68" s="64"/>
      <c r="L68" s="64"/>
      <c r="M68" s="64"/>
      <c r="N68" s="66"/>
    </row>
    <row r="69" spans="1:14" ht="25.5">
      <c r="B69" s="849" t="s">
        <v>963</v>
      </c>
      <c r="C69" s="850"/>
      <c r="D69" s="850"/>
      <c r="E69" s="850"/>
      <c r="F69" s="850"/>
      <c r="G69" s="850"/>
      <c r="H69" s="850"/>
      <c r="I69" s="76" t="s">
        <v>964</v>
      </c>
      <c r="J69" s="78" t="s">
        <v>1409</v>
      </c>
      <c r="K69" s="77" t="s">
        <v>966</v>
      </c>
      <c r="L69" s="851" t="s">
        <v>950</v>
      </c>
      <c r="M69" s="852"/>
      <c r="N69" s="101" t="s">
        <v>951</v>
      </c>
    </row>
    <row r="70" spans="1:14">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4000</v>
      </c>
      <c r="N70" s="399">
        <f>K70/M70</f>
        <v>54.131</v>
      </c>
    </row>
    <row r="71" spans="1:14">
      <c r="B71" s="52"/>
      <c r="C71" s="50"/>
      <c r="D71" s="50"/>
      <c r="E71" s="50"/>
      <c r="F71" s="50"/>
      <c r="G71" s="50"/>
      <c r="H71" s="50"/>
      <c r="I71" s="283"/>
      <c r="J71" s="301"/>
      <c r="K71" s="302"/>
      <c r="L71" s="53"/>
      <c r="M71" s="304"/>
      <c r="N71" s="300"/>
    </row>
    <row r="72" spans="1:14">
      <c r="B72" s="52"/>
      <c r="C72" s="50"/>
      <c r="D72" s="50"/>
      <c r="E72" s="50"/>
      <c r="F72" s="50"/>
      <c r="G72" s="50"/>
      <c r="H72" s="50"/>
      <c r="I72" s="283"/>
      <c r="J72" s="301"/>
      <c r="K72" s="302"/>
      <c r="L72" s="322"/>
      <c r="M72" s="304"/>
      <c r="N72" s="300"/>
    </row>
    <row r="73" spans="1:14">
      <c r="B73" s="52"/>
      <c r="C73" s="50"/>
      <c r="D73" s="50"/>
      <c r="E73" s="50"/>
      <c r="F73" s="50"/>
      <c r="G73" s="50"/>
      <c r="H73" s="50"/>
      <c r="I73" s="283"/>
      <c r="J73" s="301"/>
      <c r="K73" s="302"/>
      <c r="L73" s="322"/>
      <c r="M73" s="304"/>
      <c r="N73" s="300"/>
    </row>
    <row r="74" spans="1:14" ht="15.75" thickBot="1">
      <c r="B74" s="810"/>
      <c r="C74" s="811"/>
      <c r="D74" s="811"/>
      <c r="E74" s="811"/>
      <c r="F74" s="811"/>
      <c r="G74" s="811"/>
      <c r="H74" s="811"/>
      <c r="I74" s="129"/>
      <c r="J74" s="129"/>
      <c r="K74" s="129"/>
      <c r="L74" s="911"/>
      <c r="M74" s="911"/>
      <c r="N74" s="48"/>
    </row>
    <row r="75" spans="1:14" ht="15.75" thickBot="1">
      <c r="B75" s="829" t="s">
        <v>953</v>
      </c>
      <c r="C75" s="830"/>
      <c r="D75" s="830"/>
      <c r="E75" s="830"/>
      <c r="F75" s="830"/>
      <c r="G75" s="830"/>
      <c r="H75" s="830"/>
      <c r="I75" s="830"/>
      <c r="J75" s="830"/>
      <c r="K75" s="830"/>
      <c r="L75" s="830"/>
      <c r="M75" s="831"/>
      <c r="N75" s="305">
        <f>SUM(N70:N74)</f>
        <v>54.131</v>
      </c>
    </row>
    <row r="76" spans="1:14" ht="15.75" thickBot="1">
      <c r="B76" s="36"/>
      <c r="C76" s="37"/>
      <c r="D76" s="37"/>
      <c r="E76" s="37"/>
      <c r="F76" s="37"/>
      <c r="G76" s="37"/>
      <c r="H76" s="37"/>
      <c r="I76" s="37"/>
      <c r="J76" s="37"/>
      <c r="K76" s="37"/>
      <c r="L76" s="37"/>
      <c r="M76" s="37"/>
      <c r="N76" s="38"/>
    </row>
    <row r="77" spans="1:14" ht="15.75" thickBot="1">
      <c r="B77" s="823" t="s">
        <v>967</v>
      </c>
      <c r="C77" s="824"/>
      <c r="D77" s="824"/>
      <c r="E77" s="824"/>
      <c r="F77" s="824"/>
      <c r="G77" s="824"/>
      <c r="H77" s="824"/>
      <c r="I77" s="824"/>
      <c r="J77" s="824"/>
      <c r="K77" s="824"/>
      <c r="L77" s="824"/>
      <c r="M77" s="825"/>
      <c r="N77" s="102">
        <f>N43+N54+N65+N75</f>
        <v>3930.8316051553657</v>
      </c>
    </row>
    <row r="78" spans="1:14">
      <c r="B78" s="36"/>
      <c r="C78" s="37"/>
      <c r="D78" s="37"/>
      <c r="E78" s="37"/>
      <c r="F78" s="37"/>
      <c r="G78" s="37"/>
      <c r="H78" s="37"/>
      <c r="I78" s="37"/>
      <c r="J78" s="37"/>
      <c r="K78" s="37"/>
      <c r="L78" s="37"/>
      <c r="M78" s="37"/>
      <c r="N78" s="38"/>
    </row>
    <row r="79" spans="1:14">
      <c r="B79" s="67" t="s">
        <v>968</v>
      </c>
      <c r="C79" s="68"/>
      <c r="D79" s="68"/>
      <c r="E79" s="68"/>
      <c r="F79" s="68"/>
      <c r="G79" s="68"/>
      <c r="H79" s="68"/>
      <c r="I79" s="68"/>
      <c r="J79" s="68"/>
      <c r="K79" s="68"/>
      <c r="L79" s="68"/>
      <c r="M79" s="68"/>
      <c r="N79" s="69"/>
    </row>
    <row r="80" spans="1:14"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786.16632103107315</v>
      </c>
      <c r="M82" s="858"/>
      <c r="N82" s="54"/>
    </row>
    <row r="83" spans="1:14">
      <c r="B83" s="92" t="s">
        <v>973</v>
      </c>
      <c r="C83" s="93"/>
      <c r="D83" s="93"/>
      <c r="E83" s="93"/>
      <c r="F83" s="93"/>
      <c r="G83" s="93"/>
      <c r="H83" s="93"/>
      <c r="I83" s="90"/>
      <c r="J83" s="91"/>
      <c r="K83" s="308">
        <v>0.05</v>
      </c>
      <c r="L83" s="857">
        <f>N77*K83</f>
        <v>196.54158025776829</v>
      </c>
      <c r="M83" s="858"/>
      <c r="N83" s="54"/>
    </row>
    <row r="84" spans="1:14" ht="15.75" thickBot="1">
      <c r="B84" s="94" t="s">
        <v>974</v>
      </c>
      <c r="C84" s="95"/>
      <c r="D84" s="95"/>
      <c r="E84" s="95"/>
      <c r="F84" s="95"/>
      <c r="G84" s="95"/>
      <c r="H84" s="95"/>
      <c r="I84" s="96"/>
      <c r="J84" s="97"/>
      <c r="K84" s="309">
        <v>0.05</v>
      </c>
      <c r="L84" s="859">
        <f>N77*K84</f>
        <v>196.54158025776829</v>
      </c>
      <c r="M84" s="860"/>
      <c r="N84" s="54"/>
    </row>
    <row r="85" spans="1:14" ht="15.75" thickBot="1">
      <c r="B85" s="823" t="s">
        <v>953</v>
      </c>
      <c r="C85" s="824"/>
      <c r="D85" s="824"/>
      <c r="E85" s="824"/>
      <c r="F85" s="824"/>
      <c r="G85" s="824"/>
      <c r="H85" s="824"/>
      <c r="I85" s="824"/>
      <c r="J85" s="824"/>
      <c r="K85" s="824"/>
      <c r="L85" s="824"/>
      <c r="M85" s="825"/>
      <c r="N85" s="55">
        <f>L82+L83+L84</f>
        <v>1179.2494815466098</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5110.0810867019754</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1045</v>
      </c>
      <c r="C31" s="84" t="s">
        <v>1549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500</v>
      </c>
      <c r="N36" s="276">
        <f>K36/M36</f>
        <v>214.03198114788782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500</v>
      </c>
      <c r="N37" s="276">
        <f>K37/M37</f>
        <v>182.02716717553403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396.60045832342183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848</v>
      </c>
      <c r="B48" s="46" t="str">
        <f>VLOOKUP(A48,MATERIALES!A4:D373,3,FALSE)</f>
        <v>Emulsión CRL-1</v>
      </c>
      <c r="C48" s="285"/>
      <c r="D48" s="285"/>
      <c r="E48" s="285"/>
      <c r="F48" s="285"/>
      <c r="G48" s="285"/>
      <c r="H48" s="285"/>
      <c r="I48" s="272"/>
      <c r="J48" s="228" t="str">
        <f>VLOOKUP(A48,MATERIALES!A4:D373,2,FALSE)</f>
        <v>lt</v>
      </c>
      <c r="K48" s="286">
        <v>1</v>
      </c>
      <c r="L48" s="271"/>
      <c r="M48" s="406">
        <f>VLOOKUP(A48,MATERIALES!A4:D395,4,FALSE)</f>
        <v>2578.8864597891525</v>
      </c>
      <c r="N48" s="276">
        <f>K48*M48</f>
        <v>2578.8864597891525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2578.8864597891525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3029.617918112574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605.9235836225148</v>
      </c>
      <c r="M83" s="858"/>
      <c r="N83" s="54"/>
    </row>
    <row r="84" spans="1:14">
      <c r="B84" s="92" t="s">
        <v>973</v>
      </c>
      <c r="C84" s="93"/>
      <c r="D84" s="93"/>
      <c r="E84" s="93"/>
      <c r="F84" s="93"/>
      <c r="G84" s="93"/>
      <c r="H84" s="93"/>
      <c r="I84" s="90"/>
      <c r="J84" s="91"/>
      <c r="K84" s="308">
        <v>0.05</v>
      </c>
      <c r="L84" s="857">
        <f>N78*K84</f>
        <v>151.4808959056287</v>
      </c>
      <c r="M84" s="858"/>
      <c r="N84" s="54"/>
    </row>
    <row r="85" spans="1:14" ht="15.75" thickBot="1">
      <c r="B85" s="94" t="s">
        <v>974</v>
      </c>
      <c r="C85" s="95"/>
      <c r="D85" s="95"/>
      <c r="E85" s="95"/>
      <c r="F85" s="95"/>
      <c r="G85" s="95"/>
      <c r="H85" s="95"/>
      <c r="I85" s="96"/>
      <c r="J85" s="97"/>
      <c r="K85" s="309">
        <v>0.05</v>
      </c>
      <c r="L85" s="859">
        <f>N78*K85</f>
        <v>151.4808959056287</v>
      </c>
      <c r="M85" s="860"/>
      <c r="N85" s="54"/>
    </row>
    <row r="86" spans="1:14" ht="15.75" thickBot="1">
      <c r="B86" s="823" t="s">
        <v>953</v>
      </c>
      <c r="C86" s="824"/>
      <c r="D86" s="824"/>
      <c r="E86" s="824"/>
      <c r="F86" s="824"/>
      <c r="G86" s="824"/>
      <c r="H86" s="824"/>
      <c r="I86" s="824"/>
      <c r="J86" s="824"/>
      <c r="K86" s="824"/>
      <c r="L86" s="824"/>
      <c r="M86" s="825"/>
      <c r="N86" s="55">
        <f>L83+L84+L85</f>
        <v>908.8853754337722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3938.503293546346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1550</v>
      </c>
      <c r="C31" s="84" t="s">
        <v>1551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500</v>
      </c>
      <c r="N36" s="276">
        <f>K36/M36</f>
        <v>214.03198114788782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500</v>
      </c>
      <c r="N37" s="276">
        <f>K37/M37</f>
        <v>182.02716717553403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396.60045832342183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792</v>
      </c>
      <c r="B48" s="46" t="str">
        <f>VLOOKUP(A48,MATERIALES!A4:D373,3,FALSE)</f>
        <v>Asfalto liquido RC 250</v>
      </c>
      <c r="C48" s="285"/>
      <c r="D48" s="285"/>
      <c r="E48" s="285"/>
      <c r="F48" s="285"/>
      <c r="G48" s="285"/>
      <c r="H48" s="285"/>
      <c r="I48" s="272"/>
      <c r="J48" s="228" t="str">
        <f>VLOOKUP(A48,MATERIALES!A4:D373,2,FALSE)</f>
        <v>gal</v>
      </c>
      <c r="K48" s="286">
        <v>0.3</v>
      </c>
      <c r="L48" s="271"/>
      <c r="M48" s="406">
        <f>VLOOKUP(A48,MATERIALES!A4:D395,4,FALSE)</f>
        <v>5031.6509261380797</v>
      </c>
      <c r="N48" s="276">
        <f>K48*M48</f>
        <v>1509.4952778414238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1509.4952778414238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1960.2267361648458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392.04534723296916</v>
      </c>
      <c r="M83" s="858"/>
      <c r="N83" s="54"/>
    </row>
    <row r="84" spans="1:14">
      <c r="B84" s="92" t="s">
        <v>973</v>
      </c>
      <c r="C84" s="93"/>
      <c r="D84" s="93"/>
      <c r="E84" s="93"/>
      <c r="F84" s="93"/>
      <c r="G84" s="93"/>
      <c r="H84" s="93"/>
      <c r="I84" s="90"/>
      <c r="J84" s="91"/>
      <c r="K84" s="308">
        <v>0.05</v>
      </c>
      <c r="L84" s="857">
        <f>N78*K84</f>
        <v>98.011336808242291</v>
      </c>
      <c r="M84" s="858"/>
      <c r="N84" s="54"/>
    </row>
    <row r="85" spans="1:14" ht="15.75" thickBot="1">
      <c r="B85" s="94" t="s">
        <v>974</v>
      </c>
      <c r="C85" s="95"/>
      <c r="D85" s="95"/>
      <c r="E85" s="95"/>
      <c r="F85" s="95"/>
      <c r="G85" s="95"/>
      <c r="H85" s="95"/>
      <c r="I85" s="96"/>
      <c r="J85" s="97"/>
      <c r="K85" s="309">
        <v>0.05</v>
      </c>
      <c r="L85" s="859">
        <f>N78*K85</f>
        <v>98.011336808242291</v>
      </c>
      <c r="M85" s="860"/>
      <c r="N85" s="54"/>
    </row>
    <row r="86" spans="1:14" ht="15.75" thickBot="1">
      <c r="B86" s="823" t="s">
        <v>953</v>
      </c>
      <c r="C86" s="824"/>
      <c r="D86" s="824"/>
      <c r="E86" s="824"/>
      <c r="F86" s="824"/>
      <c r="G86" s="824"/>
      <c r="H86" s="824"/>
      <c r="I86" s="824"/>
      <c r="J86" s="824"/>
      <c r="K86" s="824"/>
      <c r="L86" s="824"/>
      <c r="M86" s="825"/>
      <c r="N86" s="55">
        <f>L83+L84+L85</f>
        <v>588.06802084945377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2548.2947570142996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1046</v>
      </c>
      <c r="C31" s="84" t="s">
        <v>1208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953" t="str">
        <f>VLOOKUP(A36,EQUIPOS!A6:D154,3,FALSE)</f>
        <v>Carrotanque Irrigador de asfalto, 1000 GALONES DE CAPACIDAD</v>
      </c>
      <c r="C36" s="954"/>
      <c r="D36" s="954"/>
      <c r="E36" s="954"/>
      <c r="F36" s="954"/>
      <c r="G36" s="954"/>
      <c r="H36" s="955"/>
      <c r="I36" s="271"/>
      <c r="J36" s="272"/>
      <c r="K36" s="273">
        <f>VLOOKUP(A36,EQUIPOS!A6:D163,4,FALSE)</f>
        <v>107015.99057394391</v>
      </c>
      <c r="L36" s="274"/>
      <c r="M36" s="275">
        <v>500</v>
      </c>
      <c r="N36" s="276">
        <f>K36/M36</f>
        <v>214.03198114788782</v>
      </c>
    </row>
    <row r="37" spans="1:14">
      <c r="A37" s="116" t="s">
        <v>176</v>
      </c>
      <c r="B37" s="953" t="str">
        <f>VLOOKUP(A37,EQUIPOS!A7:D154,3,FALSE)</f>
        <v xml:space="preserve">Compresor (barrido y soplado)
</v>
      </c>
      <c r="C37" s="954"/>
      <c r="D37" s="954"/>
      <c r="E37" s="954"/>
      <c r="F37" s="954"/>
      <c r="G37" s="954"/>
      <c r="H37" s="955"/>
      <c r="I37" s="271"/>
      <c r="J37" s="272"/>
      <c r="K37" s="273">
        <f>VLOOKUP(A37,EQUIPOS!A7:D164,4,FALSE)</f>
        <v>91013.583587767018</v>
      </c>
      <c r="L37" s="274"/>
      <c r="M37" s="275">
        <v>500</v>
      </c>
      <c r="N37" s="276">
        <f>K37/M37</f>
        <v>182.02716717553403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396.60045832342183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858</v>
      </c>
      <c r="B48" s="46" t="str">
        <f>VLOOKUP(A48,MATERIALES!A4:D373,3,FALSE)</f>
        <v>Emulsión CRR-1</v>
      </c>
      <c r="C48" s="285"/>
      <c r="D48" s="285"/>
      <c r="E48" s="285"/>
      <c r="F48" s="285"/>
      <c r="G48" s="285"/>
      <c r="H48" s="285"/>
      <c r="I48" s="272"/>
      <c r="J48" s="228" t="str">
        <f>VLOOKUP(A48,MATERIALES!A4:D373,2,FALSE)</f>
        <v>lt</v>
      </c>
      <c r="K48" s="286">
        <v>0.45</v>
      </c>
      <c r="L48" s="271"/>
      <c r="M48" s="406">
        <f>VLOOKUP(A48,MATERIALES!A4:D395,4,FALSE)</f>
        <v>2334.0688417766301</v>
      </c>
      <c r="N48" s="276">
        <f>K48*M48</f>
        <v>1050.3309787994835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1050.3309787994835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1501.0624371229055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300.21248742458113</v>
      </c>
      <c r="M83" s="858"/>
      <c r="N83" s="54"/>
    </row>
    <row r="84" spans="1:14">
      <c r="B84" s="92" t="s">
        <v>973</v>
      </c>
      <c r="C84" s="93"/>
      <c r="D84" s="93"/>
      <c r="E84" s="93"/>
      <c r="F84" s="93"/>
      <c r="G84" s="93"/>
      <c r="H84" s="93"/>
      <c r="I84" s="90"/>
      <c r="J84" s="91"/>
      <c r="K84" s="308">
        <v>0.05</v>
      </c>
      <c r="L84" s="857">
        <f>N78*K84</f>
        <v>75.053121856145282</v>
      </c>
      <c r="M84" s="858"/>
      <c r="N84" s="54"/>
    </row>
    <row r="85" spans="1:14" ht="15.75" thickBot="1">
      <c r="B85" s="94" t="s">
        <v>974</v>
      </c>
      <c r="C85" s="95"/>
      <c r="D85" s="95"/>
      <c r="E85" s="95"/>
      <c r="F85" s="95"/>
      <c r="G85" s="95"/>
      <c r="H85" s="95"/>
      <c r="I85" s="96"/>
      <c r="J85" s="97"/>
      <c r="K85" s="309">
        <v>0.05</v>
      </c>
      <c r="L85" s="859">
        <f>N78*K85</f>
        <v>75.053121856145282</v>
      </c>
      <c r="M85" s="860"/>
      <c r="N85" s="54"/>
    </row>
    <row r="86" spans="1:14" ht="15.75" thickBot="1">
      <c r="B86" s="823" t="s">
        <v>953</v>
      </c>
      <c r="C86" s="824"/>
      <c r="D86" s="824"/>
      <c r="E86" s="824"/>
      <c r="F86" s="824"/>
      <c r="G86" s="824"/>
      <c r="H86" s="824"/>
      <c r="I86" s="824"/>
      <c r="J86" s="824"/>
      <c r="K86" s="824"/>
      <c r="L86" s="824"/>
      <c r="M86" s="825"/>
      <c r="N86" s="55">
        <f>L83+L84+L85</f>
        <v>450.31873113687163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1951.381168259777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1047</v>
      </c>
      <c r="C31" s="84" t="s">
        <v>1552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500</v>
      </c>
      <c r="N36" s="276">
        <f>K36/M36</f>
        <v>214.03198114788782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500</v>
      </c>
      <c r="N37" s="276">
        <f>K37/M37</f>
        <v>182.02716717553403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396.60045832342183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VLOOKUP(A48,MATERIALES!A4:D373,3,FALSE)</f>
        <v>Emulsión CRR-2</v>
      </c>
      <c r="C48" s="285"/>
      <c r="D48" s="285"/>
      <c r="E48" s="285"/>
      <c r="F48" s="285"/>
      <c r="G48" s="285"/>
      <c r="H48" s="285"/>
      <c r="I48" s="272"/>
      <c r="J48" s="228" t="str">
        <f>VLOOKUP(A48,MATERIALES!A4:D373,2,FALSE)</f>
        <v>lt</v>
      </c>
      <c r="K48" s="286">
        <v>0.45</v>
      </c>
      <c r="L48" s="271"/>
      <c r="M48" s="406">
        <f>VLOOKUP(A48,MATERIALES!A4:D395,4,FALSE)</f>
        <v>3374.9197090338835</v>
      </c>
      <c r="N48" s="276">
        <f>K48*M48</f>
        <v>1518.7138690652475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1518.7138690652475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1969.4453273886695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393.88906547773394</v>
      </c>
      <c r="M83" s="858"/>
      <c r="N83" s="54"/>
    </row>
    <row r="84" spans="1:14">
      <c r="B84" s="92" t="s">
        <v>973</v>
      </c>
      <c r="C84" s="93"/>
      <c r="D84" s="93"/>
      <c r="E84" s="93"/>
      <c r="F84" s="93"/>
      <c r="G84" s="93"/>
      <c r="H84" s="93"/>
      <c r="I84" s="90"/>
      <c r="J84" s="91"/>
      <c r="K84" s="308">
        <v>0.05</v>
      </c>
      <c r="L84" s="857">
        <f>N78*K84</f>
        <v>98.472266369433484</v>
      </c>
      <c r="M84" s="858"/>
      <c r="N84" s="54"/>
    </row>
    <row r="85" spans="1:14" ht="15.75" thickBot="1">
      <c r="B85" s="94" t="s">
        <v>974</v>
      </c>
      <c r="C85" s="95"/>
      <c r="D85" s="95"/>
      <c r="E85" s="95"/>
      <c r="F85" s="95"/>
      <c r="G85" s="95"/>
      <c r="H85" s="95"/>
      <c r="I85" s="96"/>
      <c r="J85" s="97"/>
      <c r="K85" s="309">
        <v>0.05</v>
      </c>
      <c r="L85" s="859">
        <f>N78*K85</f>
        <v>98.472266369433484</v>
      </c>
      <c r="M85" s="860"/>
      <c r="N85" s="54"/>
    </row>
    <row r="86" spans="1:14" ht="15.75" thickBot="1">
      <c r="B86" s="823" t="s">
        <v>953</v>
      </c>
      <c r="C86" s="824"/>
      <c r="D86" s="824"/>
      <c r="E86" s="824"/>
      <c r="F86" s="824"/>
      <c r="G86" s="824"/>
      <c r="H86" s="824"/>
      <c r="I86" s="824"/>
      <c r="J86" s="824"/>
      <c r="K86" s="824"/>
      <c r="L86" s="824"/>
      <c r="M86" s="825"/>
      <c r="N86" s="55">
        <f>L83+L84+L85</f>
        <v>590.83359821660088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2560.2789256052702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1048</v>
      </c>
      <c r="C31" s="84" t="s">
        <v>1553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500</v>
      </c>
      <c r="N36" s="276">
        <f>K36/M36</f>
        <v>214.03198114788782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500</v>
      </c>
      <c r="N37" s="276">
        <f>K37/M37</f>
        <v>182.02716717553403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396.60045832342183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856</v>
      </c>
      <c r="B48" s="46" t="str">
        <f>VLOOKUP(A48,MATERIALES!A4:D373,3,FALSE)</f>
        <v>Emulsión CRR-1m</v>
      </c>
      <c r="C48" s="285"/>
      <c r="D48" s="285"/>
      <c r="E48" s="285"/>
      <c r="F48" s="285"/>
      <c r="G48" s="285"/>
      <c r="H48" s="285"/>
      <c r="I48" s="272"/>
      <c r="J48" s="228" t="str">
        <f>VLOOKUP(A48,MATERIALES!A4:D373,2,FALSE)</f>
        <v>lt</v>
      </c>
      <c r="K48" s="286">
        <v>0.45</v>
      </c>
      <c r="L48" s="271"/>
      <c r="M48" s="406">
        <f>VLOOKUP(A48,MATERIALES!A4:D395,4,FALSE)</f>
        <v>2766.8849687391312</v>
      </c>
      <c r="N48" s="276">
        <f>K48*M48</f>
        <v>1245.098235932609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1245.098235932609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1695.829694256031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339.16593885120619</v>
      </c>
      <c r="M83" s="858"/>
      <c r="N83" s="54"/>
    </row>
    <row r="84" spans="1:14">
      <c r="B84" s="92" t="s">
        <v>973</v>
      </c>
      <c r="C84" s="93"/>
      <c r="D84" s="93"/>
      <c r="E84" s="93"/>
      <c r="F84" s="93"/>
      <c r="G84" s="93"/>
      <c r="H84" s="93"/>
      <c r="I84" s="90"/>
      <c r="J84" s="91"/>
      <c r="K84" s="308">
        <v>0.05</v>
      </c>
      <c r="L84" s="857">
        <f>N78*K84</f>
        <v>84.791484712801548</v>
      </c>
      <c r="M84" s="858"/>
      <c r="N84" s="54"/>
    </row>
    <row r="85" spans="1:14" ht="15.75" thickBot="1">
      <c r="B85" s="94" t="s">
        <v>974</v>
      </c>
      <c r="C85" s="95"/>
      <c r="D85" s="95"/>
      <c r="E85" s="95"/>
      <c r="F85" s="95"/>
      <c r="G85" s="95"/>
      <c r="H85" s="95"/>
      <c r="I85" s="96"/>
      <c r="J85" s="97"/>
      <c r="K85" s="309">
        <v>0.05</v>
      </c>
      <c r="L85" s="859">
        <f>N78*K85</f>
        <v>84.791484712801548</v>
      </c>
      <c r="M85" s="860"/>
      <c r="N85" s="54"/>
    </row>
    <row r="86" spans="1:14" ht="15.75" thickBot="1">
      <c r="B86" s="823" t="s">
        <v>953</v>
      </c>
      <c r="C86" s="824"/>
      <c r="D86" s="824"/>
      <c r="E86" s="824"/>
      <c r="F86" s="824"/>
      <c r="G86" s="824"/>
      <c r="H86" s="824"/>
      <c r="I86" s="824"/>
      <c r="J86" s="824"/>
      <c r="K86" s="824"/>
      <c r="L86" s="824"/>
      <c r="M86" s="825"/>
      <c r="N86" s="55">
        <f>L83+L84+L85</f>
        <v>508.74890827680929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2204.5786025328403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1049</v>
      </c>
      <c r="C31" s="84" t="s">
        <v>1554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500</v>
      </c>
      <c r="N36" s="276">
        <f>K36/M36</f>
        <v>214.03198114788782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500</v>
      </c>
      <c r="N37" s="276">
        <f>K37/M37</f>
        <v>182.02716717553403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396.60045832342183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862</v>
      </c>
      <c r="B48" s="46" t="str">
        <f>VLOOKUP(A48,MATERIALES!A4:D373,3,FALSE)</f>
        <v>Emulsión CRR-2m</v>
      </c>
      <c r="C48" s="285"/>
      <c r="D48" s="285"/>
      <c r="E48" s="285"/>
      <c r="F48" s="285"/>
      <c r="G48" s="285"/>
      <c r="H48" s="285"/>
      <c r="I48" s="272"/>
      <c r="J48" s="228" t="str">
        <f>VLOOKUP(A48,MATERIALES!A4:D373,2,FALSE)</f>
        <v>lt</v>
      </c>
      <c r="K48" s="286">
        <v>0.45</v>
      </c>
      <c r="L48" s="271"/>
      <c r="M48" s="406">
        <f>VLOOKUP(A48,MATERIALES!A4:D395,4,FALSE)</f>
        <v>2723.7341162020844</v>
      </c>
      <c r="N48" s="276">
        <f>K48*M48</f>
        <v>1225.6803522909379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1225.6803522909379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1676.4118106143599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335.28236212287197</v>
      </c>
      <c r="M83" s="858"/>
      <c r="N83" s="54"/>
    </row>
    <row r="84" spans="1:14">
      <c r="B84" s="92" t="s">
        <v>973</v>
      </c>
      <c r="C84" s="93"/>
      <c r="D84" s="93"/>
      <c r="E84" s="93"/>
      <c r="F84" s="93"/>
      <c r="G84" s="93"/>
      <c r="H84" s="93"/>
      <c r="I84" s="90"/>
      <c r="J84" s="91"/>
      <c r="K84" s="308">
        <v>0.05</v>
      </c>
      <c r="L84" s="857">
        <f>N78*K84</f>
        <v>83.820590530717993</v>
      </c>
      <c r="M84" s="858"/>
      <c r="N84" s="54"/>
    </row>
    <row r="85" spans="1:14" ht="15.75" thickBot="1">
      <c r="B85" s="94" t="s">
        <v>974</v>
      </c>
      <c r="C85" s="95"/>
      <c r="D85" s="95"/>
      <c r="E85" s="95"/>
      <c r="F85" s="95"/>
      <c r="G85" s="95"/>
      <c r="H85" s="95"/>
      <c r="I85" s="96"/>
      <c r="J85" s="97"/>
      <c r="K85" s="309">
        <v>0.05</v>
      </c>
      <c r="L85" s="859">
        <f>N78*K85</f>
        <v>83.820590530717993</v>
      </c>
      <c r="M85" s="860"/>
      <c r="N85" s="54"/>
    </row>
    <row r="86" spans="1:14" ht="15.75" thickBot="1">
      <c r="B86" s="823" t="s">
        <v>953</v>
      </c>
      <c r="C86" s="824"/>
      <c r="D86" s="824"/>
      <c r="E86" s="824"/>
      <c r="F86" s="824"/>
      <c r="G86" s="824"/>
      <c r="H86" s="824"/>
      <c r="I86" s="824"/>
      <c r="J86" s="824"/>
      <c r="K86" s="824"/>
      <c r="L86" s="824"/>
      <c r="M86" s="825"/>
      <c r="N86" s="55">
        <f>L83+L84+L85</f>
        <v>502.92354318430796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2179.3353537986677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1555</v>
      </c>
      <c r="C31" s="84" t="s">
        <v>1556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400</v>
      </c>
      <c r="N36" s="276">
        <f>K36/M36</f>
        <v>267.5399764348598</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400</v>
      </c>
      <c r="N37" s="276">
        <f>K37/M37</f>
        <v>243.97353229126219</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91013.583587767018</v>
      </c>
      <c r="L38" s="274"/>
      <c r="M38" s="275">
        <v>400</v>
      </c>
      <c r="N38" s="276">
        <f>K38/M38</f>
        <v>227.53395896941754</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17386.453887053511</v>
      </c>
      <c r="L39" s="840">
        <v>400</v>
      </c>
      <c r="M39" s="841"/>
      <c r="N39" s="276">
        <f>K39/L39</f>
        <v>43.466134717633778</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783.52363442446836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3374.9197090338835</v>
      </c>
      <c r="N48" s="276">
        <f>K48*M48</f>
        <v>6176.1030675320071</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69555.251484943568</v>
      </c>
      <c r="N49" s="276">
        <f>K49*M49</f>
        <v>1321.5497782139278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7497.6528457459353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1.9E-2</v>
      </c>
      <c r="J58" s="290">
        <v>1</v>
      </c>
      <c r="K58" s="283">
        <f>I58*J58</f>
        <v>1.9E-2</v>
      </c>
      <c r="L58" s="827">
        <f>VLOOKUP(A58,TRANSPORTE!A5:D117,4,FALSE)</f>
        <v>1766.7604276158511</v>
      </c>
      <c r="M58" s="828"/>
      <c r="N58" s="291">
        <f>K58*L58</f>
        <v>33.56844812470117</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33.56844812470117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101.00320112950249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8415.7481294246063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1683.1496258849213</v>
      </c>
      <c r="M82" s="858"/>
      <c r="N82" s="54"/>
    </row>
    <row r="83" spans="1:14">
      <c r="B83" s="92" t="s">
        <v>973</v>
      </c>
      <c r="C83" s="93"/>
      <c r="D83" s="93"/>
      <c r="E83" s="93"/>
      <c r="F83" s="93"/>
      <c r="G83" s="93"/>
      <c r="H83" s="93"/>
      <c r="I83" s="90"/>
      <c r="J83" s="91"/>
      <c r="K83" s="308">
        <v>0.05</v>
      </c>
      <c r="L83" s="857">
        <f>N77*K83</f>
        <v>420.78740647123033</v>
      </c>
      <c r="M83" s="858"/>
      <c r="N83" s="54"/>
    </row>
    <row r="84" spans="1:14" ht="15.75" thickBot="1">
      <c r="B84" s="94" t="s">
        <v>974</v>
      </c>
      <c r="C84" s="95"/>
      <c r="D84" s="95"/>
      <c r="E84" s="95"/>
      <c r="F84" s="95"/>
      <c r="G84" s="95"/>
      <c r="H84" s="95"/>
      <c r="I84" s="96"/>
      <c r="J84" s="97"/>
      <c r="K84" s="309">
        <v>0.05</v>
      </c>
      <c r="L84" s="859">
        <f>N77*K84</f>
        <v>420.78740647123033</v>
      </c>
      <c r="M84" s="860"/>
      <c r="N84" s="54"/>
    </row>
    <row r="85" spans="1:14" ht="15.75" thickBot="1">
      <c r="B85" s="823" t="s">
        <v>953</v>
      </c>
      <c r="C85" s="824"/>
      <c r="D85" s="824"/>
      <c r="E85" s="824"/>
      <c r="F85" s="824"/>
      <c r="G85" s="824"/>
      <c r="H85" s="824"/>
      <c r="I85" s="824"/>
      <c r="J85" s="824"/>
      <c r="K85" s="824"/>
      <c r="L85" s="824"/>
      <c r="M85" s="825"/>
      <c r="N85" s="55">
        <f>L82+L83+L84</f>
        <v>2524.7244388273821</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10940.472568251989</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1557</v>
      </c>
      <c r="C31" s="84" t="s">
        <v>1558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400</v>
      </c>
      <c r="N36" s="276">
        <f>K36/M36</f>
        <v>267.5399764348598</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400</v>
      </c>
      <c r="N37" s="276">
        <f>K37/M37</f>
        <v>243.97353229126219</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91013.583587767018</v>
      </c>
      <c r="L38" s="274"/>
      <c r="M38" s="275">
        <v>400</v>
      </c>
      <c r="N38" s="276">
        <f>K38/M38</f>
        <v>227.53395896941754</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17386.453887053511</v>
      </c>
      <c r="L39" s="840">
        <v>400</v>
      </c>
      <c r="M39" s="841"/>
      <c r="N39" s="276">
        <f>K39/L39</f>
        <v>43.466134717633778</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783.52363442446836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1.5</v>
      </c>
      <c r="L48" s="271"/>
      <c r="M48" s="406">
        <f>VLOOKUP(A48,MATERIALES!A5:D396,4,FALSE)</f>
        <v>3374.9197090338835</v>
      </c>
      <c r="N48" s="276">
        <f>K48*M48</f>
        <v>5062.379563550825</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1.2999999999999999E-2</v>
      </c>
      <c r="L49" s="271"/>
      <c r="M49" s="406">
        <f>VLOOKUP(A49,MATERIALES!A6:D397,4,FALSE)</f>
        <v>69555.251484943568</v>
      </c>
      <c r="N49" s="276">
        <f>K49*M49</f>
        <v>904.2182693042663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5966.5978328550909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1.2999999999999999E-2</v>
      </c>
      <c r="J58" s="290">
        <v>1</v>
      </c>
      <c r="K58" s="283">
        <f>I58*J58</f>
        <v>1.2999999999999999E-2</v>
      </c>
      <c r="L58" s="827">
        <f>VLOOKUP(A58,TRANSPORTE!A5:D117,4,FALSE)</f>
        <v>1766.7604276158511</v>
      </c>
      <c r="M58" s="828"/>
      <c r="N58" s="291">
        <f>K58*L58</f>
        <v>22.967885559006064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22.967885559006064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6874.0925539680684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1374.8185107936138</v>
      </c>
      <c r="M83" s="858"/>
      <c r="N83" s="54"/>
    </row>
    <row r="84" spans="1:14">
      <c r="B84" s="92" t="s">
        <v>973</v>
      </c>
      <c r="C84" s="93"/>
      <c r="D84" s="93"/>
      <c r="E84" s="93"/>
      <c r="F84" s="93"/>
      <c r="G84" s="93"/>
      <c r="H84" s="93"/>
      <c r="I84" s="90"/>
      <c r="J84" s="91"/>
      <c r="K84" s="308">
        <v>0.05</v>
      </c>
      <c r="L84" s="857">
        <f>N78*K84</f>
        <v>343.70462769840344</v>
      </c>
      <c r="M84" s="858"/>
      <c r="N84" s="54"/>
    </row>
    <row r="85" spans="1:14" ht="15.75" thickBot="1">
      <c r="B85" s="94" t="s">
        <v>974</v>
      </c>
      <c r="C85" s="95"/>
      <c r="D85" s="95"/>
      <c r="E85" s="95"/>
      <c r="F85" s="95"/>
      <c r="G85" s="95"/>
      <c r="H85" s="95"/>
      <c r="I85" s="96"/>
      <c r="J85" s="97"/>
      <c r="K85" s="309">
        <v>0.05</v>
      </c>
      <c r="L85" s="859">
        <f>N78*K85</f>
        <v>343.70462769840344</v>
      </c>
      <c r="M85" s="860"/>
      <c r="N85" s="54"/>
    </row>
    <row r="86" spans="1:14" ht="15.75" thickBot="1">
      <c r="B86" s="823" t="s">
        <v>953</v>
      </c>
      <c r="C86" s="824"/>
      <c r="D86" s="824"/>
      <c r="E86" s="824"/>
      <c r="F86" s="824"/>
      <c r="G86" s="824"/>
      <c r="H86" s="824"/>
      <c r="I86" s="824"/>
      <c r="J86" s="824"/>
      <c r="K86" s="824"/>
      <c r="L86" s="824"/>
      <c r="M86" s="825"/>
      <c r="N86" s="55">
        <f>L83+L84+L85</f>
        <v>2062.2277661904204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8936.3203201584893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1559</v>
      </c>
      <c r="C31" s="84" t="s">
        <v>1560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400</v>
      </c>
      <c r="N36" s="276">
        <f>K36/M36</f>
        <v>267.5399764348598</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400</v>
      </c>
      <c r="N37" s="276">
        <f>K37/M37</f>
        <v>243.97353229126219</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91013.583587767018</v>
      </c>
      <c r="L38" s="274"/>
      <c r="M38" s="275">
        <v>400</v>
      </c>
      <c r="N38" s="276">
        <f>K38/M38</f>
        <v>227.53395896941754</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17386.453887053511</v>
      </c>
      <c r="L39" s="840">
        <v>400</v>
      </c>
      <c r="M39" s="841"/>
      <c r="N39" s="276">
        <f>K39/L39</f>
        <v>43.466134717633778</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783.52363442446836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3374.9197090338835</v>
      </c>
      <c r="N48" s="276">
        <f>K48*M48</f>
        <v>6176.1030675320071</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69555.251484943568</v>
      </c>
      <c r="N49" s="276">
        <f>K49*M49</f>
        <v>1321.5497782139278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7497.6528457459353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1.9E-2</v>
      </c>
      <c r="J58" s="290">
        <v>1</v>
      </c>
      <c r="K58" s="283">
        <f>I58*J58</f>
        <v>1.9E-2</v>
      </c>
      <c r="L58" s="827">
        <f>VLOOKUP(A58,TRANSPORTE!A5:D117,4,FALSE)</f>
        <v>1766.7604276158511</v>
      </c>
      <c r="M58" s="828"/>
      <c r="N58" s="291">
        <f>K58*L58</f>
        <v>33.56844812470117</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33.56844812470117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70">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471">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SUM(N69:N75)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8415.7481294246063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1683.1496258849213</v>
      </c>
      <c r="M83" s="858"/>
      <c r="N83" s="54"/>
    </row>
    <row r="84" spans="1:14">
      <c r="B84" s="92" t="s">
        <v>973</v>
      </c>
      <c r="C84" s="93"/>
      <c r="D84" s="93"/>
      <c r="E84" s="93"/>
      <c r="F84" s="93"/>
      <c r="G84" s="93"/>
      <c r="H84" s="93"/>
      <c r="I84" s="90"/>
      <c r="J84" s="91"/>
      <c r="K84" s="308">
        <v>0.05</v>
      </c>
      <c r="L84" s="857">
        <f>N78*K84</f>
        <v>420.78740647123033</v>
      </c>
      <c r="M84" s="858"/>
      <c r="N84" s="54"/>
    </row>
    <row r="85" spans="1:14" ht="15.75" thickBot="1">
      <c r="B85" s="94" t="s">
        <v>974</v>
      </c>
      <c r="C85" s="95"/>
      <c r="D85" s="95"/>
      <c r="E85" s="95"/>
      <c r="F85" s="95"/>
      <c r="G85" s="95"/>
      <c r="H85" s="95"/>
      <c r="I85" s="96"/>
      <c r="J85" s="97"/>
      <c r="K85" s="309">
        <v>0.05</v>
      </c>
      <c r="L85" s="859">
        <f>N78*K85</f>
        <v>420.78740647123033</v>
      </c>
      <c r="M85" s="860"/>
      <c r="N85" s="54"/>
    </row>
    <row r="86" spans="1:14" ht="15.75" thickBot="1">
      <c r="B86" s="823" t="s">
        <v>953</v>
      </c>
      <c r="C86" s="824"/>
      <c r="D86" s="824"/>
      <c r="E86" s="824"/>
      <c r="F86" s="824"/>
      <c r="G86" s="824"/>
      <c r="H86" s="824"/>
      <c r="I86" s="824"/>
      <c r="J86" s="824"/>
      <c r="K86" s="824"/>
      <c r="L86" s="824"/>
      <c r="M86" s="825"/>
      <c r="N86" s="55">
        <f>L83+L84+L85</f>
        <v>2524.7244388273821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10940.472568251989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1561</v>
      </c>
      <c r="C31" s="84" t="s">
        <v>2058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400</v>
      </c>
      <c r="N36" s="276">
        <f>K36/M36</f>
        <v>267.5399764348598</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400</v>
      </c>
      <c r="N37" s="276">
        <f>K37/M37</f>
        <v>243.97353229126219</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91013.583587767018</v>
      </c>
      <c r="L38" s="274"/>
      <c r="M38" s="275">
        <v>400</v>
      </c>
      <c r="N38" s="276">
        <f>K38/M38</f>
        <v>227.53395896941754</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17386.453887053511</v>
      </c>
      <c r="L39" s="840">
        <v>400</v>
      </c>
      <c r="M39" s="841"/>
      <c r="N39" s="276">
        <f>K39/L39</f>
        <v>43.466134717633778</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783.52363442446836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761</v>
      </c>
      <c r="B48" s="46" t="str">
        <f>VLOOKUP(A48,MATERIALES!A5:D373,3,FALSE)</f>
        <v>Agregado para tratamiento superf. Simple</v>
      </c>
      <c r="C48" s="285"/>
      <c r="D48" s="285"/>
      <c r="E48" s="285"/>
      <c r="F48" s="285"/>
      <c r="G48" s="285"/>
      <c r="H48" s="285"/>
      <c r="I48" s="272"/>
      <c r="J48" s="228" t="str">
        <f>VLOOKUP(A48,MATERIALES!A4:D373,2,FALSE)</f>
        <v>m3</v>
      </c>
      <c r="K48" s="286">
        <v>1.2999999999999999E-2</v>
      </c>
      <c r="L48" s="271"/>
      <c r="M48" s="406">
        <f>VLOOKUP(A48,MATERIALES!A5:D396,4,FALSE)</f>
        <v>69555.251484943568</v>
      </c>
      <c r="N48" s="276">
        <f>K48*M48</f>
        <v>904.2182693042663</v>
      </c>
    </row>
    <row r="49" spans="1:14">
      <c r="A49" s="111" t="s">
        <v>860</v>
      </c>
      <c r="B49" s="46" t="str">
        <f>VLOOKUP(A49,MATERIALES!A6:D373,3,FALSE)</f>
        <v>Emulsión CRR-2</v>
      </c>
      <c r="C49" s="285"/>
      <c r="D49" s="285"/>
      <c r="E49" s="285"/>
      <c r="F49" s="285"/>
      <c r="G49" s="285"/>
      <c r="H49" s="285"/>
      <c r="I49" s="272"/>
      <c r="J49" s="228" t="str">
        <f>VLOOKUP(A49,MATERIALES!A5:D373,2,FALSE)</f>
        <v>lt</v>
      </c>
      <c r="K49" s="286">
        <v>1.5</v>
      </c>
      <c r="L49" s="271"/>
      <c r="M49" s="406">
        <f>VLOOKUP(A49,MATERIALES!A6:D397,4,FALSE)</f>
        <v>3374.9197090338835</v>
      </c>
      <c r="N49" s="276">
        <f>K49*M49</f>
        <v>5062.379563550825</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5966.5978328550909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1.2999999999999999E-2</v>
      </c>
      <c r="J58" s="290">
        <v>1</v>
      </c>
      <c r="K58" s="283">
        <f>I58*J58</f>
        <v>1.2999999999999999E-2</v>
      </c>
      <c r="L58" s="827">
        <f>VLOOKUP(A58,TRANSPORTE!A5:D117,4,FALSE)</f>
        <v>1766.7604276158511</v>
      </c>
      <c r="M58" s="828"/>
      <c r="N58" s="291">
        <f>K58*L58</f>
        <v>22.967885559006064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22.967885559006064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299">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6874.0925539680684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1374.8185107936138</v>
      </c>
      <c r="M83" s="858"/>
      <c r="N83" s="54"/>
    </row>
    <row r="84" spans="1:14">
      <c r="B84" s="92" t="s">
        <v>973</v>
      </c>
      <c r="C84" s="93"/>
      <c r="D84" s="93"/>
      <c r="E84" s="93"/>
      <c r="F84" s="93"/>
      <c r="G84" s="93"/>
      <c r="H84" s="93"/>
      <c r="I84" s="90"/>
      <c r="J84" s="91"/>
      <c r="K84" s="308">
        <v>0.05</v>
      </c>
      <c r="L84" s="857">
        <f>N78*K84</f>
        <v>343.70462769840344</v>
      </c>
      <c r="M84" s="858"/>
      <c r="N84" s="54"/>
    </row>
    <row r="85" spans="1:14" ht="15.75" thickBot="1">
      <c r="B85" s="94" t="s">
        <v>974</v>
      </c>
      <c r="C85" s="95"/>
      <c r="D85" s="95"/>
      <c r="E85" s="95"/>
      <c r="F85" s="95"/>
      <c r="G85" s="95"/>
      <c r="H85" s="95"/>
      <c r="I85" s="96"/>
      <c r="J85" s="97"/>
      <c r="K85" s="309">
        <v>0.05</v>
      </c>
      <c r="L85" s="859">
        <f>N78*K85</f>
        <v>343.70462769840344</v>
      </c>
      <c r="M85" s="860"/>
      <c r="N85" s="54"/>
    </row>
    <row r="86" spans="1:14" ht="15.75" thickBot="1">
      <c r="B86" s="823" t="s">
        <v>953</v>
      </c>
      <c r="C86" s="824"/>
      <c r="D86" s="824"/>
      <c r="E86" s="824"/>
      <c r="F86" s="824"/>
      <c r="G86" s="824"/>
      <c r="H86" s="824"/>
      <c r="I86" s="824"/>
      <c r="J86" s="824"/>
      <c r="K86" s="824"/>
      <c r="L86" s="824"/>
      <c r="M86" s="825"/>
      <c r="N86" s="55">
        <f>L83+L84+L85</f>
        <v>2062.2277661904204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8936.3203201584893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1562</v>
      </c>
      <c r="C31" s="84" t="s">
        <v>1563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87">
        <v>275</v>
      </c>
      <c r="N36" s="276">
        <f>K36/M36</f>
        <v>389.1490566325233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87">
        <f>M36</f>
        <v>275</v>
      </c>
      <c r="N37" s="276">
        <f>K37/M37</f>
        <v>354.8705924236541</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91013.583587767018</v>
      </c>
      <c r="L38" s="274"/>
      <c r="M38" s="287">
        <v>275</v>
      </c>
      <c r="N38" s="276">
        <f>K38/M38</f>
        <v>330.95848577369827</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17386.453887053511</v>
      </c>
      <c r="L39" s="951">
        <v>275</v>
      </c>
      <c r="M39" s="952"/>
      <c r="N39" s="276">
        <f>K39/L39</f>
        <v>63.223468680194586</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1139.6707409810449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2.5000000000000001E-2</v>
      </c>
      <c r="L48" s="271"/>
      <c r="M48" s="406">
        <f>VLOOKUP(A48,MATERIALES!A5:D396,4,FALSE)</f>
        <v>46907.591910954085</v>
      </c>
      <c r="N48" s="276">
        <f>K48*M48</f>
        <v>1172.6897977738522</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1.2999999999999999E-2</v>
      </c>
      <c r="L49" s="271"/>
      <c r="M49" s="406">
        <f>VLOOKUP(A49,MATERIALES!A6:D397,4,FALSE)</f>
        <v>46907.591910954085</v>
      </c>
      <c r="N49" s="276">
        <f>K49*M49</f>
        <v>609.79869484240305</v>
      </c>
    </row>
    <row r="50" spans="1:14">
      <c r="A50" t="s">
        <v>860</v>
      </c>
      <c r="B50" s="46" t="str">
        <f>VLOOKUP(A50,MATERIALES!A6:D373,3,FALSE)</f>
        <v>Emulsión CRR-2</v>
      </c>
      <c r="C50" s="285"/>
      <c r="D50" s="285"/>
      <c r="E50" s="285"/>
      <c r="F50" s="285"/>
      <c r="G50" s="285"/>
      <c r="H50" s="285"/>
      <c r="I50" s="272"/>
      <c r="J50" s="228" t="str">
        <f>VLOOKUP(A50,MATERIALES!A6:D373,2,FALSE)</f>
        <v>lt</v>
      </c>
      <c r="K50" s="286">
        <v>4.24</v>
      </c>
      <c r="L50" s="271"/>
      <c r="M50" s="406">
        <f>VLOOKUP(A50,MATERIALES!A6:D398,4,FALSE)</f>
        <v>3374.9197090338835</v>
      </c>
      <c r="N50" s="276">
        <f>K50*M50</f>
        <v>14309.659566303666</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16092.148058919922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3.7999999999999999E-2</v>
      </c>
      <c r="J58" s="290">
        <v>1</v>
      </c>
      <c r="K58" s="283">
        <f>I58*J58</f>
        <v>3.7999999999999999E-2</v>
      </c>
      <c r="L58" s="827">
        <f>VLOOKUP(A58,TRANSPORTE!A5:D117,4,FALSE)</f>
        <v>1766.7604276158511</v>
      </c>
      <c r="M58" s="828"/>
      <c r="N58" s="291">
        <f>K58*L58</f>
        <v>67.136896249402341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67.136896249402341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08">
        <v>2200</v>
      </c>
      <c r="N69" s="399">
        <f>K69/M69</f>
        <v>48.493747097458176</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409">
        <v>2200</v>
      </c>
      <c r="N70" s="399">
        <f>K70/M70</f>
        <v>98.42</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17445.869443247826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3489.1738886495655</v>
      </c>
      <c r="M83" s="858"/>
      <c r="N83" s="54"/>
    </row>
    <row r="84" spans="1:14">
      <c r="B84" s="92" t="s">
        <v>973</v>
      </c>
      <c r="C84" s="93"/>
      <c r="D84" s="93"/>
      <c r="E84" s="93"/>
      <c r="F84" s="93"/>
      <c r="G84" s="93"/>
      <c r="H84" s="93"/>
      <c r="I84" s="90"/>
      <c r="J84" s="91"/>
      <c r="K84" s="308">
        <v>0.05</v>
      </c>
      <c r="L84" s="857">
        <f>N78*K84</f>
        <v>872.29347216239137</v>
      </c>
      <c r="M84" s="858"/>
      <c r="N84" s="54"/>
    </row>
    <row r="85" spans="1:14" ht="15.75" thickBot="1">
      <c r="B85" s="94" t="s">
        <v>974</v>
      </c>
      <c r="C85" s="95"/>
      <c r="D85" s="95"/>
      <c r="E85" s="95"/>
      <c r="F85" s="95"/>
      <c r="G85" s="95"/>
      <c r="H85" s="95"/>
      <c r="I85" s="96"/>
      <c r="J85" s="97"/>
      <c r="K85" s="309">
        <v>0.05</v>
      </c>
      <c r="L85" s="859">
        <f>N78*K85</f>
        <v>872.29347216239137</v>
      </c>
      <c r="M85" s="860"/>
      <c r="N85" s="54"/>
    </row>
    <row r="86" spans="1:14" ht="15.75" thickBot="1">
      <c r="B86" s="823" t="s">
        <v>953</v>
      </c>
      <c r="C86" s="824"/>
      <c r="D86" s="824"/>
      <c r="E86" s="824"/>
      <c r="F86" s="824"/>
      <c r="G86" s="824"/>
      <c r="H86" s="824"/>
      <c r="I86" s="824"/>
      <c r="J86" s="824"/>
      <c r="K86" s="824"/>
      <c r="L86" s="824"/>
      <c r="M86" s="825"/>
      <c r="N86" s="55">
        <f>L83+L84+L85</f>
        <v>5233.760832974348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22679.630276222175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1564</v>
      </c>
      <c r="C31" s="84" t="s">
        <v>1565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87">
        <v>275</v>
      </c>
      <c r="N36" s="276">
        <f>K36/M36</f>
        <v>389.1490566325233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87">
        <v>275</v>
      </c>
      <c r="N37" s="276">
        <f>K37/M37</f>
        <v>354.8705924236541</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91013.583587767018</v>
      </c>
      <c r="L38" s="274"/>
      <c r="M38" s="287">
        <v>275</v>
      </c>
      <c r="N38" s="276">
        <f>K38/M38</f>
        <v>330.95848577369827</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17386.453887053511</v>
      </c>
      <c r="L39" s="951">
        <v>275</v>
      </c>
      <c r="M39" s="952"/>
      <c r="N39" s="276">
        <f>K39/L39</f>
        <v>63.223468680194586</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1139.6707409810449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1.9E-2</v>
      </c>
      <c r="L48" s="271"/>
      <c r="M48" s="406">
        <f>VLOOKUP(A48,MATERIALES!A5:D396,4,FALSE)</f>
        <v>46907.591910954085</v>
      </c>
      <c r="N48" s="276">
        <f>K48*M48</f>
        <v>891.24424630812757</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0.01</v>
      </c>
      <c r="L49" s="271"/>
      <c r="M49" s="406">
        <f>VLOOKUP(A49,MATERIALES!A6:D397,4,FALSE)</f>
        <v>46907.591910954085</v>
      </c>
      <c r="N49" s="276">
        <f>K49*M49</f>
        <v>469.07591910954085</v>
      </c>
    </row>
    <row r="50" spans="1:14">
      <c r="A50" t="s">
        <v>860</v>
      </c>
      <c r="B50" s="46" t="str">
        <f>VLOOKUP(A50,MATERIALES!A6:D373,3,FALSE)</f>
        <v>Emulsión CRR-2</v>
      </c>
      <c r="C50" s="285"/>
      <c r="D50" s="285"/>
      <c r="E50" s="285"/>
      <c r="F50" s="285"/>
      <c r="G50" s="285"/>
      <c r="H50" s="285"/>
      <c r="I50" s="272"/>
      <c r="J50" s="228" t="str">
        <f>VLOOKUP(A50,MATERIALES!A6:D373,2,FALSE)</f>
        <v>lt</v>
      </c>
      <c r="K50" s="286">
        <v>3.24</v>
      </c>
      <c r="L50" s="271"/>
      <c r="M50" s="406">
        <f>VLOOKUP(A50,MATERIALES!A6:D398,4,FALSE)</f>
        <v>3374.9197090338835</v>
      </c>
      <c r="N50" s="276">
        <f>K50*M50</f>
        <v>10934.739857269784</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12295.060022687452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2.9000000000000001E-2</v>
      </c>
      <c r="J58" s="290">
        <v>1</v>
      </c>
      <c r="K58" s="283">
        <f>I58*J58</f>
        <v>2.9000000000000001E-2</v>
      </c>
      <c r="L58" s="827">
        <f>VLOOKUP(A58,TRANSPORTE!A5:D117,4,FALSE)</f>
        <v>1766.7604276158511</v>
      </c>
      <c r="M58" s="828"/>
      <c r="N58" s="291">
        <f>K58*L58</f>
        <v>51.236052400859684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51.236052400859684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10">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13632.880563166815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2726.5761126333632</v>
      </c>
      <c r="M83" s="858"/>
      <c r="N83" s="54"/>
    </row>
    <row r="84" spans="1:14">
      <c r="B84" s="92" t="s">
        <v>973</v>
      </c>
      <c r="C84" s="93"/>
      <c r="D84" s="93"/>
      <c r="E84" s="93"/>
      <c r="F84" s="93"/>
      <c r="G84" s="93"/>
      <c r="H84" s="93"/>
      <c r="I84" s="90"/>
      <c r="J84" s="91"/>
      <c r="K84" s="308">
        <v>0.05</v>
      </c>
      <c r="L84" s="857">
        <f>N78*K84</f>
        <v>681.6440281583408</v>
      </c>
      <c r="M84" s="858"/>
      <c r="N84" s="54"/>
    </row>
    <row r="85" spans="1:14" ht="15.75" thickBot="1">
      <c r="B85" s="94" t="s">
        <v>974</v>
      </c>
      <c r="C85" s="95"/>
      <c r="D85" s="95"/>
      <c r="E85" s="95"/>
      <c r="F85" s="95"/>
      <c r="G85" s="95"/>
      <c r="H85" s="95"/>
      <c r="I85" s="96"/>
      <c r="J85" s="97"/>
      <c r="K85" s="309">
        <v>0.05</v>
      </c>
      <c r="L85" s="859">
        <f>N78*K85</f>
        <v>681.6440281583408</v>
      </c>
      <c r="M85" s="860"/>
      <c r="N85" s="54"/>
    </row>
    <row r="86" spans="1:14" ht="15.75" thickBot="1">
      <c r="B86" s="823" t="s">
        <v>953</v>
      </c>
      <c r="C86" s="824"/>
      <c r="D86" s="824"/>
      <c r="E86" s="824"/>
      <c r="F86" s="824"/>
      <c r="G86" s="824"/>
      <c r="H86" s="824"/>
      <c r="I86" s="824"/>
      <c r="J86" s="824"/>
      <c r="K86" s="824"/>
      <c r="L86" s="824"/>
      <c r="M86" s="825"/>
      <c r="N86" s="55">
        <f>L83+L84+L85</f>
        <v>4089.864168950045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17722.744732116858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1567</v>
      </c>
      <c r="C31" s="84" t="s">
        <v>1566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275</v>
      </c>
      <c r="N36" s="276">
        <f>K36/M36</f>
        <v>389.1490566325233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275</v>
      </c>
      <c r="N37" s="276">
        <f>K37/M37</f>
        <v>354.8705924236541</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91013.583587767018</v>
      </c>
      <c r="L38" s="274"/>
      <c r="M38" s="275">
        <v>275</v>
      </c>
      <c r="N38" s="276">
        <f>K38/M38</f>
        <v>330.95848577369827</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17386.453887053511</v>
      </c>
      <c r="L39" s="840">
        <v>275</v>
      </c>
      <c r="M39" s="841"/>
      <c r="N39" s="276">
        <f>K39/L39</f>
        <v>63.223468680194586</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1139.6707409810449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2.5000000000000001E-2</v>
      </c>
      <c r="L48" s="271"/>
      <c r="M48" s="406">
        <f>VLOOKUP(A48,MATERIALES!A5:D396,4,FALSE)</f>
        <v>46907.591910954085</v>
      </c>
      <c r="N48" s="276">
        <f>K48*M48</f>
        <v>1172.6897977738522</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1.2999999999999999E-2</v>
      </c>
      <c r="L49" s="271"/>
      <c r="M49" s="406">
        <f>VLOOKUP(A49,MATERIALES!A6:D397,4,FALSE)</f>
        <v>46907.591910954085</v>
      </c>
      <c r="N49" s="276">
        <f>K49*M49</f>
        <v>609.79869484240305</v>
      </c>
    </row>
    <row r="50" spans="1:14">
      <c r="A50" t="s">
        <v>862</v>
      </c>
      <c r="B50" s="46" t="str">
        <f>VLOOKUP(A50,MATERIALES!A6:D373,3,FALSE)</f>
        <v>Emulsión CRR-2m</v>
      </c>
      <c r="C50" s="285"/>
      <c r="D50" s="285"/>
      <c r="E50" s="285"/>
      <c r="F50" s="285"/>
      <c r="G50" s="285"/>
      <c r="H50" s="285"/>
      <c r="I50" s="272"/>
      <c r="J50" s="228" t="str">
        <f>VLOOKUP(A50,MATERIALES!A6:D642,2,FALSE)</f>
        <v>lt</v>
      </c>
      <c r="K50" s="286">
        <v>4.24</v>
      </c>
      <c r="L50" s="271"/>
      <c r="M50" s="406">
        <f>VLOOKUP(A50,MATERIALES!A6:D398,4,FALSE)</f>
        <v>2723.7341162020844</v>
      </c>
      <c r="N50" s="276">
        <f>K50*M50</f>
        <v>11548.632652696839</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13331.121145313095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3.7999999999999999E-2</v>
      </c>
      <c r="J58" s="290">
        <v>1</v>
      </c>
      <c r="K58" s="283">
        <f>I58*J58</f>
        <v>3.7999999999999999E-2</v>
      </c>
      <c r="L58" s="827">
        <f>VLOOKUP(A58,TRANSPORTE!A5:D117,4,FALSE)</f>
        <v>1766.7604276158511</v>
      </c>
      <c r="M58" s="828"/>
      <c r="N58" s="291">
        <f>K58*L58</f>
        <v>67.136896249402341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67.136896249402341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14684.842529640999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2936.9685059282001</v>
      </c>
      <c r="M83" s="858"/>
      <c r="N83" s="54"/>
    </row>
    <row r="84" spans="1:14">
      <c r="B84" s="92" t="s">
        <v>973</v>
      </c>
      <c r="C84" s="93"/>
      <c r="D84" s="93"/>
      <c r="E84" s="93"/>
      <c r="F84" s="93"/>
      <c r="G84" s="93"/>
      <c r="H84" s="93"/>
      <c r="I84" s="90"/>
      <c r="J84" s="91"/>
      <c r="K84" s="308">
        <v>0.05</v>
      </c>
      <c r="L84" s="857">
        <f>N78*K84</f>
        <v>734.24212648205003</v>
      </c>
      <c r="M84" s="858"/>
      <c r="N84" s="54"/>
    </row>
    <row r="85" spans="1:14" ht="15.75" thickBot="1">
      <c r="B85" s="94" t="s">
        <v>974</v>
      </c>
      <c r="C85" s="95"/>
      <c r="D85" s="95"/>
      <c r="E85" s="95"/>
      <c r="F85" s="95"/>
      <c r="G85" s="95"/>
      <c r="H85" s="95"/>
      <c r="I85" s="96"/>
      <c r="J85" s="97"/>
      <c r="K85" s="309">
        <v>0.05</v>
      </c>
      <c r="L85" s="859">
        <f>N78*K85</f>
        <v>734.24212648205003</v>
      </c>
      <c r="M85" s="860"/>
      <c r="N85" s="54"/>
    </row>
    <row r="86" spans="1:14" ht="15.75" thickBot="1">
      <c r="B86" s="823" t="s">
        <v>953</v>
      </c>
      <c r="C86" s="824"/>
      <c r="D86" s="824"/>
      <c r="E86" s="824"/>
      <c r="F86" s="824"/>
      <c r="G86" s="824"/>
      <c r="H86" s="824"/>
      <c r="I86" s="824"/>
      <c r="J86" s="824"/>
      <c r="K86" s="824"/>
      <c r="L86" s="824"/>
      <c r="M86" s="825"/>
      <c r="N86" s="55">
        <f>L83+L84+L85</f>
        <v>4405.4527588923002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19090.2952885333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1568</v>
      </c>
      <c r="C31" s="84" t="s">
        <v>1569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275</v>
      </c>
      <c r="N36" s="276">
        <f>K36/M36</f>
        <v>389.1490566325233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275</v>
      </c>
      <c r="N37" s="276">
        <f>K37/M37</f>
        <v>354.8705924236541</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91013.583587767018</v>
      </c>
      <c r="L38" s="274"/>
      <c r="M38" s="275">
        <v>275</v>
      </c>
      <c r="N38" s="276">
        <f>K38/M38</f>
        <v>330.95848577369827</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17386.453887053511</v>
      </c>
      <c r="L39" s="840">
        <v>275</v>
      </c>
      <c r="M39" s="841"/>
      <c r="N39" s="276">
        <f>K39/L39</f>
        <v>63.223468680194586</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1139.6707409810449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1.9E-2</v>
      </c>
      <c r="L48" s="271"/>
      <c r="M48" s="406">
        <f>VLOOKUP(A48,MATERIALES!A5:D396,4,FALSE)</f>
        <v>46907.591910954085</v>
      </c>
      <c r="N48" s="276">
        <f>K48*M48</f>
        <v>891.24424630812757</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0.01</v>
      </c>
      <c r="L49" s="271"/>
      <c r="M49" s="406">
        <f>VLOOKUP(A49,MATERIALES!A6:D397,4,FALSE)</f>
        <v>46907.591910954085</v>
      </c>
      <c r="N49" s="276">
        <f>K49*M49</f>
        <v>469.07591910954085</v>
      </c>
    </row>
    <row r="50" spans="1:14">
      <c r="A50" t="s">
        <v>862</v>
      </c>
      <c r="B50" s="46" t="str">
        <f>VLOOKUP(A50,MATERIALES!A6:D373,3,FALSE)</f>
        <v>Emulsión CRR-2m</v>
      </c>
      <c r="C50" s="285"/>
      <c r="D50" s="285"/>
      <c r="E50" s="285"/>
      <c r="F50" s="285"/>
      <c r="G50" s="285"/>
      <c r="H50" s="285"/>
      <c r="I50" s="272"/>
      <c r="J50" s="228" t="str">
        <f>VLOOKUP(A50,MATERIALES!A6:D642,2,FALSE)</f>
        <v>lt</v>
      </c>
      <c r="K50" s="286">
        <v>3.24</v>
      </c>
      <c r="L50" s="271"/>
      <c r="M50" s="406">
        <f>VLOOKUP(A50,MATERIALES!A6:D398,4,FALSE)</f>
        <v>2723.7341162020844</v>
      </c>
      <c r="N50" s="276">
        <f>K50*M50</f>
        <v>8824.898536494753</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10185.218701912421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2.9000000000000001E-2</v>
      </c>
      <c r="J58" s="290">
        <v>1</v>
      </c>
      <c r="K58" s="283">
        <f>I58*J58</f>
        <v>2.9000000000000001E-2</v>
      </c>
      <c r="L58" s="827">
        <f>VLOOKUP(A58,TRANSPORTE!A5:D117,4,FALSE)</f>
        <v>1766.7604276158511</v>
      </c>
      <c r="M58" s="828"/>
      <c r="N58" s="291">
        <f>K58*L58</f>
        <v>51.236052400859684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51.236052400859684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11523.039242391784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2304.607848478357</v>
      </c>
      <c r="M83" s="858"/>
      <c r="N83" s="54"/>
    </row>
    <row r="84" spans="1:14">
      <c r="B84" s="92" t="s">
        <v>973</v>
      </c>
      <c r="C84" s="93"/>
      <c r="D84" s="93"/>
      <c r="E84" s="93"/>
      <c r="F84" s="93"/>
      <c r="G84" s="93"/>
      <c r="H84" s="93"/>
      <c r="I84" s="90"/>
      <c r="J84" s="91"/>
      <c r="K84" s="308">
        <v>0.05</v>
      </c>
      <c r="L84" s="857">
        <f>N78*K84</f>
        <v>576.15196211958926</v>
      </c>
      <c r="M84" s="858"/>
      <c r="N84" s="54"/>
    </row>
    <row r="85" spans="1:14" ht="15.75" thickBot="1">
      <c r="B85" s="94" t="s">
        <v>974</v>
      </c>
      <c r="C85" s="95"/>
      <c r="D85" s="95"/>
      <c r="E85" s="95"/>
      <c r="F85" s="95"/>
      <c r="G85" s="95"/>
      <c r="H85" s="95"/>
      <c r="I85" s="96"/>
      <c r="J85" s="97"/>
      <c r="K85" s="309">
        <v>0.05</v>
      </c>
      <c r="L85" s="859">
        <f>N78*K85</f>
        <v>576.15196211958926</v>
      </c>
      <c r="M85" s="860"/>
      <c r="N85" s="54"/>
    </row>
    <row r="86" spans="1:14" ht="15.75" thickBot="1">
      <c r="B86" s="823" t="s">
        <v>953</v>
      </c>
      <c r="C86" s="824"/>
      <c r="D86" s="824"/>
      <c r="E86" s="824"/>
      <c r="F86" s="824"/>
      <c r="G86" s="824"/>
      <c r="H86" s="824"/>
      <c r="I86" s="824"/>
      <c r="J86" s="824"/>
      <c r="K86" s="824"/>
      <c r="L86" s="824"/>
      <c r="M86" s="825"/>
      <c r="N86" s="55">
        <f>L83+L84+L85</f>
        <v>3456.9117727175358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14979.95101510932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1050</v>
      </c>
      <c r="C31" s="84" t="s">
        <v>1570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418</v>
      </c>
      <c r="N36" s="276">
        <f>K36/M36</f>
        <v>256.01911620560747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418</v>
      </c>
      <c r="N37" s="276">
        <f>K37/M37</f>
        <v>233.46749501556192</v>
      </c>
    </row>
    <row r="38" spans="1:14">
      <c r="A38" t="s">
        <v>225</v>
      </c>
      <c r="B38" s="836" t="str">
        <f>VLOOKUP(A38,EQUIPOS!A8:D154,3,FALSE)</f>
        <v>Esparcidor de gravilla, Ancho de esparcimiento 3100mm, Velocidad de trabajo 10—20km2/h</v>
      </c>
      <c r="C38" s="837"/>
      <c r="D38" s="837"/>
      <c r="E38" s="837"/>
      <c r="F38" s="837"/>
      <c r="G38" s="837"/>
      <c r="H38" s="838"/>
      <c r="I38" s="271"/>
      <c r="J38" s="272"/>
      <c r="K38" s="273">
        <f>VLOOKUP(A38,EQUIPOS!A8:D165,4,FALSE)</f>
        <v>17386.453887053511</v>
      </c>
      <c r="L38" s="274"/>
      <c r="M38" s="275">
        <v>418</v>
      </c>
      <c r="N38" s="276">
        <f>K38/M38</f>
        <v>41.594387289601698</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0.96653780985169846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532.04753632062284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55495.919167418469</v>
      </c>
      <c r="N48" s="276">
        <f>K48*M48</f>
        <v>554.95919167418469</v>
      </c>
    </row>
    <row r="49" spans="1:14">
      <c r="A49" s="111" t="s">
        <v>860</v>
      </c>
      <c r="B49" s="46" t="str">
        <f>VLOOKUP(A49,MATERIALES!A6:D373,3,FALSE)</f>
        <v>Emulsión CRR-2</v>
      </c>
      <c r="C49" s="285"/>
      <c r="D49" s="285"/>
      <c r="E49" s="285"/>
      <c r="F49" s="285"/>
      <c r="G49" s="285"/>
      <c r="H49" s="285"/>
      <c r="I49" s="272"/>
      <c r="J49" s="228" t="str">
        <f>VLOOKUP(A49,MATERIALES!A5:D641,2,FALSE)</f>
        <v>lt</v>
      </c>
      <c r="K49" s="286">
        <v>1.25</v>
      </c>
      <c r="L49" s="271"/>
      <c r="M49" s="406">
        <f>VLOOKUP(A49,MATERIALES!A6:D397,4,FALSE)</f>
        <v>3374.9197090338835</v>
      </c>
      <c r="N49" s="276">
        <f>K49*M49</f>
        <v>4218.6496362923544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4773.6088279665391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1227</v>
      </c>
      <c r="B58" s="49" t="str">
        <f>VLOOKUP(A58,TRANSPORTE!A5:D117,3,FALSE)</f>
        <v>Transporte de Arena</v>
      </c>
      <c r="C58" s="321"/>
      <c r="D58" s="321"/>
      <c r="E58" s="321"/>
      <c r="F58" s="321"/>
      <c r="G58" s="321"/>
      <c r="H58" s="315" t="s">
        <v>1467</v>
      </c>
      <c r="I58" s="283">
        <v>0.01</v>
      </c>
      <c r="J58" s="290">
        <v>1</v>
      </c>
      <c r="K58" s="283">
        <f>I58*J58</f>
        <v>0.01</v>
      </c>
      <c r="L58" s="827">
        <f>VLOOKUP(A58,TRANSPORTE!A5:D117,4,FALSE)</f>
        <v>1613.685560082632</v>
      </c>
      <c r="M58" s="828"/>
      <c r="N58" s="291">
        <f>K58*L58</f>
        <v>16.136855600826319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16.136855600826319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3344</v>
      </c>
      <c r="N69" s="399">
        <f>K69/M69</f>
        <v>64.75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96.653780985169846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5418.4470008731587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1083.6894001746318</v>
      </c>
      <c r="M83" s="858"/>
      <c r="N83" s="54"/>
    </row>
    <row r="84" spans="1:14">
      <c r="B84" s="92" t="s">
        <v>973</v>
      </c>
      <c r="C84" s="93"/>
      <c r="D84" s="93"/>
      <c r="E84" s="93"/>
      <c r="F84" s="93"/>
      <c r="G84" s="93"/>
      <c r="H84" s="93"/>
      <c r="I84" s="90"/>
      <c r="J84" s="91"/>
      <c r="K84" s="308">
        <v>0.05</v>
      </c>
      <c r="L84" s="857">
        <f>N78*K84</f>
        <v>270.92235004365796</v>
      </c>
      <c r="M84" s="858"/>
      <c r="N84" s="54"/>
    </row>
    <row r="85" spans="1:14" ht="15.75" thickBot="1">
      <c r="B85" s="94" t="s">
        <v>974</v>
      </c>
      <c r="C85" s="95"/>
      <c r="D85" s="95"/>
      <c r="E85" s="95"/>
      <c r="F85" s="95"/>
      <c r="G85" s="95"/>
      <c r="H85" s="95"/>
      <c r="I85" s="96"/>
      <c r="J85" s="97"/>
      <c r="K85" s="309">
        <v>0.05</v>
      </c>
      <c r="L85" s="859">
        <f>N78*K85</f>
        <v>270.92235004365796</v>
      </c>
      <c r="M85" s="860"/>
      <c r="N85" s="54"/>
    </row>
    <row r="86" spans="1:14" ht="15.75" thickBot="1">
      <c r="B86" s="823" t="s">
        <v>953</v>
      </c>
      <c r="C86" s="824"/>
      <c r="D86" s="824"/>
      <c r="E86" s="824"/>
      <c r="F86" s="824"/>
      <c r="G86" s="824"/>
      <c r="H86" s="824"/>
      <c r="I86" s="824"/>
      <c r="J86" s="824"/>
      <c r="K86" s="824"/>
      <c r="L86" s="824"/>
      <c r="M86" s="825"/>
      <c r="N86" s="55">
        <f>L83+L84+L85</f>
        <v>1625.5341002619475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7043.9811011351067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1051</v>
      </c>
      <c r="C31" s="84" t="s">
        <v>1571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107015.99057394391</v>
      </c>
      <c r="L36" s="274"/>
      <c r="M36" s="275">
        <v>418</v>
      </c>
      <c r="N36" s="276">
        <f>K36/M36</f>
        <v>256.01911620560747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418</v>
      </c>
      <c r="N37" s="276">
        <f>K37/M37</f>
        <v>233.46749501556192</v>
      </c>
    </row>
    <row r="38" spans="1:14">
      <c r="A38" t="s">
        <v>225</v>
      </c>
      <c r="B38" s="836" t="str">
        <f>VLOOKUP(A38,EQUIPOS!A8:D154,3,FALSE)</f>
        <v>Esparcidor de gravilla, Ancho de esparcimiento 3100mm, Velocidad de trabajo 10—20km2/h</v>
      </c>
      <c r="C38" s="837"/>
      <c r="D38" s="837"/>
      <c r="E38" s="837"/>
      <c r="F38" s="837"/>
      <c r="G38" s="837"/>
      <c r="H38" s="838"/>
      <c r="I38" s="271"/>
      <c r="J38" s="272"/>
      <c r="K38" s="273">
        <f>VLOOKUP(A38,EQUIPOS!A8:D165,4,FALSE)</f>
        <v>17386.453887053511</v>
      </c>
      <c r="L38" s="274"/>
      <c r="M38" s="275">
        <v>418</v>
      </c>
      <c r="N38" s="276">
        <f>K38/M38</f>
        <v>41.594387289601698</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0.96653780985169846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532.04753632062284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55495.919167418469</v>
      </c>
      <c r="N48" s="276">
        <f>K48*M48</f>
        <v>554.95919167418469</v>
      </c>
    </row>
    <row r="49" spans="1:72">
      <c r="A49" s="111" t="s">
        <v>858</v>
      </c>
      <c r="B49" s="46" t="str">
        <f>VLOOKUP(A49,MATERIALES!A6:D373,3,FALSE)</f>
        <v>Emulsión CRR-1</v>
      </c>
      <c r="C49" s="285"/>
      <c r="D49" s="285"/>
      <c r="E49" s="285"/>
      <c r="F49" s="285"/>
      <c r="G49" s="285"/>
      <c r="H49" s="285"/>
      <c r="I49" s="272"/>
      <c r="J49" s="272" t="s">
        <v>980</v>
      </c>
      <c r="K49" s="286">
        <v>1.25</v>
      </c>
      <c r="L49" s="271"/>
      <c r="M49" s="406">
        <f>VLOOKUP(A49,MATERIALES!A6:D397,4,FALSE)</f>
        <v>2334.0688417766301</v>
      </c>
      <c r="N49" s="276">
        <f>K49*M49</f>
        <v>2917.5860522207877</v>
      </c>
      <c r="BT49">
        <v>1111</v>
      </c>
    </row>
    <row r="50" spans="1:72">
      <c r="B50" s="46"/>
      <c r="C50" s="285"/>
      <c r="D50" s="285"/>
      <c r="E50" s="285"/>
      <c r="F50" s="285"/>
      <c r="G50" s="285"/>
      <c r="H50" s="285"/>
      <c r="I50" s="272"/>
      <c r="J50" s="228"/>
      <c r="K50" s="286"/>
      <c r="L50" s="271"/>
      <c r="M50" s="287"/>
      <c r="N50" s="288"/>
    </row>
    <row r="51" spans="1:72">
      <c r="B51" s="46"/>
      <c r="C51" s="285"/>
      <c r="D51" s="285"/>
      <c r="E51" s="285"/>
      <c r="F51" s="285"/>
      <c r="G51" s="285"/>
      <c r="H51" s="285"/>
      <c r="I51" s="272"/>
      <c r="J51" s="228"/>
      <c r="K51" s="286"/>
      <c r="L51" s="271"/>
      <c r="M51" s="287"/>
      <c r="N51" s="288"/>
    </row>
    <row r="52" spans="1:72" ht="15.75" thickBot="1">
      <c r="B52" s="818"/>
      <c r="C52" s="819"/>
      <c r="D52" s="819"/>
      <c r="E52" s="819"/>
      <c r="F52" s="819"/>
      <c r="G52" s="819"/>
      <c r="H52" s="819"/>
      <c r="I52" s="820"/>
      <c r="J52" s="45"/>
      <c r="K52" s="47"/>
      <c r="L52" s="821"/>
      <c r="M52" s="822"/>
      <c r="N52" s="48"/>
    </row>
    <row r="53" spans="1:72" ht="15.75" thickBot="1">
      <c r="B53" s="823" t="s">
        <v>953</v>
      </c>
      <c r="C53" s="824"/>
      <c r="D53" s="824"/>
      <c r="E53" s="824"/>
      <c r="F53" s="824"/>
      <c r="G53" s="824"/>
      <c r="H53" s="824"/>
      <c r="I53" s="824"/>
      <c r="J53" s="824"/>
      <c r="K53" s="824"/>
      <c r="L53" s="824"/>
      <c r="M53" s="825"/>
      <c r="N53" s="398">
        <f>SUM(N48:N52)</f>
        <v>3472.5452438949724</v>
      </c>
    </row>
    <row r="54" spans="1:72">
      <c r="B54" s="36"/>
      <c r="C54" s="37"/>
      <c r="D54" s="37"/>
      <c r="E54" s="37"/>
      <c r="F54" s="37"/>
      <c r="G54" s="37"/>
      <c r="H54" s="37"/>
      <c r="I54" s="37"/>
      <c r="J54" s="37"/>
      <c r="K54" s="37"/>
      <c r="L54" s="37"/>
      <c r="M54" s="37"/>
      <c r="N54" s="38"/>
    </row>
    <row r="55" spans="1:72">
      <c r="B55" s="67" t="s">
        <v>956</v>
      </c>
      <c r="C55" s="68"/>
      <c r="D55" s="68"/>
      <c r="E55" s="68"/>
      <c r="F55" s="68"/>
      <c r="G55" s="68"/>
      <c r="H55" s="68"/>
      <c r="I55" s="68"/>
      <c r="J55" s="68"/>
      <c r="K55" s="68"/>
      <c r="L55" s="68"/>
      <c r="M55" s="68"/>
      <c r="N55" s="69"/>
    </row>
    <row r="56" spans="1:72" ht="15.75" thickBot="1">
      <c r="B56" s="71"/>
      <c r="C56" s="64"/>
      <c r="D56" s="64"/>
      <c r="E56" s="64"/>
      <c r="F56" s="64"/>
      <c r="G56" s="64"/>
      <c r="H56" s="64"/>
      <c r="I56" s="64"/>
      <c r="J56" s="64"/>
      <c r="K56" s="64"/>
      <c r="L56" s="64"/>
      <c r="M56" s="64"/>
      <c r="N56" s="66"/>
    </row>
    <row r="57" spans="1:72" ht="25.5">
      <c r="B57" s="317" t="s">
        <v>957</v>
      </c>
      <c r="C57" s="318"/>
      <c r="D57" s="318"/>
      <c r="E57" s="318"/>
      <c r="F57" s="318"/>
      <c r="G57" s="318"/>
      <c r="H57" s="76" t="s">
        <v>945</v>
      </c>
      <c r="I57" s="77" t="s">
        <v>958</v>
      </c>
      <c r="J57" s="78" t="s">
        <v>959</v>
      </c>
      <c r="K57" s="76" t="s">
        <v>960</v>
      </c>
      <c r="L57" s="826" t="s">
        <v>961</v>
      </c>
      <c r="M57" s="799"/>
      <c r="N57" s="79" t="s">
        <v>951</v>
      </c>
    </row>
    <row r="58" spans="1:72">
      <c r="A58" t="s">
        <v>1227</v>
      </c>
      <c r="B58" s="49" t="str">
        <f>VLOOKUP(A58,TRANSPORTE!A5:D117,3,FALSE)</f>
        <v>Transporte de Arena</v>
      </c>
      <c r="C58" s="321"/>
      <c r="D58" s="321"/>
      <c r="E58" s="321"/>
      <c r="F58" s="321"/>
      <c r="G58" s="321"/>
      <c r="H58" s="315" t="s">
        <v>1467</v>
      </c>
      <c r="I58" s="283">
        <v>0.01</v>
      </c>
      <c r="J58" s="290">
        <v>1</v>
      </c>
      <c r="K58" s="283">
        <f>I58*J58</f>
        <v>0.01</v>
      </c>
      <c r="L58" s="827">
        <f>VLOOKUP(A58,TRANSPORTE!A5:D117,4,FALSE)</f>
        <v>1613.685560082632</v>
      </c>
      <c r="M58" s="828"/>
      <c r="N58" s="291">
        <f>K58*L58</f>
        <v>16.136855600826319</v>
      </c>
    </row>
    <row r="59" spans="1:72">
      <c r="B59" s="49"/>
      <c r="C59" s="50"/>
      <c r="D59" s="50"/>
      <c r="E59" s="50"/>
      <c r="F59" s="50"/>
      <c r="G59" s="50"/>
      <c r="H59" s="292"/>
      <c r="I59" s="283"/>
      <c r="J59" s="283"/>
      <c r="K59" s="283"/>
      <c r="L59" s="293"/>
      <c r="M59" s="294"/>
      <c r="N59" s="295"/>
    </row>
    <row r="60" spans="1:72">
      <c r="B60" s="49"/>
      <c r="C60" s="50"/>
      <c r="D60" s="50"/>
      <c r="E60" s="50"/>
      <c r="F60" s="50"/>
      <c r="G60" s="50"/>
      <c r="H60" s="292"/>
      <c r="I60" s="283"/>
      <c r="J60" s="283"/>
      <c r="K60" s="283"/>
      <c r="L60" s="293"/>
      <c r="M60" s="294"/>
      <c r="N60" s="295"/>
    </row>
    <row r="61" spans="1:72">
      <c r="B61" s="49"/>
      <c r="C61" s="50"/>
      <c r="D61" s="50"/>
      <c r="E61" s="50"/>
      <c r="F61" s="50"/>
      <c r="G61" s="50"/>
      <c r="H61" s="292"/>
      <c r="I61" s="283"/>
      <c r="J61" s="283"/>
      <c r="K61" s="283"/>
      <c r="L61" s="293"/>
      <c r="M61" s="294"/>
      <c r="N61" s="295"/>
    </row>
    <row r="62" spans="1:72">
      <c r="B62" s="49"/>
      <c r="C62" s="50"/>
      <c r="D62" s="50"/>
      <c r="E62" s="50"/>
      <c r="F62" s="50"/>
      <c r="G62" s="50"/>
      <c r="H62" s="292"/>
      <c r="I62" s="283"/>
      <c r="J62" s="283"/>
      <c r="K62" s="283"/>
      <c r="L62" s="293"/>
      <c r="M62" s="294"/>
      <c r="N62" s="295"/>
    </row>
    <row r="63" spans="1:72" ht="15.75" thickBot="1">
      <c r="B63" s="451"/>
      <c r="C63" s="452"/>
      <c r="D63" s="452"/>
      <c r="E63" s="452"/>
      <c r="F63" s="452"/>
      <c r="G63" s="452"/>
      <c r="H63" s="51"/>
      <c r="I63" s="129"/>
      <c r="J63" s="129"/>
      <c r="K63" s="129"/>
      <c r="L63" s="812"/>
      <c r="M63" s="813"/>
      <c r="N63" s="130"/>
    </row>
    <row r="64" spans="1:72" ht="15.75" thickBot="1">
      <c r="B64" s="829" t="s">
        <v>953</v>
      </c>
      <c r="C64" s="830"/>
      <c r="D64" s="830"/>
      <c r="E64" s="830"/>
      <c r="F64" s="830"/>
      <c r="G64" s="830"/>
      <c r="H64" s="830"/>
      <c r="I64" s="830"/>
      <c r="J64" s="830"/>
      <c r="K64" s="830"/>
      <c r="L64" s="830"/>
      <c r="M64" s="831"/>
      <c r="N64" s="107">
        <f>N58+N59+N60+N61+N62</f>
        <v>16.136855600826319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3344</v>
      </c>
      <c r="N69" s="399">
        <f>K69/M69</f>
        <v>64.75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96.653780985169846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4117.3834168015919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823.47668336031848</v>
      </c>
      <c r="M83" s="858"/>
      <c r="N83" s="54"/>
    </row>
    <row r="84" spans="1:14">
      <c r="B84" s="92" t="s">
        <v>973</v>
      </c>
      <c r="C84" s="93"/>
      <c r="D84" s="93"/>
      <c r="E84" s="93"/>
      <c r="F84" s="93"/>
      <c r="G84" s="93"/>
      <c r="H84" s="93"/>
      <c r="I84" s="90"/>
      <c r="J84" s="91"/>
      <c r="K84" s="308">
        <v>0.05</v>
      </c>
      <c r="L84" s="857">
        <f>N78*K84</f>
        <v>205.86917084007962</v>
      </c>
      <c r="M84" s="858"/>
      <c r="N84" s="54"/>
    </row>
    <row r="85" spans="1:14" ht="15.75" thickBot="1">
      <c r="B85" s="94" t="s">
        <v>974</v>
      </c>
      <c r="C85" s="95"/>
      <c r="D85" s="95"/>
      <c r="E85" s="95"/>
      <c r="F85" s="95"/>
      <c r="G85" s="95"/>
      <c r="H85" s="95"/>
      <c r="I85" s="96"/>
      <c r="J85" s="97"/>
      <c r="K85" s="309">
        <v>0.05</v>
      </c>
      <c r="L85" s="859">
        <f>N78*K85</f>
        <v>205.86917084007962</v>
      </c>
      <c r="M85" s="860"/>
      <c r="N85" s="54"/>
    </row>
    <row r="86" spans="1:14" ht="15.75" thickBot="1">
      <c r="B86" s="823" t="s">
        <v>953</v>
      </c>
      <c r="C86" s="824"/>
      <c r="D86" s="824"/>
      <c r="E86" s="824"/>
      <c r="F86" s="824"/>
      <c r="G86" s="824"/>
      <c r="H86" s="824"/>
      <c r="I86" s="824"/>
      <c r="J86" s="824"/>
      <c r="K86" s="824"/>
      <c r="L86" s="824"/>
      <c r="M86" s="825"/>
      <c r="N86" s="55">
        <f>L83+L84+L85</f>
        <v>1235.2150250404779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5352.5984418420703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1052</v>
      </c>
      <c r="C31" s="84" t="s">
        <v>1528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130942.18121287707</v>
      </c>
      <c r="L36" s="274"/>
      <c r="M36" s="275">
        <v>600</v>
      </c>
      <c r="N36" s="276">
        <f>K36/M36</f>
        <v>218.23696868812846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600</v>
      </c>
      <c r="N37" s="276">
        <f>K37/M37</f>
        <v>151.6893059796117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370.5996293419368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73994.558889891283</v>
      </c>
      <c r="N48" s="276">
        <f>K48*M48</f>
        <v>924.93198612364108</v>
      </c>
    </row>
    <row r="49" spans="1:14">
      <c r="A49" s="111" t="s">
        <v>850</v>
      </c>
      <c r="B49" s="46" t="str">
        <f>VLOOKUP(A49,MATERIALES!A6:D373,3,FALSE)</f>
        <v>Emulsión CRL-1h</v>
      </c>
      <c r="C49" s="285"/>
      <c r="D49" s="285"/>
      <c r="E49" s="285"/>
      <c r="F49" s="285"/>
      <c r="G49" s="285"/>
      <c r="H49" s="285"/>
      <c r="I49" s="272"/>
      <c r="J49" s="228" t="str">
        <f>VLOOKUP(A49,MATERIALES!A5:D641,2,FALSE)</f>
        <v>lt</v>
      </c>
      <c r="K49" s="411">
        <v>1.4625000000000001</v>
      </c>
      <c r="L49" s="271"/>
      <c r="M49" s="406">
        <f>VLOOKUP(A49,MATERIALES!A6:D397,4,FALSE)</f>
        <v>2368.0664831694553</v>
      </c>
      <c r="N49" s="276">
        <f>K49*M49</f>
        <v>3463.2972316353289</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4388.2292177589698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1329</v>
      </c>
      <c r="B58" s="49" t="str">
        <f>VLOOKUP(A58,TRANSPORTE!A5:D117,3,FALSE)</f>
        <v>Transporte de agregado tipo LA-1</v>
      </c>
      <c r="C58" s="321"/>
      <c r="D58" s="321"/>
      <c r="E58" s="321"/>
      <c r="F58" s="321"/>
      <c r="G58" s="321"/>
      <c r="H58" s="315" t="s">
        <v>1467</v>
      </c>
      <c r="I58" s="412">
        <v>1.2500000000000001E-2</v>
      </c>
      <c r="J58" s="290">
        <v>1</v>
      </c>
      <c r="K58" s="412">
        <f>I58*J58</f>
        <v>1.2500000000000001E-2</v>
      </c>
      <c r="L58" s="827">
        <f>VLOOKUP(A58,TRANSPORTE!A5:D117,4,FALSE)</f>
        <v>1613.685560082632</v>
      </c>
      <c r="M58" s="828"/>
      <c r="N58" s="291">
        <f>K58*L58</f>
        <v>20.171069501032903</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20.171069501032903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4846.3353840216078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969.26707680432162</v>
      </c>
      <c r="M83" s="858"/>
      <c r="N83" s="54"/>
    </row>
    <row r="84" spans="1:14">
      <c r="B84" s="92" t="s">
        <v>973</v>
      </c>
      <c r="C84" s="93"/>
      <c r="D84" s="93"/>
      <c r="E84" s="93"/>
      <c r="F84" s="93"/>
      <c r="G84" s="93"/>
      <c r="H84" s="93"/>
      <c r="I84" s="90"/>
      <c r="J84" s="91"/>
      <c r="K84" s="308">
        <v>0.05</v>
      </c>
      <c r="L84" s="857">
        <f>N78*K84</f>
        <v>242.3167692010804</v>
      </c>
      <c r="M84" s="858"/>
      <c r="N84" s="54"/>
    </row>
    <row r="85" spans="1:14" ht="15.75" thickBot="1">
      <c r="B85" s="94" t="s">
        <v>974</v>
      </c>
      <c r="C85" s="95"/>
      <c r="D85" s="95"/>
      <c r="E85" s="95"/>
      <c r="F85" s="95"/>
      <c r="G85" s="95"/>
      <c r="H85" s="95"/>
      <c r="I85" s="96"/>
      <c r="J85" s="97"/>
      <c r="K85" s="309">
        <v>0.05</v>
      </c>
      <c r="L85" s="859">
        <f>N78*K85</f>
        <v>242.3167692010804</v>
      </c>
      <c r="M85" s="860"/>
      <c r="N85" s="54"/>
    </row>
    <row r="86" spans="1:14" ht="15.75" thickBot="1">
      <c r="B86" s="823" t="s">
        <v>953</v>
      </c>
      <c r="C86" s="824"/>
      <c r="D86" s="824"/>
      <c r="E86" s="824"/>
      <c r="F86" s="824"/>
      <c r="G86" s="824"/>
      <c r="H86" s="824"/>
      <c r="I86" s="824"/>
      <c r="J86" s="824"/>
      <c r="K86" s="824"/>
      <c r="L86" s="824"/>
      <c r="M86" s="825"/>
      <c r="N86" s="55">
        <f>L83+L84+L85</f>
        <v>1453.9006152064824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6300.2359992280899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1053</v>
      </c>
      <c r="C31" s="84" t="s">
        <v>2059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130942.18121287707</v>
      </c>
      <c r="L36" s="274"/>
      <c r="M36" s="275">
        <v>600</v>
      </c>
      <c r="N36" s="276">
        <f>K36/M36</f>
        <v>218.23696868812846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600</v>
      </c>
      <c r="N37" s="276">
        <f>K37/M37</f>
        <v>151.6893059796117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370.5996293419368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73994.558889891283</v>
      </c>
      <c r="N48" s="276">
        <f>K48*M48</f>
        <v>702.94830945396723</v>
      </c>
    </row>
    <row r="49" spans="1:14">
      <c r="A49" s="111" t="s">
        <v>850</v>
      </c>
      <c r="B49" s="46" t="str">
        <f>VLOOKUP(A49,MATERIALES!A6:D373,3,FALSE)</f>
        <v>Emulsión CRL-1h</v>
      </c>
      <c r="C49" s="285"/>
      <c r="D49" s="285"/>
      <c r="E49" s="285"/>
      <c r="F49" s="285"/>
      <c r="G49" s="285"/>
      <c r="H49" s="285"/>
      <c r="I49" s="272"/>
      <c r="J49" s="228" t="str">
        <f>VLOOKUP(A49,MATERIALES!A5:D641,2,FALSE)</f>
        <v>lt</v>
      </c>
      <c r="K49" s="413">
        <v>1.4107499999999999</v>
      </c>
      <c r="L49" s="271"/>
      <c r="M49" s="406">
        <f>VLOOKUP(A49,MATERIALES!A6:D397,4,FALSE)</f>
        <v>2368.0664831694553</v>
      </c>
      <c r="N49" s="276">
        <f>K49*M49</f>
        <v>3340.7497911313089</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4043.6981005852763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1331</v>
      </c>
      <c r="B58" s="49" t="str">
        <f>VLOOKUP(A58,TRANSPORTE!A5:D117,3,FALSE)</f>
        <v>Transporte de agregado tipo LA-2</v>
      </c>
      <c r="C58" s="321"/>
      <c r="D58" s="321"/>
      <c r="E58" s="321"/>
      <c r="F58" s="321"/>
      <c r="G58" s="321"/>
      <c r="H58" s="315" t="s">
        <v>1467</v>
      </c>
      <c r="I58" s="412">
        <v>9.4999999999999998E-3</v>
      </c>
      <c r="J58" s="290">
        <v>1</v>
      </c>
      <c r="K58" s="412">
        <f>I58*J58</f>
        <v>9.4999999999999998E-3</v>
      </c>
      <c r="L58" s="827">
        <f>VLOOKUP(A58,TRANSPORTE!A5:D117,4,FALSE)</f>
        <v>1613.685560082632</v>
      </c>
      <c r="M58" s="828"/>
      <c r="N58" s="291">
        <f>K58*L58</f>
        <v>15.330012820785004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15.330012820785004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4496.9632101676661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899.39264203353332</v>
      </c>
      <c r="M83" s="858"/>
      <c r="N83" s="54"/>
    </row>
    <row r="84" spans="1:14">
      <c r="B84" s="92" t="s">
        <v>973</v>
      </c>
      <c r="C84" s="93"/>
      <c r="D84" s="93"/>
      <c r="E84" s="93"/>
      <c r="F84" s="93"/>
      <c r="G84" s="93"/>
      <c r="H84" s="93"/>
      <c r="I84" s="90"/>
      <c r="J84" s="91"/>
      <c r="K84" s="308">
        <v>0.05</v>
      </c>
      <c r="L84" s="857">
        <f>N78*K84</f>
        <v>224.84816050838333</v>
      </c>
      <c r="M84" s="858"/>
      <c r="N84" s="54"/>
    </row>
    <row r="85" spans="1:14" ht="15.75" thickBot="1">
      <c r="B85" s="94" t="s">
        <v>974</v>
      </c>
      <c r="C85" s="95"/>
      <c r="D85" s="95"/>
      <c r="E85" s="95"/>
      <c r="F85" s="95"/>
      <c r="G85" s="95"/>
      <c r="H85" s="95"/>
      <c r="I85" s="96"/>
      <c r="J85" s="97"/>
      <c r="K85" s="309">
        <v>0.05</v>
      </c>
      <c r="L85" s="859">
        <f>N78*K85</f>
        <v>224.84816050838333</v>
      </c>
      <c r="M85" s="860"/>
      <c r="N85" s="54"/>
    </row>
    <row r="86" spans="1:14" ht="15.75" thickBot="1">
      <c r="B86" s="823" t="s">
        <v>953</v>
      </c>
      <c r="C86" s="824"/>
      <c r="D86" s="824"/>
      <c r="E86" s="824"/>
      <c r="F86" s="824"/>
      <c r="G86" s="824"/>
      <c r="H86" s="824"/>
      <c r="I86" s="824"/>
      <c r="J86" s="824"/>
      <c r="K86" s="824"/>
      <c r="L86" s="824"/>
      <c r="M86" s="825"/>
      <c r="N86" s="55">
        <f>L83+L84+L85</f>
        <v>1349.0889630503002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5846.0521732179659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1054</v>
      </c>
      <c r="C31" s="84" t="s">
        <v>2060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130942.18121287707</v>
      </c>
      <c r="L36" s="274"/>
      <c r="M36" s="275">
        <v>600</v>
      </c>
      <c r="N36" s="276">
        <f>K36/M36</f>
        <v>218.23696868812846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600</v>
      </c>
      <c r="N37" s="276">
        <f>K37/M37</f>
        <v>151.6893059796117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370.5996293419368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73994.558889891283</v>
      </c>
      <c r="N48" s="276">
        <f>K48*M48</f>
        <v>702.94830945396723</v>
      </c>
    </row>
    <row r="49" spans="1:14">
      <c r="A49" s="111" t="s">
        <v>850</v>
      </c>
      <c r="B49" s="46" t="str">
        <f>VLOOKUP(A49,MATERIALES!A6:D373,3,FALSE)</f>
        <v>Emulsión CRL-1h</v>
      </c>
      <c r="C49" s="285"/>
      <c r="D49" s="285"/>
      <c r="E49" s="285"/>
      <c r="F49" s="285"/>
      <c r="G49" s="285"/>
      <c r="H49" s="285"/>
      <c r="I49" s="272"/>
      <c r="J49" s="228" t="str">
        <f>VLOOKUP(A49,MATERIALES!A5:D641,2,FALSE)</f>
        <v>lt</v>
      </c>
      <c r="K49" s="286">
        <v>1.71</v>
      </c>
      <c r="L49" s="271"/>
      <c r="M49" s="406">
        <f>VLOOKUP(A49,MATERIALES!A6:D397,4,FALSE)</f>
        <v>2368.0664831694553</v>
      </c>
      <c r="N49" s="276">
        <f>K49*M49</f>
        <v>4049.3936862197684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4752.3419956737353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1333</v>
      </c>
      <c r="B59" s="49" t="str">
        <f>VLOOKUP(A59,TRANSPORTE!A5:D117,3,FALSE)</f>
        <v>Transporte de agregado tipo LA-3</v>
      </c>
      <c r="C59" s="321"/>
      <c r="D59" s="321"/>
      <c r="E59" s="321"/>
      <c r="F59" s="321"/>
      <c r="G59" s="321"/>
      <c r="H59" s="315" t="s">
        <v>1467</v>
      </c>
      <c r="I59" s="412">
        <v>9.4999999999999998E-3</v>
      </c>
      <c r="J59" s="290">
        <v>1</v>
      </c>
      <c r="K59" s="412">
        <f>I59*J59</f>
        <v>9.4999999999999998E-3</v>
      </c>
      <c r="L59" s="827">
        <f>VLOOKUP(A59,TRANSPORTE!A5:D117,4,FALSE)</f>
        <v>1613.685560082632</v>
      </c>
      <c r="M59" s="828"/>
      <c r="N59" s="291">
        <f>K59*L59</f>
        <v>15.330012820785004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15.330012820785004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4800</v>
      </c>
      <c r="N70" s="399">
        <f>K70/M70</f>
        <v>45.109166666666667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4800</v>
      </c>
      <c r="N71" s="399">
        <f>K71/M71</f>
        <v>22.226300753001663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5205.6071052561247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1041.1214210512251</v>
      </c>
      <c r="M83" s="858"/>
      <c r="N83" s="54"/>
    </row>
    <row r="84" spans="1:14">
      <c r="B84" s="92" t="s">
        <v>973</v>
      </c>
      <c r="C84" s="93"/>
      <c r="D84" s="93"/>
      <c r="E84" s="93"/>
      <c r="F84" s="93"/>
      <c r="G84" s="93"/>
      <c r="H84" s="93"/>
      <c r="I84" s="90"/>
      <c r="J84" s="91"/>
      <c r="K84" s="308">
        <v>0.05</v>
      </c>
      <c r="L84" s="857">
        <f>N78*K84</f>
        <v>260.28035526280627</v>
      </c>
      <c r="M84" s="858"/>
      <c r="N84" s="54"/>
    </row>
    <row r="85" spans="1:14" ht="15.75" thickBot="1">
      <c r="B85" s="94" t="s">
        <v>974</v>
      </c>
      <c r="C85" s="95"/>
      <c r="D85" s="95"/>
      <c r="E85" s="95"/>
      <c r="F85" s="95"/>
      <c r="G85" s="95"/>
      <c r="H85" s="95"/>
      <c r="I85" s="96"/>
      <c r="J85" s="97"/>
      <c r="K85" s="309">
        <v>0.05</v>
      </c>
      <c r="L85" s="859">
        <f>N78*K85</f>
        <v>260.28035526280627</v>
      </c>
      <c r="M85" s="860"/>
      <c r="N85" s="54"/>
    </row>
    <row r="86" spans="1:14" ht="15.75" thickBot="1">
      <c r="B86" s="823" t="s">
        <v>953</v>
      </c>
      <c r="C86" s="824"/>
      <c r="D86" s="824"/>
      <c r="E86" s="824"/>
      <c r="F86" s="824"/>
      <c r="G86" s="824"/>
      <c r="H86" s="824"/>
      <c r="I86" s="824"/>
      <c r="J86" s="824"/>
      <c r="K86" s="824"/>
      <c r="L86" s="824"/>
      <c r="M86" s="825"/>
      <c r="N86" s="55">
        <f>L83+L84+L85</f>
        <v>1561.6821315768377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6767.2892368329622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1055</v>
      </c>
      <c r="C31" s="84" t="s">
        <v>2061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130942.18121287707</v>
      </c>
      <c r="L36" s="274"/>
      <c r="M36" s="275">
        <v>600</v>
      </c>
      <c r="N36" s="276">
        <f>K36/M36</f>
        <v>218.23696868812846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600</v>
      </c>
      <c r="N37" s="276">
        <f>K37/M37</f>
        <v>151.6893059796117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370.5996293419368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73994.558889891283</v>
      </c>
      <c r="N48" s="276">
        <f>K48*M48</f>
        <v>351.47415472698361</v>
      </c>
    </row>
    <row r="49" spans="1:14">
      <c r="A49" s="111" t="s">
        <v>850</v>
      </c>
      <c r="B49" s="46" t="str">
        <f>VLOOKUP(A49,MATERIALES!A6:D373,3,FALSE)</f>
        <v>Emulsión CRL-1h</v>
      </c>
      <c r="C49" s="285"/>
      <c r="D49" s="285"/>
      <c r="E49" s="285"/>
      <c r="F49" s="285"/>
      <c r="G49" s="285"/>
      <c r="H49" s="285"/>
      <c r="I49" s="272"/>
      <c r="J49" s="228" t="str">
        <f>VLOOKUP(A49,MATERIALES!A5:D641,2,FALSE)</f>
        <v>lt</v>
      </c>
      <c r="K49" s="413">
        <v>1.0687499999999999</v>
      </c>
      <c r="L49" s="271"/>
      <c r="M49" s="406">
        <f>VLOOKUP(A49,MATERIALES!A6:D397,4,FALSE)</f>
        <v>2368.0664831694553</v>
      </c>
      <c r="N49" s="276">
        <f>K49*M49</f>
        <v>2530.8710538873552</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2882.3452086143388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1335</v>
      </c>
      <c r="B58" s="49" t="str">
        <f>VLOOKUP(A58,TRANSPORTE!A5:D117,3,FALSE)</f>
        <v>Transporte de agregado tipo LA-4</v>
      </c>
      <c r="C58" s="321"/>
      <c r="D58" s="321"/>
      <c r="E58" s="321"/>
      <c r="F58" s="321"/>
      <c r="G58" s="321"/>
      <c r="H58" s="315" t="s">
        <v>1467</v>
      </c>
      <c r="I58" s="414">
        <v>4.7499999999999999E-3</v>
      </c>
      <c r="J58" s="290">
        <v>1</v>
      </c>
      <c r="K58" s="414">
        <f>I58*J58</f>
        <v>4.7499999999999999E-3</v>
      </c>
      <c r="L58" s="827">
        <f>VLOOKUP(A58,TRANSPORTE!A5:D117,4,FALSE)</f>
        <v>1613.685560082632</v>
      </c>
      <c r="M58" s="828"/>
      <c r="N58" s="291">
        <f>K58*L58</f>
        <v>7.6650064103925022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7.6650064103925022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3327.9453117863363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665.58906235726727</v>
      </c>
      <c r="M83" s="858"/>
      <c r="N83" s="54"/>
    </row>
    <row r="84" spans="1:14">
      <c r="B84" s="92" t="s">
        <v>973</v>
      </c>
      <c r="C84" s="93"/>
      <c r="D84" s="93"/>
      <c r="E84" s="93"/>
      <c r="F84" s="93"/>
      <c r="G84" s="93"/>
      <c r="H84" s="93"/>
      <c r="I84" s="90"/>
      <c r="J84" s="91"/>
      <c r="K84" s="308">
        <v>0.05</v>
      </c>
      <c r="L84" s="857">
        <f>N78*K84</f>
        <v>166.39726558931682</v>
      </c>
      <c r="M84" s="858"/>
      <c r="N84" s="54"/>
    </row>
    <row r="85" spans="1:14" ht="15.75" thickBot="1">
      <c r="B85" s="94" t="s">
        <v>974</v>
      </c>
      <c r="C85" s="95"/>
      <c r="D85" s="95"/>
      <c r="E85" s="95"/>
      <c r="F85" s="95"/>
      <c r="G85" s="95"/>
      <c r="H85" s="95"/>
      <c r="I85" s="96"/>
      <c r="J85" s="97"/>
      <c r="K85" s="309">
        <v>0.05</v>
      </c>
      <c r="L85" s="859">
        <f>N78*K85</f>
        <v>166.39726558931682</v>
      </c>
      <c r="M85" s="860"/>
      <c r="N85" s="54"/>
    </row>
    <row r="86" spans="1:14" ht="15.75" thickBot="1">
      <c r="B86" s="823" t="s">
        <v>953</v>
      </c>
      <c r="C86" s="824"/>
      <c r="D86" s="824"/>
      <c r="E86" s="824"/>
      <c r="F86" s="824"/>
      <c r="G86" s="824"/>
      <c r="H86" s="824"/>
      <c r="I86" s="824"/>
      <c r="J86" s="824"/>
      <c r="K86" s="824"/>
      <c r="L86" s="824"/>
      <c r="M86" s="825"/>
      <c r="N86" s="55">
        <f>L83+L84+L85</f>
        <v>998.3835935359009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4326.328905322237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1056</v>
      </c>
      <c r="C31" s="84" t="s">
        <v>2062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130942.18121287707</v>
      </c>
      <c r="L36" s="274"/>
      <c r="M36" s="275">
        <v>600</v>
      </c>
      <c r="N36" s="276">
        <f>K36/M36</f>
        <v>218.23696868812846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600</v>
      </c>
      <c r="N37" s="276">
        <f>K37/M37</f>
        <v>151.6893059796117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370.5996293419368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73994.558889891283</v>
      </c>
      <c r="N48" s="276">
        <f>K48*M48</f>
        <v>924.93198612364108</v>
      </c>
    </row>
    <row r="49" spans="1:14">
      <c r="A49" s="111" t="s">
        <v>852</v>
      </c>
      <c r="B49" s="46" t="str">
        <f>VLOOKUP(A49,MATERIALES!A6:D373,3,FALSE)</f>
        <v>Emulsión CRL-1hm</v>
      </c>
      <c r="C49" s="285"/>
      <c r="D49" s="285"/>
      <c r="E49" s="285"/>
      <c r="F49" s="285"/>
      <c r="G49" s="285"/>
      <c r="H49" s="285"/>
      <c r="I49" s="272"/>
      <c r="J49" s="228" t="str">
        <f>VLOOKUP(A49,MATERIALES!A5:D641,2,FALSE)</f>
        <v>lt</v>
      </c>
      <c r="K49" s="411">
        <v>1.4625000000000001</v>
      </c>
      <c r="L49" s="271"/>
      <c r="M49" s="406">
        <f>VLOOKUP(A49,MATERIALES!A6:D397,4,FALSE)</f>
        <v>3359.2284899295028</v>
      </c>
      <c r="N49" s="276">
        <f>K49*M49</f>
        <v>4912.8716665218981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5837.8036526455389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1329</v>
      </c>
      <c r="B58" s="49" t="str">
        <f>VLOOKUP(A58,TRANSPORTE!A5:D117,3,FALSE)</f>
        <v>Transporte de agregado tipo LA-1</v>
      </c>
      <c r="C58" s="321"/>
      <c r="D58" s="321"/>
      <c r="E58" s="321"/>
      <c r="F58" s="321"/>
      <c r="G58" s="321"/>
      <c r="H58" s="315" t="s">
        <v>1467</v>
      </c>
      <c r="I58" s="412">
        <v>1.2500000000000001E-2</v>
      </c>
      <c r="J58" s="290">
        <v>1</v>
      </c>
      <c r="K58" s="412">
        <f>I58*J58</f>
        <v>1.2500000000000001E-2</v>
      </c>
      <c r="L58" s="827">
        <f>VLOOKUP(A58,TRANSPORTE!A5:D117,4,FALSE)</f>
        <v>1613.685560082632</v>
      </c>
      <c r="M58" s="828"/>
      <c r="N58" s="291">
        <f>K58*L58</f>
        <v>20.171069501032903</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20.171069501032903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6295.9098189081769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1259.1819637816354</v>
      </c>
      <c r="M83" s="858"/>
      <c r="N83" s="54"/>
    </row>
    <row r="84" spans="1:14">
      <c r="B84" s="92" t="s">
        <v>973</v>
      </c>
      <c r="C84" s="93"/>
      <c r="D84" s="93"/>
      <c r="E84" s="93"/>
      <c r="F84" s="93"/>
      <c r="G84" s="93"/>
      <c r="H84" s="93"/>
      <c r="I84" s="90"/>
      <c r="J84" s="91"/>
      <c r="K84" s="308">
        <v>0.05</v>
      </c>
      <c r="L84" s="857">
        <f>N78*K84</f>
        <v>314.79549094540886</v>
      </c>
      <c r="M84" s="858"/>
      <c r="N84" s="54"/>
    </row>
    <row r="85" spans="1:14" ht="15.75" thickBot="1">
      <c r="B85" s="94" t="s">
        <v>974</v>
      </c>
      <c r="C85" s="95"/>
      <c r="D85" s="95"/>
      <c r="E85" s="95"/>
      <c r="F85" s="95"/>
      <c r="G85" s="95"/>
      <c r="H85" s="95"/>
      <c r="I85" s="96"/>
      <c r="J85" s="97"/>
      <c r="K85" s="309">
        <v>0.05</v>
      </c>
      <c r="L85" s="859">
        <f>N78*K85</f>
        <v>314.79549094540886</v>
      </c>
      <c r="M85" s="860"/>
      <c r="N85" s="54"/>
    </row>
    <row r="86" spans="1:14" ht="15.75" thickBot="1">
      <c r="B86" s="823" t="s">
        <v>953</v>
      </c>
      <c r="C86" s="824"/>
      <c r="D86" s="824"/>
      <c r="E86" s="824"/>
      <c r="F86" s="824"/>
      <c r="G86" s="824"/>
      <c r="H86" s="824"/>
      <c r="I86" s="824"/>
      <c r="J86" s="824"/>
      <c r="K86" s="824"/>
      <c r="L86" s="824"/>
      <c r="M86" s="825"/>
      <c r="N86" s="55">
        <f>L83+L84+L85</f>
        <v>1888.772945672453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8184.6827645806297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1057</v>
      </c>
      <c r="C31" s="84" t="s">
        <v>2063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130942.18121287707</v>
      </c>
      <c r="L36" s="274"/>
      <c r="M36" s="275">
        <v>600</v>
      </c>
      <c r="N36" s="276">
        <f>K36/M36</f>
        <v>218.23696868812846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600</v>
      </c>
      <c r="N37" s="276">
        <f>K37/M37</f>
        <v>151.6893059796117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370.5996293419368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73994.558889891283</v>
      </c>
      <c r="N48" s="276">
        <f>K48*M48</f>
        <v>702.94830945396723</v>
      </c>
    </row>
    <row r="49" spans="1:14">
      <c r="A49" s="111" t="s">
        <v>852</v>
      </c>
      <c r="B49" s="46" t="str">
        <f>VLOOKUP(A49,MATERIALES!A6:D373,3,FALSE)</f>
        <v>Emulsión CRL-1hm</v>
      </c>
      <c r="C49" s="285"/>
      <c r="D49" s="285"/>
      <c r="E49" s="285"/>
      <c r="F49" s="285"/>
      <c r="G49" s="285"/>
      <c r="H49" s="285"/>
      <c r="I49" s="272"/>
      <c r="J49" s="228" t="str">
        <f>VLOOKUP(A49,MATERIALES!A5:D641,2,FALSE)</f>
        <v>lt</v>
      </c>
      <c r="K49" s="413">
        <v>1.4107499999999999</v>
      </c>
      <c r="L49" s="271"/>
      <c r="M49" s="406">
        <f>VLOOKUP(A49,MATERIALES!A6:D397,4,FALSE)</f>
        <v>3359.2284899295028</v>
      </c>
      <c r="N49" s="276">
        <f>K49*M49</f>
        <v>4739.0315921680458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5441.9799016220131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1331</v>
      </c>
      <c r="B58" s="49" t="str">
        <f>VLOOKUP(A58,TRANSPORTE!A5:D117,3,FALSE)</f>
        <v>Transporte de agregado tipo LA-2</v>
      </c>
      <c r="C58" s="321"/>
      <c r="D58" s="321"/>
      <c r="E58" s="321"/>
      <c r="F58" s="321"/>
      <c r="G58" s="321"/>
      <c r="H58" s="315" t="s">
        <v>1467</v>
      </c>
      <c r="I58" s="412">
        <v>9.4999999999999998E-3</v>
      </c>
      <c r="J58" s="290">
        <v>1</v>
      </c>
      <c r="K58" s="412">
        <f>I58*J58</f>
        <v>9.4999999999999998E-3</v>
      </c>
      <c r="L58" s="827">
        <f>VLOOKUP(A58,TRANSPORTE!A5:D117,4,FALSE)</f>
        <v>1613.685560082632</v>
      </c>
      <c r="M58" s="828"/>
      <c r="N58" s="291">
        <f>K58*L58</f>
        <v>15.330012820785004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15.330012820785004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5895.2450112044025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1179.0490022408806</v>
      </c>
      <c r="M83" s="858"/>
      <c r="N83" s="54"/>
    </row>
    <row r="84" spans="1:14">
      <c r="B84" s="92" t="s">
        <v>973</v>
      </c>
      <c r="C84" s="93"/>
      <c r="D84" s="93"/>
      <c r="E84" s="93"/>
      <c r="F84" s="93"/>
      <c r="G84" s="93"/>
      <c r="H84" s="93"/>
      <c r="I84" s="90"/>
      <c r="J84" s="91"/>
      <c r="K84" s="308">
        <v>0.05</v>
      </c>
      <c r="L84" s="857">
        <f>N78*K84</f>
        <v>294.76225056022014</v>
      </c>
      <c r="M84" s="858"/>
      <c r="N84" s="54"/>
    </row>
    <row r="85" spans="1:14" ht="15.75" thickBot="1">
      <c r="B85" s="94" t="s">
        <v>974</v>
      </c>
      <c r="C85" s="95"/>
      <c r="D85" s="95"/>
      <c r="E85" s="95"/>
      <c r="F85" s="95"/>
      <c r="G85" s="95"/>
      <c r="H85" s="95"/>
      <c r="I85" s="96"/>
      <c r="J85" s="97"/>
      <c r="K85" s="309">
        <v>0.05</v>
      </c>
      <c r="L85" s="859">
        <f>N78*K85</f>
        <v>294.76225056022014</v>
      </c>
      <c r="M85" s="860"/>
      <c r="N85" s="54"/>
    </row>
    <row r="86" spans="1:14" ht="15.75" thickBot="1">
      <c r="B86" s="823" t="s">
        <v>953</v>
      </c>
      <c r="C86" s="824"/>
      <c r="D86" s="824"/>
      <c r="E86" s="824"/>
      <c r="F86" s="824"/>
      <c r="G86" s="824"/>
      <c r="H86" s="824"/>
      <c r="I86" s="824"/>
      <c r="J86" s="824"/>
      <c r="K86" s="824"/>
      <c r="L86" s="824"/>
      <c r="M86" s="825"/>
      <c r="N86" s="55">
        <f>L83+L84+L85</f>
        <v>1768.5735033613207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7663.8185145657235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1058</v>
      </c>
      <c r="C31" s="84" t="s">
        <v>2064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130942.18121287707</v>
      </c>
      <c r="L36" s="274"/>
      <c r="M36" s="275">
        <v>600</v>
      </c>
      <c r="N36" s="276">
        <f>K36/M36</f>
        <v>218.23696868812846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600</v>
      </c>
      <c r="N37" s="276">
        <f>K37/M37</f>
        <v>151.6893059796117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370.5996293419368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73994.558889891283</v>
      </c>
      <c r="N48" s="276">
        <f>K48*M48</f>
        <v>702.94830945396723</v>
      </c>
    </row>
    <row r="49" spans="1:14">
      <c r="A49" s="111" t="s">
        <v>852</v>
      </c>
      <c r="B49" s="46" t="str">
        <f>VLOOKUP(A49,MATERIALES!A6:D373,3,FALSE)</f>
        <v>Emulsión CRL-1hm</v>
      </c>
      <c r="C49" s="285"/>
      <c r="D49" s="285"/>
      <c r="E49" s="285"/>
      <c r="F49" s="285"/>
      <c r="G49" s="285"/>
      <c r="H49" s="285"/>
      <c r="I49" s="272"/>
      <c r="J49" s="228" t="str">
        <f>VLOOKUP(A49,MATERIALES!A5:D641,2,FALSE)</f>
        <v>lt</v>
      </c>
      <c r="K49" s="286">
        <v>1.71</v>
      </c>
      <c r="L49" s="271"/>
      <c r="M49" s="406">
        <f>VLOOKUP(A49,MATERIALES!A6:D397,4,FALSE)</f>
        <v>3359.2284899295028</v>
      </c>
      <c r="N49" s="276">
        <f>K49*M49</f>
        <v>5744.2807177794493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6447.2290272334167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1333</v>
      </c>
      <c r="B58" s="49" t="str">
        <f>VLOOKUP(A58,TRANSPORTE!A5:D117,3,FALSE)</f>
        <v>Transporte de agregado tipo LA-3</v>
      </c>
      <c r="C58" s="321"/>
      <c r="D58" s="321"/>
      <c r="E58" s="321"/>
      <c r="F58" s="321"/>
      <c r="G58" s="321"/>
      <c r="H58" s="315" t="s">
        <v>1467</v>
      </c>
      <c r="I58" s="412">
        <v>9.4999999999999998E-3</v>
      </c>
      <c r="J58" s="290">
        <v>1</v>
      </c>
      <c r="K58" s="412">
        <f>I58*J58</f>
        <v>9.4999999999999998E-3</v>
      </c>
      <c r="L58" s="827">
        <f>VLOOKUP(A58,TRANSPORTE!A5:D117,4,FALSE)</f>
        <v>1613.685560082632</v>
      </c>
      <c r="M58" s="828"/>
      <c r="N58" s="291">
        <f>K58*L58</f>
        <v>15.330012820785004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15.330012820785004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6900.4941368158061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1380.0988273631613</v>
      </c>
      <c r="M83" s="858"/>
      <c r="N83" s="54"/>
    </row>
    <row r="84" spans="1:14">
      <c r="B84" s="92" t="s">
        <v>973</v>
      </c>
      <c r="C84" s="93"/>
      <c r="D84" s="93"/>
      <c r="E84" s="93"/>
      <c r="F84" s="93"/>
      <c r="G84" s="93"/>
      <c r="H84" s="93"/>
      <c r="I84" s="90"/>
      <c r="J84" s="91"/>
      <c r="K84" s="308">
        <v>0.05</v>
      </c>
      <c r="L84" s="857">
        <f>N78*K84</f>
        <v>345.02470684079032</v>
      </c>
      <c r="M84" s="858"/>
      <c r="N84" s="54"/>
    </row>
    <row r="85" spans="1:14" ht="15.75" thickBot="1">
      <c r="B85" s="94" t="s">
        <v>974</v>
      </c>
      <c r="C85" s="95"/>
      <c r="D85" s="95"/>
      <c r="E85" s="95"/>
      <c r="F85" s="95"/>
      <c r="G85" s="95"/>
      <c r="H85" s="95"/>
      <c r="I85" s="96"/>
      <c r="J85" s="97"/>
      <c r="K85" s="309">
        <v>0.05</v>
      </c>
      <c r="L85" s="859">
        <f>N78*K85</f>
        <v>345.02470684079032</v>
      </c>
      <c r="M85" s="860"/>
      <c r="N85" s="54"/>
    </row>
    <row r="86" spans="1:14" ht="15.75" thickBot="1">
      <c r="B86" s="823" t="s">
        <v>953</v>
      </c>
      <c r="C86" s="824"/>
      <c r="D86" s="824"/>
      <c r="E86" s="824"/>
      <c r="F86" s="824"/>
      <c r="G86" s="824"/>
      <c r="H86" s="824"/>
      <c r="I86" s="824"/>
      <c r="J86" s="824"/>
      <c r="K86" s="824"/>
      <c r="L86" s="824"/>
      <c r="M86" s="825"/>
      <c r="N86" s="55">
        <f>L83+L84+L85</f>
        <v>2070.148241044742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8970.6423778605476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1059</v>
      </c>
      <c r="C31" s="84" t="s">
        <v>2065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130942.18121287707</v>
      </c>
      <c r="L36" s="274"/>
      <c r="M36" s="275">
        <v>600</v>
      </c>
      <c r="N36" s="276">
        <f>K36/M36</f>
        <v>218.23696868812846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600</v>
      </c>
      <c r="N37" s="276">
        <f>K37/M37</f>
        <v>151.6893059796117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370.5996293419368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73994.558889891283</v>
      </c>
      <c r="N48" s="276">
        <f>K48*M48</f>
        <v>351.47415472698361</v>
      </c>
    </row>
    <row r="49" spans="1:14">
      <c r="A49" s="111" t="s">
        <v>852</v>
      </c>
      <c r="B49" s="46" t="str">
        <f>VLOOKUP(A49,MATERIALES!A6:D373,3,FALSE)</f>
        <v>Emulsión CRL-1hm</v>
      </c>
      <c r="C49" s="285"/>
      <c r="D49" s="285"/>
      <c r="E49" s="285"/>
      <c r="F49" s="285"/>
      <c r="G49" s="285"/>
      <c r="H49" s="285"/>
      <c r="I49" s="272"/>
      <c r="J49" s="228" t="str">
        <f>VLOOKUP(A49,MATERIALES!A5:D641,2,FALSE)</f>
        <v>lt</v>
      </c>
      <c r="K49" s="413">
        <v>1.0687499999999999</v>
      </c>
      <c r="L49" s="271"/>
      <c r="M49" s="406">
        <f>VLOOKUP(A49,MATERIALES!A6:D397,4,FALSE)</f>
        <v>3359.2284899295028</v>
      </c>
      <c r="N49" s="276">
        <f>K49*M49</f>
        <v>3590.1754486121558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3941.6496033391395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1335</v>
      </c>
      <c r="B58" s="49" t="str">
        <f>VLOOKUP(A58,TRANSPORTE!A5:D117,3,FALSE)</f>
        <v>Transporte de agregado tipo LA-4</v>
      </c>
      <c r="C58" s="321"/>
      <c r="D58" s="321"/>
      <c r="E58" s="321"/>
      <c r="F58" s="321"/>
      <c r="G58" s="321"/>
      <c r="H58" s="315" t="s">
        <v>1467</v>
      </c>
      <c r="I58" s="414">
        <v>4.7499999999999999E-3</v>
      </c>
      <c r="J58" s="290">
        <v>1</v>
      </c>
      <c r="K58" s="414">
        <f>I58*J58</f>
        <v>4.7499999999999999E-3</v>
      </c>
      <c r="L58" s="827">
        <f>VLOOKUP(A58,TRANSPORTE!A5:D117,4,FALSE)</f>
        <v>1613.685560082632</v>
      </c>
      <c r="M58" s="828"/>
      <c r="N58" s="291">
        <f>K58*L58</f>
        <v>7.6650064103925022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7.6650064103925022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4387.2497065111365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877.44994130222733</v>
      </c>
      <c r="M83" s="858"/>
      <c r="N83" s="54"/>
    </row>
    <row r="84" spans="1:14">
      <c r="B84" s="92" t="s">
        <v>973</v>
      </c>
      <c r="C84" s="93"/>
      <c r="D84" s="93"/>
      <c r="E84" s="93"/>
      <c r="F84" s="93"/>
      <c r="G84" s="93"/>
      <c r="H84" s="93"/>
      <c r="I84" s="90"/>
      <c r="J84" s="91"/>
      <c r="K84" s="308">
        <v>0.05</v>
      </c>
      <c r="L84" s="857">
        <f>N78*K84</f>
        <v>219.36248532555683</v>
      </c>
      <c r="M84" s="858"/>
      <c r="N84" s="54"/>
    </row>
    <row r="85" spans="1:14" ht="15.75" thickBot="1">
      <c r="B85" s="94" t="s">
        <v>974</v>
      </c>
      <c r="C85" s="95"/>
      <c r="D85" s="95"/>
      <c r="E85" s="95"/>
      <c r="F85" s="95"/>
      <c r="G85" s="95"/>
      <c r="H85" s="95"/>
      <c r="I85" s="96"/>
      <c r="J85" s="97"/>
      <c r="K85" s="309">
        <v>0.05</v>
      </c>
      <c r="L85" s="859">
        <f>N78*K85</f>
        <v>219.36248532555683</v>
      </c>
      <c r="M85" s="860"/>
      <c r="N85" s="54"/>
    </row>
    <row r="86" spans="1:14" ht="15.75" thickBot="1">
      <c r="B86" s="823" t="s">
        <v>953</v>
      </c>
      <c r="C86" s="824"/>
      <c r="D86" s="824"/>
      <c r="E86" s="824"/>
      <c r="F86" s="824"/>
      <c r="G86" s="824"/>
      <c r="H86" s="824"/>
      <c r="I86" s="824"/>
      <c r="J86" s="824"/>
      <c r="K86" s="824"/>
      <c r="L86" s="824"/>
      <c r="M86" s="825"/>
      <c r="N86" s="55">
        <f>L83+L84+L85</f>
        <v>1316.1749119533411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5703.424618464478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1060</v>
      </c>
      <c r="C31" s="84" t="s">
        <v>1572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290</v>
      </c>
      <c r="B37" s="836" t="str">
        <f>VLOOKUP(A37,EQUIPOS!A7:D154,3,FALSE)</f>
        <v>Planta trituradora</v>
      </c>
      <c r="C37" s="837"/>
      <c r="D37" s="837"/>
      <c r="E37" s="837"/>
      <c r="F37" s="837"/>
      <c r="G37" s="837"/>
      <c r="H37" s="838"/>
      <c r="I37" s="271"/>
      <c r="J37" s="272"/>
      <c r="K37" s="273">
        <f>VLOOKUP(A37,EQUIPOS!A7:D164,4,FALSE)</f>
        <v>655392.70604784135</v>
      </c>
      <c r="L37" s="274"/>
      <c r="M37" s="275">
        <v>30</v>
      </c>
      <c r="N37" s="276">
        <f t="shared" ref="N37:N43" si="0">K37/M37</f>
        <v>21846.423534928046</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90745.914871183122</v>
      </c>
      <c r="L38" s="274"/>
      <c r="M38" s="275">
        <v>9</v>
      </c>
      <c r="N38" s="276">
        <f t="shared" si="0"/>
        <v>10082.879430131457</v>
      </c>
    </row>
    <row r="39" spans="1:14">
      <c r="A39" t="s">
        <v>173</v>
      </c>
      <c r="B39" s="836" t="str">
        <f>VLOOKUP(A39,EQUIPOS!A9:D154,3,FALSE)</f>
        <v>Compactador neumático de Potencia 70 HP, peso de 13 ton</v>
      </c>
      <c r="C39" s="837"/>
      <c r="D39" s="837"/>
      <c r="E39" s="837"/>
      <c r="F39" s="837"/>
      <c r="G39" s="837"/>
      <c r="H39" s="838"/>
      <c r="I39" s="271"/>
      <c r="J39" s="272"/>
      <c r="K39" s="273">
        <f>VLOOKUP(A39,EQUIPOS!A9:D166,4,FALSE)</f>
        <v>97589.41291650488</v>
      </c>
      <c r="L39" s="274"/>
      <c r="M39" s="275">
        <v>9</v>
      </c>
      <c r="N39" s="276">
        <f t="shared" si="0"/>
        <v>10843.268101833875</v>
      </c>
    </row>
    <row r="40" spans="1:14">
      <c r="A40" t="s">
        <v>286</v>
      </c>
      <c r="B40" s="836" t="str">
        <f>VLOOKUP(A40,EQUIPOS!A10:D154,3,FALSE)</f>
        <v>Planta de asfalto en frio</v>
      </c>
      <c r="C40" s="837"/>
      <c r="D40" s="837"/>
      <c r="E40" s="837"/>
      <c r="F40" s="837"/>
      <c r="G40" s="837"/>
      <c r="H40" s="838"/>
      <c r="I40" s="271"/>
      <c r="J40" s="272"/>
      <c r="K40" s="273">
        <f>VLOOKUP(A40,EQUIPOS!A10:D167,4,FALSE)</f>
        <v>352904.1059081789</v>
      </c>
      <c r="L40" s="274"/>
      <c r="M40" s="275">
        <v>9</v>
      </c>
      <c r="N40" s="276">
        <f t="shared" si="0"/>
        <v>39211.567323130992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9</v>
      </c>
      <c r="N42" s="276">
        <f t="shared" si="0"/>
        <v>28008.244776556112</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9</v>
      </c>
      <c r="N43" s="276">
        <f t="shared" si="0"/>
        <v>7807.5028638448757</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N77*M46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131483.40376811835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VLOOKUP(A53,MATERIALES!A4:D640,2,FALSE)</f>
        <v>m3</v>
      </c>
      <c r="K53" s="286">
        <v>1.4</v>
      </c>
      <c r="L53" s="271"/>
      <c r="M53" s="406">
        <f>VLOOKUP(A53,MATERIALES!A5:D396,4,FALSE)</f>
        <v>73994.558889891283</v>
      </c>
      <c r="N53" s="276">
        <f>K53*M53</f>
        <v>103592.38244584779</v>
      </c>
    </row>
    <row r="54" spans="1:14">
      <c r="A54" s="111" t="s">
        <v>774</v>
      </c>
      <c r="B54" s="46" t="str">
        <f>VLOOKUP(A54,MATERIALES!A6:D373,3,FALSE)</f>
        <v>Agua</v>
      </c>
      <c r="C54" s="285"/>
      <c r="D54" s="285"/>
      <c r="E54" s="285"/>
      <c r="F54" s="285"/>
      <c r="G54" s="285"/>
      <c r="H54" s="285"/>
      <c r="I54" s="272"/>
      <c r="J54" s="228" t="str">
        <f>VLOOKUP(A54,MATERIALES!A5:D641,2,FALSE)</f>
        <v>lt</v>
      </c>
      <c r="K54" s="286">
        <v>25</v>
      </c>
      <c r="L54" s="271"/>
      <c r="M54" s="406">
        <f>VLOOKUP(A54,MATERIALES!A6:D397,4,FALSE)</f>
        <v>47.073657313142114</v>
      </c>
      <c r="N54" s="276">
        <f>K54*M54</f>
        <v>1176.8414328285528</v>
      </c>
    </row>
    <row r="55" spans="1:14" ht="15.75" thickBot="1">
      <c r="B55" s="46"/>
      <c r="C55" s="285"/>
      <c r="D55" s="285"/>
      <c r="E55" s="285"/>
      <c r="F55" s="285"/>
      <c r="G55" s="285"/>
      <c r="H55" s="285"/>
      <c r="I55" s="272"/>
      <c r="J55" s="228"/>
      <c r="K55" s="286"/>
      <c r="L55" s="271"/>
      <c r="M55" s="287"/>
      <c r="N55" s="288"/>
    </row>
    <row r="56" spans="1:14" ht="15.75" thickBot="1">
      <c r="B56" s="823" t="s">
        <v>953</v>
      </c>
      <c r="C56" s="824"/>
      <c r="D56" s="824"/>
      <c r="E56" s="824"/>
      <c r="F56" s="824"/>
      <c r="G56" s="824"/>
      <c r="H56" s="824"/>
      <c r="I56" s="824"/>
      <c r="J56" s="824"/>
      <c r="K56" s="824"/>
      <c r="L56" s="824"/>
      <c r="M56" s="825"/>
      <c r="N56" s="398">
        <f>SUM(N53:N55)</f>
        <v>104769.22387867635</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1347</v>
      </c>
      <c r="B61" s="49" t="str">
        <f>VLOOKUP(A61,TRANSPORTE!A5:D117,3,FALSE)</f>
        <v>Transporte de Mezcla en Frio MDF-38</v>
      </c>
      <c r="C61" s="321"/>
      <c r="D61" s="321"/>
      <c r="E61" s="321"/>
      <c r="F61" s="321"/>
      <c r="G61" s="321"/>
      <c r="H61" s="315" t="s">
        <v>1467</v>
      </c>
      <c r="I61" s="283">
        <v>1.25</v>
      </c>
      <c r="J61" s="290">
        <v>1</v>
      </c>
      <c r="K61" s="283">
        <f>I61*J61</f>
        <v>1.25</v>
      </c>
      <c r="L61" s="827">
        <f>VLOOKUP(A61,TRANSPORTE!A5:D117,4,FALSE)</f>
        <v>1384.8411929008628</v>
      </c>
      <c r="M61" s="828"/>
      <c r="N61" s="291">
        <f>K61*L61</f>
        <v>1731.0514911260784</v>
      </c>
    </row>
    <row r="62" spans="1:14">
      <c r="A62" t="s">
        <v>1269</v>
      </c>
      <c r="B62" s="49" t="str">
        <f>VLOOKUP(A62,TRANSPORTE!A6:D117,3,FALSE)</f>
        <v>Transporte de Material Crudo de Rio</v>
      </c>
      <c r="C62" s="50"/>
      <c r="D62" s="50"/>
      <c r="E62" s="50"/>
      <c r="F62" s="50"/>
      <c r="G62" s="50"/>
      <c r="H62" s="315" t="s">
        <v>1467</v>
      </c>
      <c r="I62" s="283">
        <v>1.4</v>
      </c>
      <c r="J62" s="290">
        <v>1</v>
      </c>
      <c r="K62" s="283">
        <f>I62*J62</f>
        <v>1.4</v>
      </c>
      <c r="L62" s="827">
        <f>VLOOKUP(A62,TRANSPORTE!A6:D117,4,FALSE)</f>
        <v>1689.455059731182</v>
      </c>
      <c r="M62" s="828"/>
      <c r="N62" s="291">
        <f>K62*L62</f>
        <v>2365.2370836236546</v>
      </c>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4096.288574749733</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t="s">
        <v>19</v>
      </c>
      <c r="B72" s="52" t="str">
        <f>VLOOKUP(A72,'MANO DE OBRA'!A8:D68,3,FALSE)</f>
        <v>Obrero (8)</v>
      </c>
      <c r="C72" s="50"/>
      <c r="D72" s="50"/>
      <c r="E72" s="50"/>
      <c r="F72" s="50"/>
      <c r="G72" s="50"/>
      <c r="H72" s="50"/>
      <c r="I72" s="296">
        <f>K72/J72*100</f>
        <v>234080.00000000003</v>
      </c>
      <c r="J72" s="297">
        <v>185</v>
      </c>
      <c r="K72" s="298">
        <f>VLOOKUP(A72,'MANO DE OBRA'!A8:D99,4,FALSE)</f>
        <v>433048</v>
      </c>
      <c r="L72" s="53"/>
      <c r="M72" s="299">
        <f>M38*8</f>
        <v>72</v>
      </c>
      <c r="N72" s="399">
        <f>K72/M72</f>
        <v>6014.5555555555557</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303">
        <f>M72</f>
        <v>72</v>
      </c>
      <c r="N73" s="399">
        <f>K73/M73</f>
        <v>1481.7533835334443</v>
      </c>
    </row>
    <row r="74" spans="1:15">
      <c r="A74" t="s">
        <v>54</v>
      </c>
      <c r="B74" s="52" t="str">
        <f>VLOOKUP(A74,'MANO DE OBRA'!A9:D70,3,FALSE)</f>
        <v>Rastrilleros (2)</v>
      </c>
      <c r="C74" s="50"/>
      <c r="D74" s="50"/>
      <c r="E74" s="50"/>
      <c r="F74" s="50"/>
      <c r="G74" s="50"/>
      <c r="H74" s="50"/>
      <c r="I74" s="296">
        <f>K74/J74*100</f>
        <v>86502.359687357821</v>
      </c>
      <c r="J74" s="297">
        <v>185</v>
      </c>
      <c r="K74" s="298">
        <f>VLOOKUP(A74,'MANO DE OBRA'!A9:D101,4,FALSE)</f>
        <v>160029.36542161196</v>
      </c>
      <c r="L74" s="53"/>
      <c r="M74" s="304">
        <f>M73</f>
        <v>72</v>
      </c>
      <c r="N74" s="399">
        <f>K74/M74</f>
        <v>2222.630075300166</v>
      </c>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SUM(N72:N76)</f>
        <v>9718.9390143891651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N48+N56+N67+N77</f>
        <v>250067.85523593362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50013.571047186728</v>
      </c>
      <c r="M84" s="858"/>
      <c r="N84" s="54"/>
    </row>
    <row r="85" spans="1:14">
      <c r="B85" s="92" t="s">
        <v>973</v>
      </c>
      <c r="C85" s="93"/>
      <c r="D85" s="93"/>
      <c r="E85" s="93"/>
      <c r="F85" s="93"/>
      <c r="G85" s="93"/>
      <c r="H85" s="93"/>
      <c r="I85" s="90"/>
      <c r="J85" s="91"/>
      <c r="K85" s="308">
        <v>0.05</v>
      </c>
      <c r="L85" s="857">
        <f>N79*K85</f>
        <v>12503.392761796682</v>
      </c>
      <c r="M85" s="858"/>
      <c r="N85" s="54"/>
    </row>
    <row r="86" spans="1:14" ht="15.75" thickBot="1">
      <c r="B86" s="94" t="s">
        <v>974</v>
      </c>
      <c r="C86" s="95"/>
      <c r="D86" s="95"/>
      <c r="E86" s="95"/>
      <c r="F86" s="95"/>
      <c r="G86" s="95"/>
      <c r="H86" s="95"/>
      <c r="I86" s="96"/>
      <c r="J86" s="97"/>
      <c r="K86" s="309">
        <v>0.05</v>
      </c>
      <c r="L86" s="859">
        <f>N79*K86</f>
        <v>12503.392761796682</v>
      </c>
      <c r="M86" s="860"/>
      <c r="N86" s="54"/>
    </row>
    <row r="87" spans="1:14" ht="15.75" thickBot="1">
      <c r="B87" s="823" t="s">
        <v>953</v>
      </c>
      <c r="C87" s="824"/>
      <c r="D87" s="824"/>
      <c r="E87" s="824"/>
      <c r="F87" s="824"/>
      <c r="G87" s="824"/>
      <c r="H87" s="824"/>
      <c r="I87" s="824"/>
      <c r="J87" s="824"/>
      <c r="K87" s="824"/>
      <c r="L87" s="824"/>
      <c r="M87" s="825"/>
      <c r="N87" s="55">
        <f>L84+L85+L86</f>
        <v>75020.356570780088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325088.21180671372</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2215</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2216</v>
      </c>
      <c r="C105" s="34"/>
      <c r="D105" s="34"/>
      <c r="E105" s="34"/>
      <c r="F105" s="34"/>
      <c r="G105" s="34"/>
      <c r="H105" s="34"/>
      <c r="I105" s="34"/>
      <c r="J105" s="34"/>
      <c r="K105" s="34"/>
      <c r="L105" s="34"/>
      <c r="M105" s="34"/>
      <c r="N105" s="35"/>
    </row>
    <row r="106" spans="2:14" ht="15" customHeight="1">
      <c r="B106" s="861" t="s">
        <v>2217</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2218</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2219</v>
      </c>
      <c r="C119" s="58"/>
      <c r="D119" s="58"/>
      <c r="E119" s="15"/>
      <c r="F119" s="15"/>
      <c r="G119" s="15"/>
      <c r="H119" s="15"/>
      <c r="I119" s="15"/>
      <c r="J119" s="800"/>
      <c r="K119" s="800"/>
      <c r="L119" s="800"/>
      <c r="M119" s="800"/>
      <c r="N119" s="801"/>
    </row>
    <row r="120" spans="2:14" ht="15.75" thickBot="1">
      <c r="B120" s="265" t="s">
        <v>2220</v>
      </c>
      <c r="C120" s="397"/>
      <c r="D120" s="397"/>
      <c r="E120" s="60"/>
      <c r="F120" s="60"/>
      <c r="G120" s="60"/>
      <c r="H120" s="60"/>
      <c r="I120" s="60"/>
      <c r="J120" s="802"/>
      <c r="K120" s="802"/>
      <c r="L120" s="802"/>
      <c r="M120" s="802"/>
      <c r="N120" s="803"/>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1061</v>
      </c>
      <c r="C31" s="84" t="s">
        <v>1573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168</v>
      </c>
      <c r="B37" s="836" t="str">
        <f>VLOOKUP(A37,EQUIPOS!A7:D154,3,FALSE)</f>
        <v>Compactador tipo  POTENCIA: 105 HP, PESO: 6 ton</v>
      </c>
      <c r="C37" s="837"/>
      <c r="D37" s="837"/>
      <c r="E37" s="837"/>
      <c r="F37" s="837"/>
      <c r="G37" s="837"/>
      <c r="H37" s="838"/>
      <c r="I37" s="271"/>
      <c r="J37" s="272"/>
      <c r="K37" s="273">
        <f>VLOOKUP(A37,EQUIPOS!A7:D164,4,FALSE)</f>
        <v>90745.914871183122</v>
      </c>
      <c r="L37" s="274"/>
      <c r="M37" s="275">
        <v>9</v>
      </c>
      <c r="N37" s="276">
        <f t="shared" ref="N37:N43" si="0">K37/M37</f>
        <v>10082.879430131457</v>
      </c>
    </row>
    <row r="38" spans="1:14">
      <c r="A38" t="s">
        <v>173</v>
      </c>
      <c r="B38" s="836" t="str">
        <f>VLOOKUP(A38,EQUIPOS!A8:D154,3,FALSE)</f>
        <v>Compactador neumático de Potencia 70 HP, peso de 13 ton</v>
      </c>
      <c r="C38" s="837"/>
      <c r="D38" s="837"/>
      <c r="E38" s="837"/>
      <c r="F38" s="837"/>
      <c r="G38" s="837"/>
      <c r="H38" s="838"/>
      <c r="I38" s="271"/>
      <c r="J38" s="272"/>
      <c r="K38" s="273">
        <f>VLOOKUP(A38,EQUIPOS!A8:D165,4,FALSE)</f>
        <v>97589.41291650488</v>
      </c>
      <c r="L38" s="274"/>
      <c r="M38" s="275">
        <v>9</v>
      </c>
      <c r="N38" s="276">
        <f t="shared" si="0"/>
        <v>10843.268101833875</v>
      </c>
    </row>
    <row r="39" spans="1:14">
      <c r="A39" t="s">
        <v>286</v>
      </c>
      <c r="B39" s="836" t="str">
        <f>VLOOKUP(A39,EQUIPOS!A9:D154,3,FALSE)</f>
        <v>Planta de asfalto en frio</v>
      </c>
      <c r="C39" s="837"/>
      <c r="D39" s="837"/>
      <c r="E39" s="837"/>
      <c r="F39" s="837"/>
      <c r="G39" s="837"/>
      <c r="H39" s="838"/>
      <c r="I39" s="271"/>
      <c r="J39" s="272"/>
      <c r="K39" s="273">
        <f>VLOOKUP(A39,EQUIPOS!A9:D166,4,FALSE)</f>
        <v>352904.1059081789</v>
      </c>
      <c r="L39" s="274"/>
      <c r="M39" s="275">
        <v>9</v>
      </c>
      <c r="N39" s="276">
        <f t="shared" si="0"/>
        <v>39211.567323130992</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9</v>
      </c>
      <c r="N42" s="276">
        <f t="shared" si="0"/>
        <v>28008.244776556112</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9</v>
      </c>
      <c r="N43" s="276">
        <f t="shared" si="0"/>
        <v>7807.5028638448757</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971.8939014389166</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131483.40376811838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VLOOKUP(A54,MATERIALES!A4:D640,2,FALSE)</f>
        <v>m3</v>
      </c>
      <c r="K54" s="286">
        <v>1.4</v>
      </c>
      <c r="L54" s="271"/>
      <c r="M54" s="406">
        <f>VLOOKUP(A54,MATERIALES!A5:D396,4,FALSE)</f>
        <v>73994.558889891283</v>
      </c>
      <c r="N54" s="276">
        <f>K54*M54</f>
        <v>103592.38244584779</v>
      </c>
    </row>
    <row r="55" spans="1:14">
      <c r="A55" s="111" t="s">
        <v>774</v>
      </c>
      <c r="B55" s="46" t="str">
        <f>VLOOKUP(A55,MATERIALES!A6:D373,3,FALSE)</f>
        <v>Agua</v>
      </c>
      <c r="C55" s="285"/>
      <c r="D55" s="285"/>
      <c r="E55" s="285"/>
      <c r="F55" s="285"/>
      <c r="G55" s="285"/>
      <c r="H55" s="285"/>
      <c r="I55" s="272"/>
      <c r="J55" s="228" t="str">
        <f>VLOOKUP(A55,MATERIALES!A5:D641,2,FALSE)</f>
        <v>lt</v>
      </c>
      <c r="K55" s="286">
        <v>25</v>
      </c>
      <c r="L55" s="271"/>
      <c r="M55" s="406">
        <f>VLOOKUP(A55,MATERIALES!A6:D397,4,FALSE)</f>
        <v>47.073657313142114</v>
      </c>
      <c r="N55" s="276">
        <f>K55*M55</f>
        <v>1176.8414328285528</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104769.22387867635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1689.455059731182</v>
      </c>
      <c r="M64" s="828"/>
      <c r="N64" s="291">
        <f>K64*L64</f>
        <v>2365.2370836236546</v>
      </c>
    </row>
    <row r="65" spans="1:15">
      <c r="A65" t="s">
        <v>1369</v>
      </c>
      <c r="B65" s="49" t="str">
        <f>VLOOKUP(A65,TRANSPORTE!A6:D117,3,FALSE)</f>
        <v>Transporte de Mezcla densa En Frio MDF-25</v>
      </c>
      <c r="C65" s="50"/>
      <c r="D65" s="50"/>
      <c r="E65" s="50"/>
      <c r="F65" s="50"/>
      <c r="G65" s="50"/>
      <c r="H65" s="315" t="s">
        <v>1467</v>
      </c>
      <c r="I65" s="283">
        <v>1.25</v>
      </c>
      <c r="J65" s="290">
        <v>1</v>
      </c>
      <c r="K65" s="283">
        <f>I65*J65</f>
        <v>1.25</v>
      </c>
      <c r="L65" s="827">
        <f>VLOOKUP(A65,TRANSPORTE!A6:D117,4,FALSE)</f>
        <v>1384.8411929008628</v>
      </c>
      <c r="M65" s="828"/>
      <c r="N65" s="291">
        <f>K65*L65</f>
        <v>1731.0514911260784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4096.288574749733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250067.85523593362</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50013.571047186728</v>
      </c>
      <c r="M88" s="858"/>
      <c r="N88" s="54"/>
    </row>
    <row r="89" spans="1:14">
      <c r="B89" s="92" t="s">
        <v>973</v>
      </c>
      <c r="C89" s="93"/>
      <c r="D89" s="93"/>
      <c r="E89" s="93"/>
      <c r="F89" s="93"/>
      <c r="G89" s="93"/>
      <c r="H89" s="93"/>
      <c r="I89" s="90"/>
      <c r="J89" s="91"/>
      <c r="K89" s="308">
        <v>0.05</v>
      </c>
      <c r="L89" s="857">
        <f>N83*K89</f>
        <v>12503.392761796682</v>
      </c>
      <c r="M89" s="858"/>
      <c r="N89" s="54"/>
    </row>
    <row r="90" spans="1:14" ht="15.75" thickBot="1">
      <c r="B90" s="94" t="s">
        <v>974</v>
      </c>
      <c r="C90" s="95"/>
      <c r="D90" s="95"/>
      <c r="E90" s="95"/>
      <c r="F90" s="95"/>
      <c r="G90" s="95"/>
      <c r="H90" s="95"/>
      <c r="I90" s="96"/>
      <c r="J90" s="97"/>
      <c r="K90" s="309">
        <v>0.05</v>
      </c>
      <c r="L90" s="859">
        <f>N83*K90</f>
        <v>12503.392761796682</v>
      </c>
      <c r="M90" s="860"/>
      <c r="N90" s="54"/>
    </row>
    <row r="91" spans="1:14" ht="15.75" thickBot="1">
      <c r="B91" s="823" t="s">
        <v>953</v>
      </c>
      <c r="C91" s="824"/>
      <c r="D91" s="824"/>
      <c r="E91" s="824"/>
      <c r="F91" s="824"/>
      <c r="G91" s="824"/>
      <c r="H91" s="824"/>
      <c r="I91" s="824"/>
      <c r="J91" s="824"/>
      <c r="K91" s="824"/>
      <c r="L91" s="824"/>
      <c r="M91" s="825"/>
      <c r="N91" s="55">
        <f>L88+L89+L90</f>
        <v>75020.356570780088</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325088.21180671372</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1062</v>
      </c>
      <c r="C31" s="84" t="s">
        <v>1574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168</v>
      </c>
      <c r="B37" s="836" t="str">
        <f>VLOOKUP(A37,EQUIPOS!A7:D154,3,FALSE)</f>
        <v>Compactador tipo  POTENCIA: 105 HP, PESO: 6 ton</v>
      </c>
      <c r="C37" s="837"/>
      <c r="D37" s="837"/>
      <c r="E37" s="837"/>
      <c r="F37" s="837"/>
      <c r="G37" s="837"/>
      <c r="H37" s="838"/>
      <c r="I37" s="271"/>
      <c r="J37" s="272"/>
      <c r="K37" s="273">
        <f>VLOOKUP(A37,EQUIPOS!A7:D164,4,FALSE)</f>
        <v>90745.914871183122</v>
      </c>
      <c r="L37" s="274"/>
      <c r="M37" s="275">
        <v>9</v>
      </c>
      <c r="N37" s="276">
        <f t="shared" ref="N37:N43" si="0">K37/M37</f>
        <v>10082.879430131457</v>
      </c>
    </row>
    <row r="38" spans="1:14">
      <c r="A38" t="s">
        <v>173</v>
      </c>
      <c r="B38" s="836" t="str">
        <f>VLOOKUP(A38,EQUIPOS!A8:D154,3,FALSE)</f>
        <v>Compactador neumático de Potencia 70 HP, peso de 13 ton</v>
      </c>
      <c r="C38" s="837"/>
      <c r="D38" s="837"/>
      <c r="E38" s="837"/>
      <c r="F38" s="837"/>
      <c r="G38" s="837"/>
      <c r="H38" s="838"/>
      <c r="I38" s="271"/>
      <c r="J38" s="272"/>
      <c r="K38" s="273">
        <f>VLOOKUP(A38,EQUIPOS!A8:D165,4,FALSE)</f>
        <v>97589.41291650488</v>
      </c>
      <c r="L38" s="274"/>
      <c r="M38" s="275">
        <v>9</v>
      </c>
      <c r="N38" s="276">
        <f t="shared" si="0"/>
        <v>10843.268101833875</v>
      </c>
    </row>
    <row r="39" spans="1:14">
      <c r="A39" t="s">
        <v>286</v>
      </c>
      <c r="B39" s="836" t="str">
        <f>VLOOKUP(A39,EQUIPOS!A9:D154,3,FALSE)</f>
        <v>Planta de asfalto en frio</v>
      </c>
      <c r="C39" s="837"/>
      <c r="D39" s="837"/>
      <c r="E39" s="837"/>
      <c r="F39" s="837"/>
      <c r="G39" s="837"/>
      <c r="H39" s="838"/>
      <c r="I39" s="271"/>
      <c r="J39" s="272"/>
      <c r="K39" s="273">
        <f>VLOOKUP(A39,EQUIPOS!A9:D166,4,FALSE)</f>
        <v>352904.1059081789</v>
      </c>
      <c r="L39" s="274"/>
      <c r="M39" s="275">
        <v>9</v>
      </c>
      <c r="N39" s="276">
        <f t="shared" si="0"/>
        <v>39211.567323130992</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9</v>
      </c>
      <c r="N42" s="276">
        <f t="shared" si="0"/>
        <v>28008.244776556112</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9</v>
      </c>
      <c r="N43" s="276">
        <f t="shared" si="0"/>
        <v>7807.5028638448757</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971.8939014389166</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131483.40376811838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73994.558889891283</v>
      </c>
      <c r="N54" s="276">
        <f>K54*M54</f>
        <v>103592.38244584779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47.073657313142114</v>
      </c>
      <c r="N55" s="276">
        <f>K55*M55</f>
        <v>1176.8414328285528</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415">
        <f>SUM(N54:N58)</f>
        <v>104769.22387867635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v>1.4</v>
      </c>
      <c r="L64" s="827">
        <f>VLOOKUP(A64,TRANSPORTE!A5:D117,4,FALSE)</f>
        <v>1689.455059731182</v>
      </c>
      <c r="M64" s="828"/>
      <c r="N64" s="291">
        <f>K64*L64</f>
        <v>2365.2370836236546</v>
      </c>
    </row>
    <row r="65" spans="1:15">
      <c r="A65" t="s">
        <v>1349</v>
      </c>
      <c r="B65" s="49" t="str">
        <f>VLOOKUP(A65,TRANSPORTE!A6:D117,3,FALSE)</f>
        <v>Transporte de Mezcla en Frio DMF-19</v>
      </c>
      <c r="C65" s="50"/>
      <c r="D65" s="50"/>
      <c r="E65" s="50"/>
      <c r="F65" s="50"/>
      <c r="G65" s="50"/>
      <c r="H65" s="315" t="s">
        <v>1467</v>
      </c>
      <c r="I65" s="283">
        <v>1.25</v>
      </c>
      <c r="J65" s="290">
        <v>1</v>
      </c>
      <c r="K65" s="283">
        <v>1.25</v>
      </c>
      <c r="L65" s="827">
        <f>VLOOKUP(A65,TRANSPORTE!A6:D117,4,FALSE)</f>
        <v>1384.8411929008628</v>
      </c>
      <c r="M65" s="828"/>
      <c r="N65" s="291">
        <f>K65*L65</f>
        <v>1731.0514911260784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4096.288574749733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250067.85523593362</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50013.571047186728</v>
      </c>
      <c r="M88" s="858"/>
      <c r="N88" s="54"/>
    </row>
    <row r="89" spans="1:14">
      <c r="B89" s="92" t="s">
        <v>973</v>
      </c>
      <c r="C89" s="93"/>
      <c r="D89" s="93"/>
      <c r="E89" s="93"/>
      <c r="F89" s="93"/>
      <c r="G89" s="93"/>
      <c r="H89" s="93"/>
      <c r="I89" s="90"/>
      <c r="J89" s="91"/>
      <c r="K89" s="308">
        <v>0.05</v>
      </c>
      <c r="L89" s="857">
        <f>N83*K89</f>
        <v>12503.392761796682</v>
      </c>
      <c r="M89" s="858"/>
      <c r="N89" s="54"/>
    </row>
    <row r="90" spans="1:14" ht="15.75" thickBot="1">
      <c r="B90" s="94" t="s">
        <v>974</v>
      </c>
      <c r="C90" s="95"/>
      <c r="D90" s="95"/>
      <c r="E90" s="95"/>
      <c r="F90" s="95"/>
      <c r="G90" s="95"/>
      <c r="H90" s="95"/>
      <c r="I90" s="96"/>
      <c r="J90" s="97"/>
      <c r="K90" s="309">
        <v>0.05</v>
      </c>
      <c r="L90" s="859">
        <f>N83*K90</f>
        <v>12503.392761796682</v>
      </c>
      <c r="M90" s="860"/>
      <c r="N90" s="54"/>
    </row>
    <row r="91" spans="1:14" ht="15.75" thickBot="1">
      <c r="B91" s="823" t="s">
        <v>953</v>
      </c>
      <c r="C91" s="824"/>
      <c r="D91" s="824"/>
      <c r="E91" s="824"/>
      <c r="F91" s="824"/>
      <c r="G91" s="824"/>
      <c r="H91" s="824"/>
      <c r="I91" s="824"/>
      <c r="J91" s="824"/>
      <c r="K91" s="824"/>
      <c r="L91" s="824"/>
      <c r="M91" s="825"/>
      <c r="N91" s="55">
        <f>L88+L89+L90</f>
        <v>75020.356570780088</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55">
        <f>N83+N91</f>
        <v>325088.21180671372</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1063</v>
      </c>
      <c r="C31" s="84" t="s">
        <v>1575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168</v>
      </c>
      <c r="B37" s="836" t="str">
        <f>VLOOKUP(A37,EQUIPOS!A7:D154,3,FALSE)</f>
        <v>Compactador tipo  POTENCIA: 105 HP, PESO: 6 ton</v>
      </c>
      <c r="C37" s="837"/>
      <c r="D37" s="837"/>
      <c r="E37" s="837"/>
      <c r="F37" s="837"/>
      <c r="G37" s="837"/>
      <c r="H37" s="838"/>
      <c r="I37" s="271"/>
      <c r="J37" s="272"/>
      <c r="K37" s="273">
        <f>VLOOKUP(A37,EQUIPOS!A7:D164,4,FALSE)</f>
        <v>90745.914871183122</v>
      </c>
      <c r="L37" s="274"/>
      <c r="M37" s="275">
        <v>7</v>
      </c>
      <c r="N37" s="276">
        <f t="shared" ref="N37:N43" si="0">K37/M37</f>
        <v>12963.702124454732</v>
      </c>
    </row>
    <row r="38" spans="1:14">
      <c r="A38" t="s">
        <v>173</v>
      </c>
      <c r="B38" s="836" t="str">
        <f>VLOOKUP(A38,EQUIPOS!A8:D154,3,FALSE)</f>
        <v>Compactador neumático de Potencia 70 HP, peso de 13 ton</v>
      </c>
      <c r="C38" s="837"/>
      <c r="D38" s="837"/>
      <c r="E38" s="837"/>
      <c r="F38" s="837"/>
      <c r="G38" s="837"/>
      <c r="H38" s="838"/>
      <c r="I38" s="271"/>
      <c r="J38" s="272"/>
      <c r="K38" s="273">
        <f>VLOOKUP(A38,EQUIPOS!A8:D165,4,FALSE)</f>
        <v>97589.41291650488</v>
      </c>
      <c r="L38" s="274"/>
      <c r="M38" s="275">
        <v>7</v>
      </c>
      <c r="N38" s="276">
        <f t="shared" si="0"/>
        <v>13941.344702357839</v>
      </c>
    </row>
    <row r="39" spans="1:14">
      <c r="A39" t="s">
        <v>286</v>
      </c>
      <c r="B39" s="836" t="str">
        <f>VLOOKUP(A39,EQUIPOS!A9:D154,3,FALSE)</f>
        <v>Planta de asfalto en frio</v>
      </c>
      <c r="C39" s="837"/>
      <c r="D39" s="837"/>
      <c r="E39" s="837"/>
      <c r="F39" s="837"/>
      <c r="G39" s="837"/>
      <c r="H39" s="838"/>
      <c r="I39" s="271"/>
      <c r="J39" s="272"/>
      <c r="K39" s="273">
        <f>VLOOKUP(A39,EQUIPOS!A9:D166,4,FALSE)</f>
        <v>352904.1059081789</v>
      </c>
      <c r="L39" s="274"/>
      <c r="M39" s="275">
        <v>9</v>
      </c>
      <c r="N39" s="276">
        <f t="shared" si="0"/>
        <v>39211.567323130992</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7</v>
      </c>
      <c r="N42" s="276">
        <f t="shared" si="0"/>
        <v>36010.600427000718</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9</v>
      </c>
      <c r="N43" s="276">
        <f t="shared" si="0"/>
        <v>7807.5028638448757</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1110.7358873587618</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145603.50069933009</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73994.558889891283</v>
      </c>
      <c r="N54" s="276">
        <f>K54*M54</f>
        <v>103592.38244584779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47.073657313142114</v>
      </c>
      <c r="N55" s="276">
        <f>K55*M55</f>
        <v>1176.8414328285528</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104769.22387867635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1689.455059731182</v>
      </c>
      <c r="M64" s="828"/>
      <c r="N64" s="291">
        <f>K64*L64</f>
        <v>2365.2370836236546</v>
      </c>
    </row>
    <row r="65" spans="1:15">
      <c r="A65" t="s">
        <v>1343</v>
      </c>
      <c r="B65" s="49" t="str">
        <f>VLOOKUP(A65,TRANSPORTE!A5:D117,3,FALSE)</f>
        <v>Transporte de Mezcla Densa para Bacheo</v>
      </c>
      <c r="C65" s="50"/>
      <c r="D65" s="50"/>
      <c r="E65" s="50"/>
      <c r="F65" s="50"/>
      <c r="G65" s="50"/>
      <c r="H65" s="315" t="s">
        <v>1467</v>
      </c>
      <c r="I65" s="283">
        <v>1.25</v>
      </c>
      <c r="J65" s="283">
        <v>1</v>
      </c>
      <c r="K65" s="283">
        <f>I65*J65</f>
        <v>1.25</v>
      </c>
      <c r="L65" s="293"/>
      <c r="M65" s="294">
        <f>VLOOKUP(A64,TRANSPORTE!A5:D117,4,FALSE)</f>
        <v>1689.455059731182</v>
      </c>
      <c r="N65" s="416">
        <f>K65*M65</f>
        <v>2111.8188246639775</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4477.0559082876316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63</v>
      </c>
      <c r="N75" s="399">
        <f>K75/M75</f>
        <v>6873.7777777777774</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63</v>
      </c>
      <c r="N76" s="399">
        <f>K76/M76</f>
        <v>1693.4324383239361</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63</v>
      </c>
      <c r="N77" s="399">
        <f>K77/M77</f>
        <v>2540.1486574859041</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11107.358873587618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265957.13935988169</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53191.427871976339</v>
      </c>
      <c r="M88" s="858"/>
      <c r="N88" s="54"/>
    </row>
    <row r="89" spans="1:14">
      <c r="B89" s="92" t="s">
        <v>973</v>
      </c>
      <c r="C89" s="93"/>
      <c r="D89" s="93"/>
      <c r="E89" s="93"/>
      <c r="F89" s="93"/>
      <c r="G89" s="93"/>
      <c r="H89" s="93"/>
      <c r="I89" s="90"/>
      <c r="J89" s="91"/>
      <c r="K89" s="308">
        <v>0.05</v>
      </c>
      <c r="L89" s="857">
        <f>N83*K89</f>
        <v>13297.856967994085</v>
      </c>
      <c r="M89" s="858"/>
      <c r="N89" s="54"/>
    </row>
    <row r="90" spans="1:14" ht="15.75" thickBot="1">
      <c r="B90" s="94" t="s">
        <v>974</v>
      </c>
      <c r="C90" s="95"/>
      <c r="D90" s="95"/>
      <c r="E90" s="95"/>
      <c r="F90" s="95"/>
      <c r="G90" s="95"/>
      <c r="H90" s="95"/>
      <c r="I90" s="96"/>
      <c r="J90" s="97"/>
      <c r="K90" s="309">
        <v>0.05</v>
      </c>
      <c r="L90" s="859">
        <f>N83*K90</f>
        <v>13297.856967994085</v>
      </c>
      <c r="M90" s="860"/>
      <c r="N90" s="54"/>
    </row>
    <row r="91" spans="1:14" ht="15.75" thickBot="1">
      <c r="B91" s="823" t="s">
        <v>953</v>
      </c>
      <c r="C91" s="824"/>
      <c r="D91" s="824"/>
      <c r="E91" s="824"/>
      <c r="F91" s="824"/>
      <c r="G91" s="824"/>
      <c r="H91" s="824"/>
      <c r="I91" s="824"/>
      <c r="J91" s="824"/>
      <c r="K91" s="824"/>
      <c r="L91" s="824"/>
      <c r="M91" s="825"/>
      <c r="N91" s="55">
        <f>L88+L89+L90</f>
        <v>79787.141807964508</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345744.28116784617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1064</v>
      </c>
      <c r="C31" s="84" t="s">
        <v>1576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9</v>
      </c>
      <c r="N37" s="276">
        <f t="shared" ref="N37:N43" si="0">K37/M37</f>
        <v>10843.268101833875</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90745.914871183122</v>
      </c>
      <c r="L38" s="274"/>
      <c r="M38" s="275">
        <v>9</v>
      </c>
      <c r="N38" s="276">
        <f t="shared" si="0"/>
        <v>10082.879430131457</v>
      </c>
    </row>
    <row r="39" spans="1:14">
      <c r="A39" t="s">
        <v>286</v>
      </c>
      <c r="B39" s="836" t="str">
        <f>VLOOKUP(A39,EQUIPOS!A9:D154,3,FALSE)</f>
        <v>Planta de asfalto en frio</v>
      </c>
      <c r="C39" s="837"/>
      <c r="D39" s="837"/>
      <c r="E39" s="837"/>
      <c r="F39" s="837"/>
      <c r="G39" s="837"/>
      <c r="H39" s="838"/>
      <c r="I39" s="271"/>
      <c r="J39" s="272"/>
      <c r="K39" s="273">
        <f>VLOOKUP(A39,EQUIPOS!A9:D166,4,FALSE)</f>
        <v>352904.1059081789</v>
      </c>
      <c r="L39" s="274"/>
      <c r="M39" s="275">
        <v>9</v>
      </c>
      <c r="N39" s="276">
        <f t="shared" si="0"/>
        <v>39211.567323130992</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9</v>
      </c>
      <c r="N42" s="276">
        <f t="shared" si="0"/>
        <v>28008.244776556112</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9</v>
      </c>
      <c r="N43" s="276">
        <f t="shared" si="0"/>
        <v>7807.5028638448757</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37"/>
      <c r="F46" s="837"/>
      <c r="G46" s="837"/>
      <c r="H46" s="838"/>
      <c r="I46" s="39"/>
      <c r="J46" s="40"/>
      <c r="K46" s="278"/>
      <c r="L46" s="280"/>
      <c r="M46" s="281"/>
      <c r="N46" s="282"/>
    </row>
    <row r="47" spans="1:14">
      <c r="B47" s="843" t="s">
        <v>952</v>
      </c>
      <c r="C47" s="956"/>
      <c r="D47" s="956"/>
      <c r="E47" s="41"/>
      <c r="F47" s="42"/>
      <c r="G47" s="42"/>
      <c r="H47" s="43"/>
      <c r="I47" s="39"/>
      <c r="J47" s="40"/>
      <c r="K47" s="283"/>
      <c r="L47" s="280"/>
      <c r="M47" s="405">
        <v>0.1</v>
      </c>
      <c r="N47" s="348">
        <f>N81*M47</f>
        <v>971.8939014389166</v>
      </c>
    </row>
    <row r="48" spans="1:14" ht="15.75" thickBot="1">
      <c r="B48" s="957"/>
      <c r="C48" s="958"/>
      <c r="D48" s="958"/>
      <c r="E48" s="958"/>
      <c r="F48" s="958"/>
      <c r="G48" s="958"/>
      <c r="H48" s="959"/>
      <c r="I48" s="845"/>
      <c r="J48" s="846"/>
      <c r="K48" s="44"/>
      <c r="L48" s="847"/>
      <c r="M48" s="960"/>
      <c r="N48" s="108"/>
    </row>
    <row r="49" spans="1:14" ht="15.75" thickBot="1">
      <c r="B49" s="823" t="s">
        <v>953</v>
      </c>
      <c r="C49" s="824"/>
      <c r="D49" s="824"/>
      <c r="E49" s="824"/>
      <c r="F49" s="824"/>
      <c r="G49" s="824"/>
      <c r="H49" s="824"/>
      <c r="I49" s="824"/>
      <c r="J49" s="824"/>
      <c r="K49" s="824"/>
      <c r="L49" s="824"/>
      <c r="M49" s="825"/>
      <c r="N49" s="398">
        <f>SUM(N36:N48)</f>
        <v>131483.40376811838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73994.558889891283</v>
      </c>
      <c r="N54" s="276">
        <f>K54*M54</f>
        <v>103592.38244584779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47.073657313142114</v>
      </c>
      <c r="N55" s="276">
        <f>K55*M55</f>
        <v>1176.8414328285528</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104769.22387867635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1689.455059731182</v>
      </c>
      <c r="M64" s="828"/>
      <c r="N64" s="291">
        <f>K64*L64</f>
        <v>2365.2370836236546</v>
      </c>
    </row>
    <row r="65" spans="1:15">
      <c r="A65" t="s">
        <v>1350</v>
      </c>
      <c r="B65" s="49" t="str">
        <f>VLOOKUP(A65,TRANSPORTE!A6:D117,3,FALSE)</f>
        <v>Transporte de Mezcla en Frio  MAF-19</v>
      </c>
      <c r="C65" s="50"/>
      <c r="D65" s="50"/>
      <c r="E65" s="50"/>
      <c r="F65" s="50"/>
      <c r="G65" s="50"/>
      <c r="H65" s="315" t="s">
        <v>1467</v>
      </c>
      <c r="I65" s="283">
        <v>1.25</v>
      </c>
      <c r="J65" s="290">
        <v>1</v>
      </c>
      <c r="K65" s="283">
        <f>I65*J65</f>
        <v>1.25</v>
      </c>
      <c r="L65" s="827">
        <f>VLOOKUP(A65,TRANSPORTE!A6:D117,4,FALSE)</f>
        <v>1384.8411929008628</v>
      </c>
      <c r="M65" s="828"/>
      <c r="N65" s="291">
        <f>K65*L65</f>
        <v>1731.0514911260784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4096.288574749733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250067.85523593362</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50013.571047186728</v>
      </c>
      <c r="M88" s="858"/>
      <c r="N88" s="54"/>
    </row>
    <row r="89" spans="1:14">
      <c r="B89" s="92" t="s">
        <v>973</v>
      </c>
      <c r="C89" s="93"/>
      <c r="D89" s="93"/>
      <c r="E89" s="93"/>
      <c r="F89" s="93"/>
      <c r="G89" s="93"/>
      <c r="H89" s="93"/>
      <c r="I89" s="90"/>
      <c r="J89" s="91"/>
      <c r="K89" s="308">
        <v>0.05</v>
      </c>
      <c r="L89" s="857">
        <f>N83*K89</f>
        <v>12503.392761796682</v>
      </c>
      <c r="M89" s="858"/>
      <c r="N89" s="54"/>
    </row>
    <row r="90" spans="1:14" ht="15.75" thickBot="1">
      <c r="B90" s="94" t="s">
        <v>974</v>
      </c>
      <c r="C90" s="95"/>
      <c r="D90" s="95"/>
      <c r="E90" s="95"/>
      <c r="F90" s="95"/>
      <c r="G90" s="95"/>
      <c r="H90" s="95"/>
      <c r="I90" s="96"/>
      <c r="J90" s="97"/>
      <c r="K90" s="309">
        <v>0.05</v>
      </c>
      <c r="L90" s="859">
        <f>N83*K90</f>
        <v>12503.392761796682</v>
      </c>
      <c r="M90" s="860"/>
      <c r="N90" s="54"/>
    </row>
    <row r="91" spans="1:14" ht="15.75" thickBot="1">
      <c r="B91" s="823" t="s">
        <v>953</v>
      </c>
      <c r="C91" s="824"/>
      <c r="D91" s="824"/>
      <c r="E91" s="824"/>
      <c r="F91" s="824"/>
      <c r="G91" s="824"/>
      <c r="H91" s="824"/>
      <c r="I91" s="824"/>
      <c r="J91" s="824"/>
      <c r="K91" s="824"/>
      <c r="L91" s="824"/>
      <c r="M91" s="825"/>
      <c r="N91" s="55">
        <f>L88+L89+L90</f>
        <v>75020.356570780088</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325088.21180671372</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1065</v>
      </c>
      <c r="C31" s="84" t="s">
        <v>1577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9</v>
      </c>
      <c r="N37" s="276">
        <f t="shared" ref="N37:N43" si="0">K37/M37</f>
        <v>10843.268101833875</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90745.914871183122</v>
      </c>
      <c r="L38" s="274"/>
      <c r="M38" s="275">
        <v>9</v>
      </c>
      <c r="N38" s="276">
        <f t="shared" si="0"/>
        <v>10082.879430131457</v>
      </c>
    </row>
    <row r="39" spans="1:14">
      <c r="A39" t="s">
        <v>286</v>
      </c>
      <c r="B39" s="836" t="str">
        <f>VLOOKUP(A39,EQUIPOS!A9:D154,3,FALSE)</f>
        <v>Planta de asfalto en frio</v>
      </c>
      <c r="C39" s="837"/>
      <c r="D39" s="837"/>
      <c r="E39" s="837"/>
      <c r="F39" s="837"/>
      <c r="G39" s="837"/>
      <c r="H39" s="838"/>
      <c r="I39" s="271"/>
      <c r="J39" s="272"/>
      <c r="K39" s="273">
        <f>VLOOKUP(A39,EQUIPOS!A9:D166,4,FALSE)</f>
        <v>352904.1059081789</v>
      </c>
      <c r="L39" s="274"/>
      <c r="M39" s="275">
        <v>9</v>
      </c>
      <c r="N39" s="276">
        <f t="shared" si="0"/>
        <v>39211.567323130992</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9</v>
      </c>
      <c r="N42" s="276">
        <f t="shared" si="0"/>
        <v>28008.244776556112</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9</v>
      </c>
      <c r="N43" s="276">
        <f t="shared" si="0"/>
        <v>7807.5028638448757</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131483.40376811838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73994.558889891283</v>
      </c>
      <c r="N53" s="276">
        <f>K53*M53</f>
        <v>103592.38244584779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47.073657313142114</v>
      </c>
      <c r="N54" s="276">
        <f>K54*M54</f>
        <v>1176.8414328285528</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104769.22387867635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1689.455059731182</v>
      </c>
      <c r="M63" s="828"/>
      <c r="N63" s="291">
        <f>K63*L63</f>
        <v>2365.2370836236546</v>
      </c>
    </row>
    <row r="64" spans="1:14">
      <c r="A64" t="s">
        <v>1357</v>
      </c>
      <c r="B64" s="49" t="str">
        <f>VLOOKUP(A64,TRANSPORTE!A6:D117,3,FALSE)</f>
        <v>Transporte de Mezcla Abierta en Frio MAF-25</v>
      </c>
      <c r="C64" s="50"/>
      <c r="D64" s="50"/>
      <c r="E64" s="50"/>
      <c r="F64" s="50"/>
      <c r="G64" s="50"/>
      <c r="H64" s="315" t="s">
        <v>1467</v>
      </c>
      <c r="I64" s="283">
        <v>1.25</v>
      </c>
      <c r="J64" s="290">
        <v>1</v>
      </c>
      <c r="K64" s="283">
        <f>I64*J64</f>
        <v>1.25</v>
      </c>
      <c r="L64" s="827">
        <f>VLOOKUP(A64,TRANSPORTE!A6:D117,4,FALSE)</f>
        <v>1384.8411929008628</v>
      </c>
      <c r="M64" s="828"/>
      <c r="N64" s="291">
        <f>K64*L64</f>
        <v>1731.0514911260784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4096.288574749733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3">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250067.85523593362</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50013.571047186728</v>
      </c>
      <c r="M87" s="858"/>
      <c r="N87" s="54"/>
    </row>
    <row r="88" spans="1:14">
      <c r="B88" s="92" t="s">
        <v>973</v>
      </c>
      <c r="C88" s="93"/>
      <c r="D88" s="93"/>
      <c r="E88" s="93"/>
      <c r="F88" s="93"/>
      <c r="G88" s="93"/>
      <c r="H88" s="93"/>
      <c r="I88" s="90"/>
      <c r="J88" s="91"/>
      <c r="K88" s="308">
        <v>0.05</v>
      </c>
      <c r="L88" s="857">
        <f>N82*K88</f>
        <v>12503.392761796682</v>
      </c>
      <c r="M88" s="858"/>
      <c r="N88" s="54"/>
    </row>
    <row r="89" spans="1:14" ht="15.75" thickBot="1">
      <c r="B89" s="94" t="s">
        <v>974</v>
      </c>
      <c r="C89" s="95"/>
      <c r="D89" s="95"/>
      <c r="E89" s="95"/>
      <c r="F89" s="95"/>
      <c r="G89" s="95"/>
      <c r="H89" s="95"/>
      <c r="I89" s="96"/>
      <c r="J89" s="97"/>
      <c r="K89" s="309">
        <v>0.05</v>
      </c>
      <c r="L89" s="859">
        <f>N82*K89</f>
        <v>12503.392761796682</v>
      </c>
      <c r="M89" s="860"/>
      <c r="N89" s="54"/>
    </row>
    <row r="90" spans="1:14" ht="15.75" thickBot="1">
      <c r="B90" s="823" t="s">
        <v>953</v>
      </c>
      <c r="C90" s="824"/>
      <c r="D90" s="824"/>
      <c r="E90" s="824"/>
      <c r="F90" s="824"/>
      <c r="G90" s="824"/>
      <c r="H90" s="824"/>
      <c r="I90" s="824"/>
      <c r="J90" s="824"/>
      <c r="K90" s="824"/>
      <c r="L90" s="824"/>
      <c r="M90" s="825"/>
      <c r="N90" s="55">
        <f>L87+L88+L89</f>
        <v>75020.356570780088</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325088.21180671372</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1066</v>
      </c>
      <c r="C31" s="84" t="s">
        <v>1578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9</v>
      </c>
      <c r="N37" s="276">
        <f t="shared" ref="N37:N43" si="0">K37/M37</f>
        <v>10843.268101833875</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90745.914871183122</v>
      </c>
      <c r="L38" s="274"/>
      <c r="M38" s="275">
        <v>9</v>
      </c>
      <c r="N38" s="276">
        <f t="shared" si="0"/>
        <v>10082.879430131457</v>
      </c>
    </row>
    <row r="39" spans="1:14">
      <c r="A39" t="s">
        <v>286</v>
      </c>
      <c r="B39" s="836" t="str">
        <f>VLOOKUP(A39,EQUIPOS!A9:D154,3,FALSE)</f>
        <v>Planta de asfalto en frio</v>
      </c>
      <c r="C39" s="837"/>
      <c r="D39" s="837"/>
      <c r="E39" s="837"/>
      <c r="F39" s="837"/>
      <c r="G39" s="837"/>
      <c r="H39" s="838"/>
      <c r="I39" s="271"/>
      <c r="J39" s="272"/>
      <c r="K39" s="273">
        <f>VLOOKUP(A39,EQUIPOS!A9:D166,4,FALSE)</f>
        <v>352904.1059081789</v>
      </c>
      <c r="L39" s="274"/>
      <c r="M39" s="275">
        <v>9</v>
      </c>
      <c r="N39" s="276">
        <f t="shared" si="0"/>
        <v>39211.567323130992</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9</v>
      </c>
      <c r="N42" s="276">
        <f t="shared" si="0"/>
        <v>28008.244776556112</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9</v>
      </c>
      <c r="N43" s="276">
        <f t="shared" si="0"/>
        <v>7807.5028638448757</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37"/>
      <c r="F46" s="837"/>
      <c r="G46" s="837"/>
      <c r="H46" s="838"/>
      <c r="I46" s="39"/>
      <c r="J46" s="40"/>
      <c r="K46" s="278"/>
      <c r="L46" s="280"/>
      <c r="M46" s="281"/>
      <c r="N46" s="282"/>
    </row>
    <row r="47" spans="1:14">
      <c r="B47" s="843" t="s">
        <v>952</v>
      </c>
      <c r="C47" s="956"/>
      <c r="D47" s="956"/>
      <c r="E47" s="41"/>
      <c r="F47" s="42"/>
      <c r="G47" s="42"/>
      <c r="H47" s="43"/>
      <c r="I47" s="39"/>
      <c r="J47" s="40"/>
      <c r="K47" s="283"/>
      <c r="L47" s="280"/>
      <c r="M47" s="405">
        <v>0.1</v>
      </c>
      <c r="N47" s="348">
        <f>N81*M47</f>
        <v>971.8939014389166</v>
      </c>
    </row>
    <row r="48" spans="1:14" ht="15.75" thickBot="1">
      <c r="B48" s="957"/>
      <c r="C48" s="958"/>
      <c r="D48" s="958"/>
      <c r="E48" s="958"/>
      <c r="F48" s="958"/>
      <c r="G48" s="958"/>
      <c r="H48" s="959"/>
      <c r="I48" s="845"/>
      <c r="J48" s="846"/>
      <c r="K48" s="44"/>
      <c r="L48" s="847"/>
      <c r="M48" s="960"/>
      <c r="N48" s="108"/>
    </row>
    <row r="49" spans="1:14" ht="15.75" thickBot="1">
      <c r="B49" s="823" t="s">
        <v>953</v>
      </c>
      <c r="C49" s="824"/>
      <c r="D49" s="824"/>
      <c r="E49" s="824"/>
      <c r="F49" s="824"/>
      <c r="G49" s="824"/>
      <c r="H49" s="824"/>
      <c r="I49" s="824"/>
      <c r="J49" s="824"/>
      <c r="K49" s="824"/>
      <c r="L49" s="824"/>
      <c r="M49" s="825"/>
      <c r="N49" s="398">
        <f>SUM(N36:N48)</f>
        <v>131483.40376811838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73994.558889891283</v>
      </c>
      <c r="N54" s="276">
        <f>K54*M54</f>
        <v>103592.38244584779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47.073657313142114</v>
      </c>
      <c r="N55" s="276">
        <f>K55*M55</f>
        <v>1176.8414328285528</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104769.22387867635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1689.455059731182</v>
      </c>
      <c r="M64" s="828"/>
      <c r="N64" s="291">
        <f>K64*L64</f>
        <v>2365.2370836236546</v>
      </c>
    </row>
    <row r="65" spans="1:15">
      <c r="A65" t="s">
        <v>1352</v>
      </c>
      <c r="B65" s="49" t="str">
        <f>VLOOKUP(A65,TRANSPORTE!A6:D117,3,FALSE)</f>
        <v xml:space="preserve">Transporte de Mezcla Abierta en Frio MAF-38 </v>
      </c>
      <c r="C65" s="50"/>
      <c r="D65" s="50"/>
      <c r="E65" s="50"/>
      <c r="F65" s="50"/>
      <c r="G65" s="50"/>
      <c r="H65" s="315" t="s">
        <v>1467</v>
      </c>
      <c r="I65" s="283">
        <v>1.25</v>
      </c>
      <c r="J65" s="290">
        <v>1</v>
      </c>
      <c r="K65" s="283">
        <f>I65*J65</f>
        <v>1.25</v>
      </c>
      <c r="L65" s="827">
        <f>VLOOKUP(A65,TRANSPORTE!A6:D117,4,FALSE)</f>
        <v>1313.8952040355425</v>
      </c>
      <c r="M65" s="828"/>
      <c r="N65" s="291">
        <f>K65*L65</f>
        <v>1642.3690050444281</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4007.6060886680825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249979.17274985195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49995.834549970394</v>
      </c>
      <c r="M88" s="858"/>
      <c r="N88" s="54"/>
    </row>
    <row r="89" spans="1:14">
      <c r="B89" s="92" t="s">
        <v>973</v>
      </c>
      <c r="C89" s="93"/>
      <c r="D89" s="93"/>
      <c r="E89" s="93"/>
      <c r="F89" s="93"/>
      <c r="G89" s="93"/>
      <c r="H89" s="93"/>
      <c r="I89" s="90"/>
      <c r="J89" s="91"/>
      <c r="K89" s="308">
        <v>0.05</v>
      </c>
      <c r="L89" s="857">
        <f>N83*K89</f>
        <v>12498.958637492598</v>
      </c>
      <c r="M89" s="858"/>
      <c r="N89" s="54"/>
    </row>
    <row r="90" spans="1:14" ht="15.75" thickBot="1">
      <c r="B90" s="94" t="s">
        <v>974</v>
      </c>
      <c r="C90" s="95"/>
      <c r="D90" s="95"/>
      <c r="E90" s="95"/>
      <c r="F90" s="95"/>
      <c r="G90" s="95"/>
      <c r="H90" s="95"/>
      <c r="I90" s="96"/>
      <c r="J90" s="97"/>
      <c r="K90" s="309">
        <v>0.05</v>
      </c>
      <c r="L90" s="859">
        <f>N83*K90</f>
        <v>12498.958637492598</v>
      </c>
      <c r="M90" s="860"/>
      <c r="N90" s="54"/>
    </row>
    <row r="91" spans="1:14" ht="15.75" thickBot="1">
      <c r="B91" s="823" t="s">
        <v>953</v>
      </c>
      <c r="C91" s="824"/>
      <c r="D91" s="824"/>
      <c r="E91" s="824"/>
      <c r="F91" s="824"/>
      <c r="G91" s="824"/>
      <c r="H91" s="824"/>
      <c r="I91" s="824"/>
      <c r="J91" s="824"/>
      <c r="K91" s="824"/>
      <c r="L91" s="824"/>
      <c r="M91" s="825"/>
      <c r="N91" s="55">
        <f>L88+L89+L90</f>
        <v>74993.751824955587</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324972.92457480752</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 customHeight="1" thickBot="1">
      <c r="A31" t="s">
        <v>1844</v>
      </c>
      <c r="B31" s="83" t="s">
        <v>1067</v>
      </c>
      <c r="C31" s="961" t="s">
        <v>1579</v>
      </c>
      <c r="D31" s="961"/>
      <c r="E31" s="961"/>
      <c r="F31" s="962"/>
      <c r="G31" s="962"/>
      <c r="H31" s="962"/>
      <c r="I31" s="962"/>
      <c r="J31" s="962"/>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7</v>
      </c>
      <c r="N37" s="276">
        <f t="shared" ref="N37:N43" si="0">K37/M37</f>
        <v>13941.344702357839</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90745.914871183122</v>
      </c>
      <c r="L38" s="274"/>
      <c r="M38" s="275">
        <v>7</v>
      </c>
      <c r="N38" s="276">
        <f t="shared" si="0"/>
        <v>12963.702124454732</v>
      </c>
    </row>
    <row r="39" spans="1:14">
      <c r="A39" t="s">
        <v>286</v>
      </c>
      <c r="B39" s="836" t="str">
        <f>VLOOKUP(A39,EQUIPOS!A9:D154,3,FALSE)</f>
        <v>Planta de asfalto en frio</v>
      </c>
      <c r="C39" s="837"/>
      <c r="D39" s="837"/>
      <c r="E39" s="837"/>
      <c r="F39" s="837"/>
      <c r="G39" s="837"/>
      <c r="H39" s="838"/>
      <c r="I39" s="271"/>
      <c r="J39" s="272"/>
      <c r="K39" s="273">
        <f>VLOOKUP(A39,EQUIPOS!A9:D166,4,FALSE)</f>
        <v>352904.1059081789</v>
      </c>
      <c r="L39" s="274"/>
      <c r="M39" s="275">
        <v>9</v>
      </c>
      <c r="N39" s="276">
        <f t="shared" si="0"/>
        <v>39211.567323130992</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7</v>
      </c>
      <c r="N42" s="276">
        <f t="shared" si="0"/>
        <v>36010.600427000718</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9</v>
      </c>
      <c r="N43" s="276">
        <f t="shared" si="0"/>
        <v>7807.5028638448757</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1110.7358873587618</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145603.50069933009</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73994.558889891283</v>
      </c>
      <c r="N53" s="276">
        <f>K53*M53</f>
        <v>103592.38244584779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47.073657313142114</v>
      </c>
      <c r="N54" s="276">
        <f>K54*M54</f>
        <v>1176.8414328285528</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104769.22387867635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1689.455059731182</v>
      </c>
      <c r="M63" s="828"/>
      <c r="N63" s="291">
        <f>K63*L63</f>
        <v>2365.2370836236546</v>
      </c>
    </row>
    <row r="64" spans="1:14">
      <c r="A64" t="s">
        <v>1352</v>
      </c>
      <c r="B64" s="49" t="str">
        <f>VLOOKUP(A64,TRANSPORTE!A6:D117,3,FALSE)</f>
        <v xml:space="preserve">Transporte de Mezcla Abierta en Frio MAF-38 </v>
      </c>
      <c r="C64" s="50"/>
      <c r="D64" s="50"/>
      <c r="E64" s="50"/>
      <c r="F64" s="50"/>
      <c r="G64" s="50"/>
      <c r="H64" s="315" t="s">
        <v>1467</v>
      </c>
      <c r="I64" s="283">
        <v>1.25</v>
      </c>
      <c r="J64" s="290">
        <v>1</v>
      </c>
      <c r="K64" s="283">
        <f>I64*J64</f>
        <v>1.25</v>
      </c>
      <c r="L64" s="827">
        <f>VLOOKUP(A64,TRANSPORTE!A6:D117,4,FALSE)</f>
        <v>1313.8952040355425</v>
      </c>
      <c r="M64" s="828"/>
      <c r="N64" s="291">
        <f>K64*L64</f>
        <v>1642.3690050444281</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314"/>
      <c r="E68" s="314"/>
      <c r="F68" s="314"/>
      <c r="G68" s="314"/>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4007.6060886680825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63</v>
      </c>
      <c r="N74" s="399">
        <f>K74/M74</f>
        <v>6873.7777777777774</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63</v>
      </c>
      <c r="N75" s="399">
        <f>K75/M75</f>
        <v>1693.4324383239361</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63</v>
      </c>
      <c r="N76" s="399">
        <f>K76/M76</f>
        <v>2540.1486574859041</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11107.358873587618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265487.6895402621</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53097.537908052422</v>
      </c>
      <c r="M87" s="858"/>
      <c r="N87" s="54"/>
    </row>
    <row r="88" spans="1:14">
      <c r="B88" s="92" t="s">
        <v>973</v>
      </c>
      <c r="C88" s="93"/>
      <c r="D88" s="93"/>
      <c r="E88" s="93"/>
      <c r="F88" s="93"/>
      <c r="G88" s="93"/>
      <c r="H88" s="93"/>
      <c r="I88" s="90"/>
      <c r="J88" s="91"/>
      <c r="K88" s="308">
        <v>0.05</v>
      </c>
      <c r="L88" s="857">
        <f>N82*K88</f>
        <v>13274.384477013105</v>
      </c>
      <c r="M88" s="858"/>
      <c r="N88" s="54"/>
    </row>
    <row r="89" spans="1:14" ht="15.75" thickBot="1">
      <c r="B89" s="94" t="s">
        <v>974</v>
      </c>
      <c r="C89" s="95"/>
      <c r="D89" s="95"/>
      <c r="E89" s="95"/>
      <c r="F89" s="95"/>
      <c r="G89" s="95"/>
      <c r="H89" s="95"/>
      <c r="I89" s="96"/>
      <c r="J89" s="97"/>
      <c r="K89" s="309">
        <v>0.05</v>
      </c>
      <c r="L89" s="859">
        <f>N82*K89</f>
        <v>13274.384477013105</v>
      </c>
      <c r="M89" s="860"/>
      <c r="N89" s="54"/>
    </row>
    <row r="90" spans="1:14" ht="15.75" thickBot="1">
      <c r="B90" s="823" t="s">
        <v>953</v>
      </c>
      <c r="C90" s="824"/>
      <c r="D90" s="824"/>
      <c r="E90" s="824"/>
      <c r="F90" s="824"/>
      <c r="G90" s="824"/>
      <c r="H90" s="824"/>
      <c r="I90" s="824"/>
      <c r="J90" s="824"/>
      <c r="K90" s="824"/>
      <c r="L90" s="824"/>
      <c r="M90" s="825"/>
      <c r="N90" s="55">
        <f>L87+L88+L89</f>
        <v>79646.306862078636</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345133.99640234071</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1068</v>
      </c>
      <c r="C31" s="84" t="s">
        <v>2066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10</v>
      </c>
      <c r="N38" s="276">
        <f t="shared" si="0"/>
        <v>9234.7867677839531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10</v>
      </c>
      <c r="N39" s="276">
        <f t="shared" si="0"/>
        <v>69320.433537422869</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10</v>
      </c>
      <c r="N42" s="276">
        <f t="shared" si="0"/>
        <v>25207.420298900503</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c r="B44" s="324"/>
      <c r="C44" s="325"/>
      <c r="D44" s="325"/>
      <c r="E44" s="325"/>
      <c r="F44" s="325"/>
      <c r="G44" s="325"/>
      <c r="H44" s="326"/>
      <c r="I44" s="271"/>
      <c r="J44" s="272"/>
      <c r="K44" s="273"/>
      <c r="L44" s="274"/>
      <c r="M44" s="275"/>
      <c r="N44" s="276"/>
    </row>
    <row r="45" spans="1:14">
      <c r="B45" s="324"/>
      <c r="C45" s="325"/>
      <c r="D45" s="325"/>
      <c r="E45" s="325"/>
      <c r="F45" s="325"/>
      <c r="G45" s="325"/>
      <c r="H45" s="326"/>
      <c r="I45" s="271"/>
      <c r="J45" s="272"/>
      <c r="K45" s="273"/>
      <c r="L45" s="274"/>
      <c r="M45" s="275"/>
      <c r="N45" s="276"/>
    </row>
    <row r="46" spans="1:14">
      <c r="B46" s="324"/>
      <c r="C46" s="325"/>
      <c r="D46" s="325"/>
      <c r="E46" s="325"/>
      <c r="F46" s="325"/>
      <c r="G46" s="325"/>
      <c r="H46" s="326"/>
      <c r="I46" s="271"/>
      <c r="J46" s="272"/>
      <c r="K46" s="273"/>
      <c r="L46" s="274"/>
      <c r="M46" s="275"/>
      <c r="N46" s="276"/>
    </row>
    <row r="47" spans="1:14">
      <c r="B47" s="836"/>
      <c r="C47" s="837"/>
      <c r="D47" s="837"/>
      <c r="E47" s="837"/>
      <c r="F47" s="837"/>
      <c r="G47" s="837"/>
      <c r="H47" s="838"/>
      <c r="I47" s="839"/>
      <c r="J47" s="820"/>
      <c r="K47" s="273"/>
      <c r="L47" s="840"/>
      <c r="M47" s="841"/>
      <c r="N47" s="276"/>
    </row>
    <row r="48" spans="1:14">
      <c r="B48" s="836"/>
      <c r="C48" s="837"/>
      <c r="D48" s="837"/>
      <c r="E48" s="842"/>
      <c r="F48" s="837"/>
      <c r="G48" s="837"/>
      <c r="H48" s="838"/>
      <c r="I48" s="39"/>
      <c r="J48" s="40"/>
      <c r="K48" s="278"/>
      <c r="L48" s="280"/>
      <c r="M48" s="281"/>
      <c r="N48" s="282"/>
    </row>
    <row r="49" spans="1:14">
      <c r="B49" s="843" t="s">
        <v>952</v>
      </c>
      <c r="C49" s="844"/>
      <c r="D49" s="844"/>
      <c r="E49" s="41"/>
      <c r="F49" s="42"/>
      <c r="G49" s="42"/>
      <c r="H49" s="43"/>
      <c r="I49" s="39"/>
      <c r="J49" s="40"/>
      <c r="K49" s="283"/>
      <c r="L49" s="280"/>
      <c r="M49" s="405">
        <v>0.1</v>
      </c>
      <c r="N49" s="348">
        <f>N83*M49</f>
        <v>874.7045112950251</v>
      </c>
    </row>
    <row r="50" spans="1:14" ht="15.75" thickBot="1">
      <c r="B50" s="836"/>
      <c r="C50" s="837"/>
      <c r="D50" s="837"/>
      <c r="E50" s="837"/>
      <c r="F50" s="837"/>
      <c r="G50" s="837"/>
      <c r="H50" s="838"/>
      <c r="I50" s="845"/>
      <c r="J50" s="846"/>
      <c r="K50" s="44"/>
      <c r="L50" s="847"/>
      <c r="M50" s="848"/>
      <c r="N50" s="108"/>
    </row>
    <row r="51" spans="1:14" ht="15.75" thickBot="1">
      <c r="B51" s="823" t="s">
        <v>953</v>
      </c>
      <c r="C51" s="824"/>
      <c r="D51" s="824"/>
      <c r="E51" s="824"/>
      <c r="F51" s="824"/>
      <c r="G51" s="824"/>
      <c r="H51" s="824"/>
      <c r="I51" s="824"/>
      <c r="J51" s="824"/>
      <c r="K51" s="824"/>
      <c r="L51" s="824"/>
      <c r="M51" s="825"/>
      <c r="N51" s="398">
        <f>SUM(N36:N50)</f>
        <v>155981.08635569538</v>
      </c>
    </row>
    <row r="52" spans="1:14">
      <c r="B52" s="284"/>
      <c r="C52" s="37"/>
      <c r="D52" s="37"/>
      <c r="E52" s="37"/>
      <c r="F52" s="37"/>
      <c r="G52" s="37"/>
      <c r="H52" s="37"/>
      <c r="I52" s="37"/>
      <c r="J52" s="37"/>
      <c r="K52" s="37"/>
      <c r="L52" s="37"/>
      <c r="M52" s="37"/>
      <c r="N52" s="38"/>
    </row>
    <row r="53" spans="1:14">
      <c r="B53" s="67" t="s">
        <v>954</v>
      </c>
      <c r="C53" s="68"/>
      <c r="D53" s="68"/>
      <c r="E53" s="68"/>
      <c r="F53" s="68"/>
      <c r="G53" s="68"/>
      <c r="H53" s="68"/>
      <c r="I53" s="68"/>
      <c r="J53" s="68"/>
      <c r="K53" s="68"/>
      <c r="L53" s="68"/>
      <c r="M53" s="68"/>
      <c r="N53" s="69"/>
    </row>
    <row r="54" spans="1:14" ht="15.75" thickBot="1">
      <c r="B54" s="70"/>
      <c r="C54" s="65"/>
      <c r="D54" s="65"/>
      <c r="E54" s="65"/>
      <c r="F54" s="65"/>
      <c r="G54" s="65"/>
      <c r="H54" s="65"/>
      <c r="I54" s="65"/>
      <c r="J54" s="64"/>
      <c r="K54" s="64"/>
      <c r="L54" s="64"/>
      <c r="M54" s="64"/>
      <c r="N54" s="66"/>
    </row>
    <row r="55" spans="1:14">
      <c r="B55" s="814" t="s">
        <v>944</v>
      </c>
      <c r="C55" s="815"/>
      <c r="D55" s="815"/>
      <c r="E55" s="815"/>
      <c r="F55" s="815"/>
      <c r="G55" s="815"/>
      <c r="H55" s="815"/>
      <c r="I55" s="816"/>
      <c r="J55" s="319" t="s">
        <v>945</v>
      </c>
      <c r="K55" s="88" t="s">
        <v>946</v>
      </c>
      <c r="L55" s="817" t="s">
        <v>955</v>
      </c>
      <c r="M55" s="816"/>
      <c r="N55" s="89" t="s">
        <v>951</v>
      </c>
    </row>
    <row r="56" spans="1:14">
      <c r="A56" t="s">
        <v>772</v>
      </c>
      <c r="B56" s="46" t="str">
        <f>VLOOKUP(A56,MATERIALES!A5:D373,3,FALSE)</f>
        <v>Agregado Petreo para Triturar (Crudo)</v>
      </c>
      <c r="C56" s="285"/>
      <c r="D56" s="285"/>
      <c r="E56" s="285"/>
      <c r="F56" s="285"/>
      <c r="G56" s="285"/>
      <c r="H56" s="285"/>
      <c r="I56" s="272"/>
      <c r="J56" s="228" t="str">
        <f>VLOOKUP(A56,MATERIALES!A10:D648,2,FALSE)</f>
        <v>m3</v>
      </c>
      <c r="K56" s="286">
        <v>1.4</v>
      </c>
      <c r="L56" s="271"/>
      <c r="M56" s="406">
        <f>VLOOKUP(A56,MATERIALES!A5:D396,4,FALSE)</f>
        <v>73994.558889891283</v>
      </c>
      <c r="N56" s="276">
        <f>K56*M56</f>
        <v>103592.38244584779</v>
      </c>
    </row>
    <row r="57" spans="1:14">
      <c r="A57" s="111" t="s">
        <v>774</v>
      </c>
      <c r="B57" s="46" t="str">
        <f>VLOOKUP(A57,MATERIALES!A6:D373,3,FALSE)</f>
        <v>Agua</v>
      </c>
      <c r="C57" s="285"/>
      <c r="D57" s="285"/>
      <c r="E57" s="285"/>
      <c r="F57" s="285"/>
      <c r="G57" s="285"/>
      <c r="H57" s="285"/>
      <c r="I57" s="272"/>
      <c r="J57" s="228" t="str">
        <f>VLOOKUP(A57,MATERIALES!A11:D649,2,FALSE)</f>
        <v>lt</v>
      </c>
      <c r="K57" s="286">
        <v>25</v>
      </c>
      <c r="L57" s="271"/>
      <c r="M57" s="406">
        <f>VLOOKUP(A57,MATERIALES!A6:D397,4,FALSE)</f>
        <v>47.073657313142114</v>
      </c>
      <c r="N57" s="276">
        <f>K57*M57</f>
        <v>1176.8414328285528</v>
      </c>
    </row>
    <row r="58" spans="1:14">
      <c r="B58" s="46"/>
      <c r="C58" s="285"/>
      <c r="D58" s="285"/>
      <c r="E58" s="285"/>
      <c r="F58" s="285"/>
      <c r="G58" s="285"/>
      <c r="H58" s="285"/>
      <c r="I58" s="272"/>
      <c r="J58" s="228"/>
      <c r="K58" s="286"/>
      <c r="L58" s="271"/>
      <c r="M58" s="287"/>
      <c r="N58" s="288"/>
    </row>
    <row r="59" spans="1:14">
      <c r="B59" s="46"/>
      <c r="C59" s="285"/>
      <c r="D59" s="285"/>
      <c r="E59" s="285"/>
      <c r="F59" s="285"/>
      <c r="G59" s="285"/>
      <c r="H59" s="285"/>
      <c r="I59" s="272"/>
      <c r="J59" s="228"/>
      <c r="K59" s="286"/>
      <c r="L59" s="271"/>
      <c r="M59" s="287"/>
      <c r="N59" s="288"/>
    </row>
    <row r="60" spans="1:14" ht="15.75" thickBot="1">
      <c r="B60" s="818"/>
      <c r="C60" s="819"/>
      <c r="D60" s="819"/>
      <c r="E60" s="819"/>
      <c r="F60" s="819"/>
      <c r="G60" s="819"/>
      <c r="H60" s="819"/>
      <c r="I60" s="820"/>
      <c r="J60" s="45"/>
      <c r="K60" s="47"/>
      <c r="L60" s="821"/>
      <c r="M60" s="822"/>
      <c r="N60" s="48"/>
    </row>
    <row r="61" spans="1:14" ht="15.75" thickBot="1">
      <c r="B61" s="823" t="s">
        <v>953</v>
      </c>
      <c r="C61" s="824"/>
      <c r="D61" s="824"/>
      <c r="E61" s="824"/>
      <c r="F61" s="824"/>
      <c r="G61" s="824"/>
      <c r="H61" s="824"/>
      <c r="I61" s="824"/>
      <c r="J61" s="824"/>
      <c r="K61" s="824"/>
      <c r="L61" s="824"/>
      <c r="M61" s="825"/>
      <c r="N61" s="398">
        <f>SUM(N56:N60)</f>
        <v>104769.22387867635</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A66" t="s">
        <v>1269</v>
      </c>
      <c r="B66" s="49" t="str">
        <f>VLOOKUP(A66,TRANSPORTE!A5:D117,3,FALSE)</f>
        <v>Transporte de Material Crudo de Rio</v>
      </c>
      <c r="C66" s="321"/>
      <c r="D66" s="321"/>
      <c r="E66" s="321"/>
      <c r="F66" s="321"/>
      <c r="G66" s="321"/>
      <c r="H66" s="315" t="s">
        <v>1467</v>
      </c>
      <c r="I66" s="283">
        <v>1.4</v>
      </c>
      <c r="J66" s="290">
        <v>1</v>
      </c>
      <c r="K66" s="283">
        <f>I66*J66</f>
        <v>1.4</v>
      </c>
      <c r="L66" s="827">
        <f>VLOOKUP(A66,TRANSPORTE!A5:D117,4,FALSE)</f>
        <v>1689.455059731182</v>
      </c>
      <c r="M66" s="828"/>
      <c r="N66" s="291">
        <f>K66*L66</f>
        <v>2365.2370836236546</v>
      </c>
    </row>
    <row r="67" spans="1:15">
      <c r="A67" t="s">
        <v>1364</v>
      </c>
      <c r="B67" s="49" t="str">
        <f>VLOOKUP(A67,TRANSPORTE!A6:D117,3,FALSE)</f>
        <v>Transporte de Mezcla densa en Caliente MDC-25</v>
      </c>
      <c r="C67" s="50"/>
      <c r="D67" s="50"/>
      <c r="E67" s="50"/>
      <c r="F67" s="50"/>
      <c r="G67" s="50"/>
      <c r="H67" s="315" t="s">
        <v>1467</v>
      </c>
      <c r="I67" s="283">
        <v>1.25</v>
      </c>
      <c r="J67" s="290">
        <v>1</v>
      </c>
      <c r="K67" s="283">
        <f>I67*J67</f>
        <v>1.25</v>
      </c>
      <c r="L67" s="827">
        <f>VLOOKUP(A67,TRANSPORTE!A6:D117,4,FALSE)</f>
        <v>1462.1465607855321</v>
      </c>
      <c r="M67" s="828"/>
      <c r="N67" s="291">
        <f>K67*L67</f>
        <v>1827.683200981915</v>
      </c>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f>N66+N67+N68+N69+N70</f>
        <v>4192.9202846055696</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1409</v>
      </c>
      <c r="K76" s="77" t="s">
        <v>966</v>
      </c>
      <c r="L76" s="851" t="s">
        <v>950</v>
      </c>
      <c r="M76" s="852"/>
      <c r="N76" s="101" t="s">
        <v>951</v>
      </c>
    </row>
    <row r="77" spans="1:15">
      <c r="A77" t="s">
        <v>19</v>
      </c>
      <c r="B77" s="52" t="str">
        <f>VLOOKUP(A77,'MANO DE OBRA'!A8:D68,3,FALSE)</f>
        <v>Obrero (8)</v>
      </c>
      <c r="C77" s="50"/>
      <c r="D77" s="50"/>
      <c r="E77" s="50"/>
      <c r="F77" s="50"/>
      <c r="G77" s="50"/>
      <c r="H77" s="50"/>
      <c r="I77" s="296">
        <f>K77/J77*100</f>
        <v>234080.00000000003</v>
      </c>
      <c r="J77" s="297">
        <v>185</v>
      </c>
      <c r="K77" s="298">
        <f>VLOOKUP(A77,'MANO DE OBRA'!A8:D99,4,FALSE)</f>
        <v>433048</v>
      </c>
      <c r="L77" s="53"/>
      <c r="M77" s="299">
        <v>80</v>
      </c>
      <c r="N77" s="399">
        <f>K77/M77</f>
        <v>5413.1</v>
      </c>
      <c r="O77" s="109"/>
    </row>
    <row r="78" spans="1:15">
      <c r="A7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80</v>
      </c>
      <c r="N78" s="399">
        <f>K78/M78</f>
        <v>1333.5780451800997</v>
      </c>
    </row>
    <row r="79" spans="1:15">
      <c r="A79" t="s">
        <v>54</v>
      </c>
      <c r="B79" s="52" t="str">
        <f>VLOOKUP(A79,'MANO DE OBRA'!A9:D70,3,FALSE)</f>
        <v>Rastrilleros (2)</v>
      </c>
      <c r="C79" s="50"/>
      <c r="D79" s="50"/>
      <c r="E79" s="50"/>
      <c r="F79" s="50"/>
      <c r="G79" s="50"/>
      <c r="H79" s="50"/>
      <c r="I79" s="296">
        <f>K79/J79*100</f>
        <v>86502.359687357821</v>
      </c>
      <c r="J79" s="297">
        <v>185</v>
      </c>
      <c r="K79" s="298">
        <f>VLOOKUP(A79,'MANO DE OBRA'!A9:D101,4,FALSE)</f>
        <v>160029.36542161196</v>
      </c>
      <c r="L79" s="53"/>
      <c r="M79" s="304">
        <v>80</v>
      </c>
      <c r="N79" s="399">
        <f>K79/M79</f>
        <v>2000.3670677701496</v>
      </c>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48"/>
    </row>
    <row r="83" spans="1:14" ht="15.75" thickBot="1">
      <c r="B83" s="829" t="s">
        <v>953</v>
      </c>
      <c r="C83" s="830"/>
      <c r="D83" s="830"/>
      <c r="E83" s="830"/>
      <c r="F83" s="830"/>
      <c r="G83" s="830"/>
      <c r="H83" s="830"/>
      <c r="I83" s="830"/>
      <c r="J83" s="830"/>
      <c r="K83" s="830"/>
      <c r="L83" s="830"/>
      <c r="M83" s="831"/>
      <c r="N83" s="305">
        <f>SUM(N77:N82)</f>
        <v>8747.0451129502508</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N51+N61+N72+N83</f>
        <v>273690.27563192759</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54738.055126385523</v>
      </c>
      <c r="M90" s="858"/>
      <c r="N90" s="54"/>
    </row>
    <row r="91" spans="1:14">
      <c r="B91" s="92" t="s">
        <v>973</v>
      </c>
      <c r="C91" s="93"/>
      <c r="D91" s="93"/>
      <c r="E91" s="93"/>
      <c r="F91" s="93"/>
      <c r="G91" s="93"/>
      <c r="H91" s="93"/>
      <c r="I91" s="90"/>
      <c r="J91" s="91"/>
      <c r="K91" s="308">
        <v>0.05</v>
      </c>
      <c r="L91" s="857">
        <f>N85*K91</f>
        <v>13684.513781596381</v>
      </c>
      <c r="M91" s="858"/>
      <c r="N91" s="54"/>
    </row>
    <row r="92" spans="1:14" ht="15.75" thickBot="1">
      <c r="B92" s="94" t="s">
        <v>974</v>
      </c>
      <c r="C92" s="95"/>
      <c r="D92" s="95"/>
      <c r="E92" s="95"/>
      <c r="F92" s="95"/>
      <c r="G92" s="95"/>
      <c r="H92" s="95"/>
      <c r="I92" s="96"/>
      <c r="J92" s="97"/>
      <c r="K92" s="309">
        <v>0.05</v>
      </c>
      <c r="L92" s="859">
        <f>N85*K92</f>
        <v>13684.513781596381</v>
      </c>
      <c r="M92" s="860"/>
      <c r="N92" s="54"/>
    </row>
    <row r="93" spans="1:14" ht="15.75" thickBot="1">
      <c r="B93" s="823" t="s">
        <v>953</v>
      </c>
      <c r="C93" s="824"/>
      <c r="D93" s="824"/>
      <c r="E93" s="824"/>
      <c r="F93" s="824"/>
      <c r="G93" s="824"/>
      <c r="H93" s="824"/>
      <c r="I93" s="824"/>
      <c r="J93" s="824"/>
      <c r="K93" s="824"/>
      <c r="L93" s="824"/>
      <c r="M93" s="825"/>
      <c r="N93" s="55">
        <f>L90+L91+L92</f>
        <v>82107.082689578281</v>
      </c>
    </row>
    <row r="94" spans="1:14" ht="15.75" thickBot="1">
      <c r="B94" s="36"/>
      <c r="C94" s="37"/>
      <c r="D94" s="37"/>
      <c r="E94" s="37"/>
      <c r="F94" s="37"/>
      <c r="G94" s="37"/>
      <c r="H94" s="37"/>
      <c r="I94" s="37"/>
      <c r="J94" s="37"/>
      <c r="K94" s="37"/>
      <c r="L94" s="37"/>
      <c r="M94" s="37"/>
      <c r="N94" s="38"/>
    </row>
    <row r="95" spans="1:14" ht="15.75" thickBot="1">
      <c r="A95" t="s">
        <v>2015</v>
      </c>
      <c r="B95" s="823" t="s">
        <v>975</v>
      </c>
      <c r="C95" s="824"/>
      <c r="D95" s="824"/>
      <c r="E95" s="824"/>
      <c r="F95" s="824"/>
      <c r="G95" s="824"/>
      <c r="H95" s="824"/>
      <c r="I95" s="824"/>
      <c r="J95" s="824"/>
      <c r="K95" s="824"/>
      <c r="L95" s="824"/>
      <c r="M95" s="825"/>
      <c r="N95" s="192">
        <f>N85+N93</f>
        <v>355797.35832150589</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2215</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2216</v>
      </c>
      <c r="C111" s="34"/>
      <c r="D111" s="34"/>
      <c r="E111" s="34"/>
      <c r="F111" s="34"/>
      <c r="G111" s="34"/>
      <c r="H111" s="34"/>
      <c r="I111" s="34"/>
      <c r="J111" s="34"/>
      <c r="K111" s="34"/>
      <c r="L111" s="34"/>
      <c r="M111" s="34"/>
      <c r="N111" s="35"/>
    </row>
    <row r="112" spans="2:14" ht="15" customHeight="1">
      <c r="B112" s="861" t="s">
        <v>2217</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2218</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c r="B125" s="59" t="s">
        <v>2219</v>
      </c>
      <c r="C125" s="58"/>
      <c r="D125" s="58"/>
      <c r="E125" s="15"/>
      <c r="F125" s="15"/>
      <c r="G125" s="15"/>
      <c r="H125" s="15"/>
      <c r="I125" s="15"/>
      <c r="J125" s="800"/>
      <c r="K125" s="800"/>
      <c r="L125" s="800"/>
      <c r="M125" s="800"/>
      <c r="N125" s="801"/>
    </row>
    <row r="126" spans="2:14" ht="15.75" thickBot="1">
      <c r="B126" s="265" t="s">
        <v>2220</v>
      </c>
      <c r="C126" s="397"/>
      <c r="D126" s="397"/>
      <c r="E126" s="60"/>
      <c r="F126" s="60"/>
      <c r="G126" s="60"/>
      <c r="H126" s="60"/>
      <c r="I126" s="60"/>
      <c r="J126" s="802"/>
      <c r="K126" s="802"/>
      <c r="L126" s="802"/>
      <c r="M126" s="802"/>
      <c r="N126"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1069</v>
      </c>
      <c r="C31" s="84" t="s">
        <v>2067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10</v>
      </c>
      <c r="N38" s="276">
        <f t="shared" si="0"/>
        <v>9234.7867677839531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10</v>
      </c>
      <c r="N39" s="276">
        <f t="shared" si="0"/>
        <v>69320.433537422869</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10</v>
      </c>
      <c r="N42" s="276">
        <f t="shared" si="0"/>
        <v>25207.420298900503</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155981.08635569538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73994.558889891283</v>
      </c>
      <c r="N54" s="276">
        <f>K54*M54</f>
        <v>103592.38244584779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47.073657313142114</v>
      </c>
      <c r="N55" s="276">
        <f>K55*M55</f>
        <v>1176.8414328285528</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104769.22387867635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1689.455059731182</v>
      </c>
      <c r="M64" s="828"/>
      <c r="N64" s="291">
        <f>K64*L64</f>
        <v>2365.2370836236546</v>
      </c>
    </row>
    <row r="65" spans="1:15">
      <c r="A65" t="s">
        <v>1362</v>
      </c>
      <c r="B65" s="49" t="str">
        <f>VLOOKUP(A65,TRANSPORTE!A6:D117,3,FALSE)</f>
        <v>Transporte de Mezcla Densa en Caliente MDC-19</v>
      </c>
      <c r="C65" s="50"/>
      <c r="D65" s="50"/>
      <c r="E65" s="50"/>
      <c r="F65" s="50"/>
      <c r="G65" s="50"/>
      <c r="H65" s="315" t="s">
        <v>1467</v>
      </c>
      <c r="I65" s="283">
        <v>1.25</v>
      </c>
      <c r="J65" s="290">
        <v>1</v>
      </c>
      <c r="K65" s="283">
        <f>I65*J65</f>
        <v>1.25</v>
      </c>
      <c r="L65" s="827">
        <f>VLOOKUP(A65,TRANSPORTE!A6:D117,4,FALSE)</f>
        <v>1384.8411929008628</v>
      </c>
      <c r="M65" s="828"/>
      <c r="N65" s="291">
        <f>K65*L65</f>
        <v>1731.0514911260784</v>
      </c>
    </row>
    <row r="66" spans="1:15">
      <c r="B66" s="49"/>
      <c r="C66" s="50"/>
      <c r="D66" s="50"/>
      <c r="E66" s="50"/>
      <c r="F66" s="50"/>
      <c r="G66" s="50"/>
      <c r="H66" s="292"/>
      <c r="I66" s="283"/>
      <c r="J66" s="283"/>
      <c r="K66" s="283"/>
      <c r="L66" s="827"/>
      <c r="M66" s="828"/>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4096.288574749733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273593.64392207173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54718.72878441435</v>
      </c>
      <c r="M88" s="858"/>
      <c r="N88" s="54"/>
    </row>
    <row r="89" spans="1:14">
      <c r="B89" s="92" t="s">
        <v>973</v>
      </c>
      <c r="C89" s="93"/>
      <c r="D89" s="93"/>
      <c r="E89" s="93"/>
      <c r="F89" s="93"/>
      <c r="G89" s="93"/>
      <c r="H89" s="93"/>
      <c r="I89" s="90"/>
      <c r="J89" s="91"/>
      <c r="K89" s="308">
        <v>0.05</v>
      </c>
      <c r="L89" s="857">
        <f>N83*K89</f>
        <v>13679.682196103588</v>
      </c>
      <c r="M89" s="858"/>
      <c r="N89" s="54"/>
    </row>
    <row r="90" spans="1:14" ht="15.75" thickBot="1">
      <c r="B90" s="94" t="s">
        <v>974</v>
      </c>
      <c r="C90" s="95"/>
      <c r="D90" s="95"/>
      <c r="E90" s="95"/>
      <c r="F90" s="95"/>
      <c r="G90" s="95"/>
      <c r="H90" s="95"/>
      <c r="I90" s="96"/>
      <c r="J90" s="97"/>
      <c r="K90" s="309">
        <v>0.05</v>
      </c>
      <c r="L90" s="859">
        <f>N83*K90</f>
        <v>13679.682196103588</v>
      </c>
      <c r="M90" s="860"/>
      <c r="N90" s="54"/>
    </row>
    <row r="91" spans="1:14" ht="15.75" thickBot="1">
      <c r="B91" s="823" t="s">
        <v>953</v>
      </c>
      <c r="C91" s="824"/>
      <c r="D91" s="824"/>
      <c r="E91" s="824"/>
      <c r="F91" s="824"/>
      <c r="G91" s="824"/>
      <c r="H91" s="824"/>
      <c r="I91" s="824"/>
      <c r="J91" s="824"/>
      <c r="K91" s="824"/>
      <c r="L91" s="824"/>
      <c r="M91" s="825"/>
      <c r="N91" s="55">
        <f>L88+L89+L90</f>
        <v>82078.093176621522</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355671.73709869327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1070</v>
      </c>
      <c r="C31" s="84" t="s">
        <v>2068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10</v>
      </c>
      <c r="N38" s="276">
        <f t="shared" si="0"/>
        <v>9234.7867677839531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10</v>
      </c>
      <c r="N39" s="276">
        <f t="shared" si="0"/>
        <v>69320.433537422869</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10</v>
      </c>
      <c r="N42" s="276">
        <f t="shared" si="0"/>
        <v>25207.420298900503</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155981.08635569538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73994.558889891283</v>
      </c>
      <c r="N54" s="276">
        <f>K54*M54</f>
        <v>103592.38244584779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47.073657313142114</v>
      </c>
      <c r="N55" s="276">
        <f>K55*M55</f>
        <v>1176.8414328285528</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104769.22387867635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1689.455059731182</v>
      </c>
      <c r="M64" s="828"/>
      <c r="N64" s="291">
        <f>K64*L64</f>
        <v>2365.2370836236546</v>
      </c>
    </row>
    <row r="65" spans="1:15">
      <c r="A65" t="s">
        <v>1376</v>
      </c>
      <c r="B65" s="49" t="str">
        <f>VLOOKUP(A65,TRANSPORTE!A6:D117,3,FALSE)</f>
        <v>Transporte de Mezcla Densa en Caliente MDC-10</v>
      </c>
      <c r="C65" s="50"/>
      <c r="D65" s="50"/>
      <c r="E65" s="50"/>
      <c r="F65" s="50"/>
      <c r="G65" s="50"/>
      <c r="H65" s="315" t="s">
        <v>1467</v>
      </c>
      <c r="I65" s="283">
        <v>1.25</v>
      </c>
      <c r="J65" s="290">
        <v>1</v>
      </c>
      <c r="K65" s="283">
        <f>I65*J65</f>
        <v>1.25</v>
      </c>
      <c r="L65" s="827">
        <f>VLOOKUP(A65,TRANSPORTE!A6:D117,4,FALSE)</f>
        <v>1384.8411929008628</v>
      </c>
      <c r="M65" s="828"/>
      <c r="N65" s="291">
        <f>K65*L65</f>
        <v>1731.0514911260784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4096.288574749733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99"/>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273593.64392207173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54718.72878441435</v>
      </c>
      <c r="M88" s="858"/>
      <c r="N88" s="54"/>
    </row>
    <row r="89" spans="1:14">
      <c r="B89" s="92" t="s">
        <v>973</v>
      </c>
      <c r="C89" s="93"/>
      <c r="D89" s="93"/>
      <c r="E89" s="93"/>
      <c r="F89" s="93"/>
      <c r="G89" s="93"/>
      <c r="H89" s="93"/>
      <c r="I89" s="90"/>
      <c r="J89" s="91"/>
      <c r="K89" s="308">
        <v>0.05</v>
      </c>
      <c r="L89" s="857">
        <f>N83*K89</f>
        <v>13679.682196103588</v>
      </c>
      <c r="M89" s="858"/>
      <c r="N89" s="54"/>
    </row>
    <row r="90" spans="1:14" ht="15.75" thickBot="1">
      <c r="B90" s="94" t="s">
        <v>974</v>
      </c>
      <c r="C90" s="95"/>
      <c r="D90" s="95"/>
      <c r="E90" s="95"/>
      <c r="F90" s="95"/>
      <c r="G90" s="95"/>
      <c r="H90" s="95"/>
      <c r="I90" s="96"/>
      <c r="J90" s="97"/>
      <c r="K90" s="309">
        <v>0.05</v>
      </c>
      <c r="L90" s="859">
        <f>N83*K90</f>
        <v>13679.682196103588</v>
      </c>
      <c r="M90" s="860"/>
      <c r="N90" s="54"/>
    </row>
    <row r="91" spans="1:14" ht="15.75" thickBot="1">
      <c r="B91" s="823" t="s">
        <v>953</v>
      </c>
      <c r="C91" s="824"/>
      <c r="D91" s="824"/>
      <c r="E91" s="824"/>
      <c r="F91" s="824"/>
      <c r="G91" s="824"/>
      <c r="H91" s="824"/>
      <c r="I91" s="824"/>
      <c r="J91" s="824"/>
      <c r="K91" s="824"/>
      <c r="L91" s="824"/>
      <c r="M91" s="825"/>
      <c r="N91" s="55">
        <f>L88+L89+L90</f>
        <v>82078.093176621522</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355671.73709869327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 customHeight="1" thickBot="1">
      <c r="A31" t="s">
        <v>1844</v>
      </c>
      <c r="B31" s="83" t="s">
        <v>1071</v>
      </c>
      <c r="C31" s="84" t="s">
        <v>2069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10</v>
      </c>
      <c r="N38" s="276">
        <f t="shared" si="0"/>
        <v>9234.7867677839531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10</v>
      </c>
      <c r="N39" s="276">
        <f t="shared" si="0"/>
        <v>69320.433537422869</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10</v>
      </c>
      <c r="N42" s="276">
        <f t="shared" si="0"/>
        <v>25207.420298900503</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ht="15" customHeight="1">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155981.08635569538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73994.558889891283</v>
      </c>
      <c r="N53" s="276">
        <f>K53*M53</f>
        <v>103592.38244584779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47.073657313142114</v>
      </c>
      <c r="N54" s="276">
        <f>K54*M54</f>
        <v>1176.8414328285528</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104769.22387867635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1689.455059731182</v>
      </c>
      <c r="M63" s="828"/>
      <c r="N63" s="291">
        <f>K63*L63</f>
        <v>2365.2370836236546</v>
      </c>
    </row>
    <row r="64" spans="1:14">
      <c r="A64" t="s">
        <v>1364</v>
      </c>
      <c r="B64" s="49" t="str">
        <f>VLOOKUP(A64,TRANSPORTE!A6:D117,3,FALSE)</f>
        <v>Transporte de Mezcla densa en Caliente MDC-25</v>
      </c>
      <c r="C64" s="50"/>
      <c r="D64" s="50"/>
      <c r="E64" s="50"/>
      <c r="F64" s="50"/>
      <c r="G64" s="50"/>
      <c r="H64" s="315" t="s">
        <v>1467</v>
      </c>
      <c r="I64" s="283">
        <v>1.25</v>
      </c>
      <c r="J64" s="290">
        <v>1</v>
      </c>
      <c r="K64" s="283">
        <f>I64*J64</f>
        <v>1.25</v>
      </c>
      <c r="L64" s="827">
        <f>VLOOKUP(A64,TRANSPORTE!A6:D117,4,FALSE)</f>
        <v>1462.1465607855321</v>
      </c>
      <c r="M64" s="828"/>
      <c r="N64" s="291">
        <f>K64*L64</f>
        <v>1827.683200981915</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4192.9202846055696</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273690.27563192759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54738.055126385523</v>
      </c>
      <c r="M87" s="858"/>
      <c r="N87" s="54"/>
    </row>
    <row r="88" spans="1:14">
      <c r="B88" s="92" t="s">
        <v>973</v>
      </c>
      <c r="C88" s="93"/>
      <c r="D88" s="93"/>
      <c r="E88" s="93"/>
      <c r="F88" s="93"/>
      <c r="G88" s="93"/>
      <c r="H88" s="93"/>
      <c r="I88" s="90"/>
      <c r="J88" s="91"/>
      <c r="K88" s="308">
        <v>0.05</v>
      </c>
      <c r="L88" s="857">
        <f>N82*K88</f>
        <v>13684.513781596381</v>
      </c>
      <c r="M88" s="858"/>
      <c r="N88" s="54"/>
    </row>
    <row r="89" spans="1:14" ht="15.75" thickBot="1">
      <c r="B89" s="94" t="s">
        <v>974</v>
      </c>
      <c r="C89" s="95"/>
      <c r="D89" s="95"/>
      <c r="E89" s="95"/>
      <c r="F89" s="95"/>
      <c r="G89" s="95"/>
      <c r="H89" s="95"/>
      <c r="I89" s="96"/>
      <c r="J89" s="97"/>
      <c r="K89" s="309">
        <v>0.05</v>
      </c>
      <c r="L89" s="859">
        <f>N82*K89</f>
        <v>13684.513781596381</v>
      </c>
      <c r="M89" s="860"/>
      <c r="N89" s="54"/>
    </row>
    <row r="90" spans="1:14" ht="15.75" thickBot="1">
      <c r="B90" s="823" t="s">
        <v>953</v>
      </c>
      <c r="C90" s="824"/>
      <c r="D90" s="824"/>
      <c r="E90" s="824"/>
      <c r="F90" s="824"/>
      <c r="G90" s="824"/>
      <c r="H90" s="824"/>
      <c r="I90" s="824"/>
      <c r="J90" s="824"/>
      <c r="K90" s="824"/>
      <c r="L90" s="824"/>
      <c r="M90" s="825"/>
      <c r="N90" s="55">
        <f>L87+L88+L89</f>
        <v>82107.082689578281</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355797.35832150589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1072</v>
      </c>
      <c r="C31" s="84" t="s">
        <v>2070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10</v>
      </c>
      <c r="N38" s="276">
        <f t="shared" si="0"/>
        <v>9234.7867677839531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10</v>
      </c>
      <c r="N39" s="276">
        <f t="shared" si="0"/>
        <v>69320.433537422869</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10</v>
      </c>
      <c r="N42" s="276">
        <f t="shared" si="0"/>
        <v>25207.420298900503</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155981.08635569538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73994.558889891283</v>
      </c>
      <c r="N53" s="276">
        <f>K53*M53</f>
        <v>103592.38244584779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47.073657313142114</v>
      </c>
      <c r="N54" s="276">
        <f>K54*M54</f>
        <v>1176.8414328285528</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104769.22387867635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1689.455059731182</v>
      </c>
      <c r="M63" s="828"/>
      <c r="N63" s="291">
        <f>K63*L63</f>
        <v>2365.2370836236546</v>
      </c>
    </row>
    <row r="64" spans="1:14">
      <c r="A64" t="s">
        <v>1339</v>
      </c>
      <c r="B64" s="49" t="str">
        <f>VLOOKUP(A64,TRANSPORTE!A6:D117,3,FALSE)</f>
        <v>Transporte de Mezcla Semi- Densa en Caliente MSC-19</v>
      </c>
      <c r="C64" s="50"/>
      <c r="D64" s="50"/>
      <c r="E64" s="50"/>
      <c r="F64" s="50"/>
      <c r="G64" s="50"/>
      <c r="H64" s="315" t="s">
        <v>1467</v>
      </c>
      <c r="I64" s="283">
        <v>1.25</v>
      </c>
      <c r="J64" s="290">
        <v>1</v>
      </c>
      <c r="K64" s="283">
        <f>I64*J64</f>
        <v>1.25</v>
      </c>
      <c r="L64" s="827">
        <f>VLOOKUP(A64,TRANSPORTE!A6:D117,4,FALSE)</f>
        <v>1384.8411929008628</v>
      </c>
      <c r="M64" s="828"/>
      <c r="N64" s="291">
        <f>K64*L64</f>
        <v>1731.0514911260784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4096.288574749733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273593.64392207173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54718.72878441435</v>
      </c>
      <c r="M87" s="858"/>
      <c r="N87" s="54"/>
    </row>
    <row r="88" spans="1:14">
      <c r="B88" s="92" t="s">
        <v>973</v>
      </c>
      <c r="C88" s="93"/>
      <c r="D88" s="93"/>
      <c r="E88" s="93"/>
      <c r="F88" s="93"/>
      <c r="G88" s="93"/>
      <c r="H88" s="93"/>
      <c r="I88" s="90"/>
      <c r="J88" s="91"/>
      <c r="K88" s="308">
        <v>0.05</v>
      </c>
      <c r="L88" s="857">
        <f>N82*K88</f>
        <v>13679.682196103588</v>
      </c>
      <c r="M88" s="858"/>
      <c r="N88" s="54"/>
    </row>
    <row r="89" spans="1:14" ht="15.75" thickBot="1">
      <c r="B89" s="94" t="s">
        <v>974</v>
      </c>
      <c r="C89" s="95"/>
      <c r="D89" s="95"/>
      <c r="E89" s="95"/>
      <c r="F89" s="95"/>
      <c r="G89" s="95"/>
      <c r="H89" s="95"/>
      <c r="I89" s="96"/>
      <c r="J89" s="97"/>
      <c r="K89" s="309">
        <v>0.05</v>
      </c>
      <c r="L89" s="859">
        <f>N82*K89</f>
        <v>13679.682196103588</v>
      </c>
      <c r="M89" s="860"/>
      <c r="N89" s="54"/>
    </row>
    <row r="90" spans="1:14" ht="15.75" thickBot="1">
      <c r="B90" s="823" t="s">
        <v>953</v>
      </c>
      <c r="C90" s="824"/>
      <c r="D90" s="824"/>
      <c r="E90" s="824"/>
      <c r="F90" s="824"/>
      <c r="G90" s="824"/>
      <c r="H90" s="824"/>
      <c r="I90" s="824"/>
      <c r="J90" s="824"/>
      <c r="K90" s="824"/>
      <c r="L90" s="824"/>
      <c r="M90" s="825"/>
      <c r="N90" s="55">
        <f>L87+L88+L89</f>
        <v>82078.093176621522</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355671.73709869327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5.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1073</v>
      </c>
      <c r="C31" s="84" t="s">
        <v>1580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10</v>
      </c>
      <c r="N38" s="276">
        <f t="shared" si="0"/>
        <v>9234.7867677839531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10</v>
      </c>
      <c r="N39" s="276">
        <f t="shared" si="0"/>
        <v>69320.433537422869</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10</v>
      </c>
      <c r="N42" s="276">
        <f t="shared" si="0"/>
        <v>25207.420298900503</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155981.08635569538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73994.558889891283</v>
      </c>
      <c r="N54" s="276">
        <f>K54*M54</f>
        <v>103592.38244584779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47.073657313142114</v>
      </c>
      <c r="N55" s="276">
        <f>K55*M55</f>
        <v>1176.8414328285528</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104769.22387867635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1689.455059731182</v>
      </c>
      <c r="M64" s="828"/>
      <c r="N64" s="291">
        <f>K64*L64</f>
        <v>2365.2370836236546</v>
      </c>
    </row>
    <row r="65" spans="1:15">
      <c r="A65" t="s">
        <v>1375</v>
      </c>
      <c r="B65" s="49" t="str">
        <f>VLOOKUP(A65,TRANSPORTE!A6:D117,3,FALSE)</f>
        <v>Transporte de mezcla gruesa en Caliente MGC</v>
      </c>
      <c r="C65" s="50"/>
      <c r="D65" s="50"/>
      <c r="E65" s="50"/>
      <c r="F65" s="50"/>
      <c r="G65" s="50"/>
      <c r="H65" s="315" t="s">
        <v>1467</v>
      </c>
      <c r="I65" s="283">
        <v>1.25</v>
      </c>
      <c r="J65" s="290">
        <v>1</v>
      </c>
      <c r="K65" s="283">
        <f>I65*J65</f>
        <v>1.25</v>
      </c>
      <c r="L65" s="827">
        <f>VLOOKUP(A65,TRANSPORTE!A6:D117,4,FALSE)</f>
        <v>1384.8411929008628</v>
      </c>
      <c r="M65" s="828"/>
      <c r="N65" s="291">
        <f>K65*L65</f>
        <v>1731.0514911260784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4096.288574749733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273593.64392207173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54718.72878441435</v>
      </c>
      <c r="M88" s="858"/>
      <c r="N88" s="54"/>
    </row>
    <row r="89" spans="1:14">
      <c r="B89" s="92" t="s">
        <v>973</v>
      </c>
      <c r="C89" s="93"/>
      <c r="D89" s="93"/>
      <c r="E89" s="93"/>
      <c r="F89" s="93"/>
      <c r="G89" s="93"/>
      <c r="H89" s="93"/>
      <c r="I89" s="90"/>
      <c r="J89" s="91"/>
      <c r="K89" s="308">
        <v>0.05</v>
      </c>
      <c r="L89" s="857">
        <f>N83*K89</f>
        <v>13679.682196103588</v>
      </c>
      <c r="M89" s="858"/>
      <c r="N89" s="54"/>
    </row>
    <row r="90" spans="1:14" ht="15.75" thickBot="1">
      <c r="B90" s="94" t="s">
        <v>974</v>
      </c>
      <c r="C90" s="95"/>
      <c r="D90" s="95"/>
      <c r="E90" s="95"/>
      <c r="F90" s="95"/>
      <c r="G90" s="95"/>
      <c r="H90" s="95"/>
      <c r="I90" s="96"/>
      <c r="J90" s="97"/>
      <c r="K90" s="309">
        <v>0.05</v>
      </c>
      <c r="L90" s="859">
        <f>N83*K90</f>
        <v>13679.682196103588</v>
      </c>
      <c r="M90" s="860"/>
      <c r="N90" s="54"/>
    </row>
    <row r="91" spans="1:14" ht="15.75" thickBot="1">
      <c r="B91" s="823" t="s">
        <v>953</v>
      </c>
      <c r="C91" s="824"/>
      <c r="D91" s="824"/>
      <c r="E91" s="824"/>
      <c r="F91" s="824"/>
      <c r="G91" s="824"/>
      <c r="H91" s="824"/>
      <c r="I91" s="824"/>
      <c r="J91" s="824"/>
      <c r="K91" s="824"/>
      <c r="L91" s="824"/>
      <c r="M91" s="825"/>
      <c r="N91" s="55">
        <f>L88+L89+L90</f>
        <v>82078.093176621522</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355671.73709869327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1074</v>
      </c>
      <c r="C31" s="84" t="s">
        <v>1581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10</v>
      </c>
      <c r="N38" s="276">
        <f t="shared" si="0"/>
        <v>9234.7867677839531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10</v>
      </c>
      <c r="N39" s="276">
        <f t="shared" si="0"/>
        <v>69320.433537422869</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10</v>
      </c>
      <c r="N42" s="276">
        <f t="shared" si="0"/>
        <v>25207.420298900503</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155981.08635569538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73994.558889891283</v>
      </c>
      <c r="N54" s="276">
        <f>K54*M54</f>
        <v>103592.38244584779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47.073657313142114</v>
      </c>
      <c r="N55" s="276">
        <f>K55*M55</f>
        <v>1176.8414328285528</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104769.22387867635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1689.455059731182</v>
      </c>
      <c r="M64" s="828"/>
      <c r="N64" s="291">
        <f>K64*L64</f>
        <v>2365.2370836236546</v>
      </c>
    </row>
    <row r="65" spans="1:15">
      <c r="A65" t="s">
        <v>1375</v>
      </c>
      <c r="B65" s="49" t="str">
        <f>VLOOKUP(A65,TRANSPORTE!A6:D117,3,FALSE)</f>
        <v>Transporte de mezcla gruesa en Caliente MGC</v>
      </c>
      <c r="C65" s="50"/>
      <c r="D65" s="50"/>
      <c r="E65" s="50"/>
      <c r="F65" s="50"/>
      <c r="G65" s="50"/>
      <c r="H65" s="315" t="s">
        <v>1467</v>
      </c>
      <c r="I65" s="283">
        <v>1.25</v>
      </c>
      <c r="J65" s="290">
        <v>1</v>
      </c>
      <c r="K65" s="283">
        <f>I65*J65</f>
        <v>1.25</v>
      </c>
      <c r="L65" s="827">
        <f>VLOOKUP(A65,TRANSPORTE!A6:D117,4,FALSE)</f>
        <v>1384.8411929008628</v>
      </c>
      <c r="M65" s="828"/>
      <c r="N65" s="291">
        <f>K65*L65</f>
        <v>1731.0514911260784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4096.288574749733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273593.64392207173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54718.72878441435</v>
      </c>
      <c r="M88" s="858"/>
      <c r="N88" s="54"/>
    </row>
    <row r="89" spans="1:14">
      <c r="B89" s="92" t="s">
        <v>973</v>
      </c>
      <c r="C89" s="93"/>
      <c r="D89" s="93"/>
      <c r="E89" s="93"/>
      <c r="F89" s="93"/>
      <c r="G89" s="93"/>
      <c r="H89" s="93"/>
      <c r="I89" s="90"/>
      <c r="J89" s="91"/>
      <c r="K89" s="308">
        <v>0.05</v>
      </c>
      <c r="L89" s="857">
        <f>N83*K89</f>
        <v>13679.682196103588</v>
      </c>
      <c r="M89" s="858"/>
      <c r="N89" s="54"/>
    </row>
    <row r="90" spans="1:14" ht="15.75" thickBot="1">
      <c r="B90" s="94" t="s">
        <v>974</v>
      </c>
      <c r="C90" s="95"/>
      <c r="D90" s="95"/>
      <c r="E90" s="95"/>
      <c r="F90" s="95"/>
      <c r="G90" s="95"/>
      <c r="H90" s="95"/>
      <c r="I90" s="96"/>
      <c r="J90" s="97"/>
      <c r="K90" s="309">
        <v>0.05</v>
      </c>
      <c r="L90" s="859">
        <f>N83*K90</f>
        <v>13679.682196103588</v>
      </c>
      <c r="M90" s="860"/>
      <c r="N90" s="54"/>
    </row>
    <row r="91" spans="1:14" ht="15.75" thickBot="1">
      <c r="B91" s="823" t="s">
        <v>953</v>
      </c>
      <c r="C91" s="824"/>
      <c r="D91" s="824"/>
      <c r="E91" s="824"/>
      <c r="F91" s="824"/>
      <c r="G91" s="824"/>
      <c r="H91" s="824"/>
      <c r="I91" s="824"/>
      <c r="J91" s="824"/>
      <c r="K91" s="824"/>
      <c r="L91" s="824"/>
      <c r="M91" s="825"/>
      <c r="N91" s="55">
        <f>L88+L89+L90</f>
        <v>82078.093176621522</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355671.73709869327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1075</v>
      </c>
      <c r="C31" s="84" t="s">
        <v>1582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10</v>
      </c>
      <c r="N38" s="276">
        <f t="shared" si="0"/>
        <v>9234.7867677839531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10</v>
      </c>
      <c r="N39" s="276">
        <f t="shared" si="0"/>
        <v>69320.433537422869</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10</v>
      </c>
      <c r="N42" s="276">
        <f t="shared" si="0"/>
        <v>25207.420298900503</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155981.08635569538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73994.558889891283</v>
      </c>
      <c r="N54" s="276">
        <f>K54*M54</f>
        <v>103592.38244584779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47.073657313142114</v>
      </c>
      <c r="N55" s="276">
        <f>K55*M55</f>
        <v>1176.8414328285528</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104769.22387867635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1689.455059731182</v>
      </c>
      <c r="M64" s="828"/>
      <c r="N64" s="291">
        <f>K64*L64</f>
        <v>2365.2370836236546</v>
      </c>
    </row>
    <row r="65" spans="1:15">
      <c r="A65" t="s">
        <v>1293</v>
      </c>
      <c r="B65" s="49" t="str">
        <f>VLOOKUP(A65,TRANSPORTE!A6:D117,3,FALSE)</f>
        <v>Transporte de mezcla</v>
      </c>
      <c r="C65" s="50"/>
      <c r="D65" s="50"/>
      <c r="E65" s="50"/>
      <c r="F65" s="50"/>
      <c r="G65" s="50"/>
      <c r="H65" s="315" t="s">
        <v>1467</v>
      </c>
      <c r="I65" s="283">
        <v>1.25</v>
      </c>
      <c r="J65" s="290">
        <v>1</v>
      </c>
      <c r="K65" s="283">
        <f>I65*J65</f>
        <v>1.25</v>
      </c>
      <c r="L65" s="827">
        <f>VLOOKUP(A65,TRANSPORTE!A6:D117,4,FALSE)</f>
        <v>1384.8411929008628</v>
      </c>
      <c r="M65" s="828"/>
      <c r="N65" s="291">
        <f>K65*L65</f>
        <v>1731.0514911260784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4096.288574749733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273593.64392207173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54718.72878441435</v>
      </c>
      <c r="M88" s="858"/>
      <c r="N88" s="54"/>
    </row>
    <row r="89" spans="1:14">
      <c r="B89" s="92" t="s">
        <v>973</v>
      </c>
      <c r="C89" s="93"/>
      <c r="D89" s="93"/>
      <c r="E89" s="93"/>
      <c r="F89" s="93"/>
      <c r="G89" s="93"/>
      <c r="H89" s="93"/>
      <c r="I89" s="90"/>
      <c r="J89" s="91"/>
      <c r="K89" s="308">
        <v>0.05</v>
      </c>
      <c r="L89" s="857">
        <f>N83*K89</f>
        <v>13679.682196103588</v>
      </c>
      <c r="M89" s="858"/>
      <c r="N89" s="54"/>
    </row>
    <row r="90" spans="1:14" ht="15.75" thickBot="1">
      <c r="B90" s="94" t="s">
        <v>974</v>
      </c>
      <c r="C90" s="95"/>
      <c r="D90" s="95"/>
      <c r="E90" s="95"/>
      <c r="F90" s="95"/>
      <c r="G90" s="95"/>
      <c r="H90" s="95"/>
      <c r="I90" s="96"/>
      <c r="J90" s="97"/>
      <c r="K90" s="309">
        <v>0.05</v>
      </c>
      <c r="L90" s="859">
        <f>N83*K90</f>
        <v>13679.682196103588</v>
      </c>
      <c r="M90" s="860"/>
      <c r="N90" s="54"/>
    </row>
    <row r="91" spans="1:14" ht="15.75" thickBot="1">
      <c r="B91" s="823" t="s">
        <v>953</v>
      </c>
      <c r="C91" s="824"/>
      <c r="D91" s="824"/>
      <c r="E91" s="824"/>
      <c r="F91" s="824"/>
      <c r="G91" s="824"/>
      <c r="H91" s="824"/>
      <c r="I91" s="824"/>
      <c r="J91" s="824"/>
      <c r="K91" s="824"/>
      <c r="L91" s="824"/>
      <c r="M91" s="825"/>
      <c r="N91" s="55">
        <f>L88+L89+L90</f>
        <v>82078.093176621522</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355671.73709869327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1583</v>
      </c>
      <c r="C31" s="84" t="s">
        <v>1584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8</v>
      </c>
      <c r="N37" s="276">
        <f t="shared" ref="N37:N43" si="0">K37/M37</f>
        <v>12198.67661456311</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8</v>
      </c>
      <c r="N38" s="276">
        <f t="shared" si="0"/>
        <v>11543.483459729941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8</v>
      </c>
      <c r="N39" s="276">
        <f t="shared" si="0"/>
        <v>86650.541921778582</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8</v>
      </c>
      <c r="N42" s="276">
        <f t="shared" si="0"/>
        <v>31509.275373625627</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8</v>
      </c>
      <c r="N43" s="276">
        <f t="shared" si="0"/>
        <v>8783.4407218254855</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186215.35936414381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73994.558889891283</v>
      </c>
      <c r="N53" s="276">
        <f>K53*M53</f>
        <v>103592.38244584779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47.073657313142114</v>
      </c>
      <c r="N54" s="276">
        <f>K54*M54</f>
        <v>1176.8414328285528</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104769.22387867635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1689.455059731182</v>
      </c>
      <c r="M63" s="828"/>
      <c r="N63" s="291">
        <f>K63*L63</f>
        <v>2365.2370836236546</v>
      </c>
    </row>
    <row r="64" spans="1:14">
      <c r="A64" t="s">
        <v>1364</v>
      </c>
      <c r="B64" s="49" t="str">
        <f>VLOOKUP(A64,TRANSPORTE!A6:D117,3,FALSE)</f>
        <v>Transporte de Mezcla densa en Caliente MDC-25</v>
      </c>
      <c r="C64" s="50"/>
      <c r="D64" s="50"/>
      <c r="E64" s="50"/>
      <c r="F64" s="50"/>
      <c r="G64" s="50"/>
      <c r="H64" s="315" t="s">
        <v>1467</v>
      </c>
      <c r="I64" s="283">
        <v>1.25</v>
      </c>
      <c r="J64" s="290">
        <v>1</v>
      </c>
      <c r="K64" s="283">
        <f>I64*J64</f>
        <v>1.25</v>
      </c>
      <c r="L64" s="827">
        <f>VLOOKUP(A64,TRANSPORTE!A6:D117,4,FALSE)</f>
        <v>1462.1465607855321</v>
      </c>
      <c r="M64" s="828"/>
      <c r="N64" s="291">
        <f>K64*L64</f>
        <v>1827.683200981915</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4192.9202846055696</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304896.44254181493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60979.288508362988</v>
      </c>
      <c r="M87" s="858"/>
      <c r="N87" s="54"/>
    </row>
    <row r="88" spans="1:14">
      <c r="B88" s="92" t="s">
        <v>973</v>
      </c>
      <c r="C88" s="93"/>
      <c r="D88" s="93"/>
      <c r="E88" s="93"/>
      <c r="F88" s="93"/>
      <c r="G88" s="93"/>
      <c r="H88" s="93"/>
      <c r="I88" s="90"/>
      <c r="J88" s="91"/>
      <c r="K88" s="308">
        <v>0.05</v>
      </c>
      <c r="L88" s="857">
        <f>N82*K88</f>
        <v>15244.822127090747</v>
      </c>
      <c r="M88" s="858"/>
      <c r="N88" s="54"/>
    </row>
    <row r="89" spans="1:14" ht="15.75" thickBot="1">
      <c r="B89" s="94" t="s">
        <v>974</v>
      </c>
      <c r="C89" s="95"/>
      <c r="D89" s="95"/>
      <c r="E89" s="95"/>
      <c r="F89" s="95"/>
      <c r="G89" s="95"/>
      <c r="H89" s="95"/>
      <c r="I89" s="96"/>
      <c r="J89" s="97"/>
      <c r="K89" s="309">
        <v>0.05</v>
      </c>
      <c r="L89" s="859">
        <f>N82*K89</f>
        <v>15244.822127090747</v>
      </c>
      <c r="M89" s="860"/>
      <c r="N89" s="54"/>
    </row>
    <row r="90" spans="1:14" ht="15.75" thickBot="1">
      <c r="B90" s="823" t="s">
        <v>953</v>
      </c>
      <c r="C90" s="824"/>
      <c r="D90" s="824"/>
      <c r="E90" s="824"/>
      <c r="F90" s="824"/>
      <c r="G90" s="824"/>
      <c r="H90" s="824"/>
      <c r="I90" s="824"/>
      <c r="J90" s="824"/>
      <c r="K90" s="824"/>
      <c r="L90" s="824"/>
      <c r="M90" s="825"/>
      <c r="N90" s="55">
        <f>L87+L88+L89</f>
        <v>91468.932762544486</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396365.37530435942</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1585</v>
      </c>
      <c r="C31" s="84" t="s">
        <v>1586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8</v>
      </c>
      <c r="N37" s="276">
        <f t="shared" ref="N37:N43" si="0">K37/M37</f>
        <v>12198.67661456311</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8</v>
      </c>
      <c r="N38" s="276">
        <f t="shared" si="0"/>
        <v>11543.483459729941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8</v>
      </c>
      <c r="N39" s="276">
        <f t="shared" si="0"/>
        <v>86650.541921778582</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8</v>
      </c>
      <c r="N42" s="276">
        <f t="shared" si="0"/>
        <v>31509.275373625627</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8</v>
      </c>
      <c r="N43" s="276">
        <f t="shared" si="0"/>
        <v>8783.4407218254855</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186215.35936414381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73994.558889891283</v>
      </c>
      <c r="N53" s="276">
        <f>K53*M53</f>
        <v>103592.38244584779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47.073657313142114</v>
      </c>
      <c r="N54" s="276">
        <f>K54*M54</f>
        <v>1176.8414328285528</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104769.22387867635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1689.455059731182</v>
      </c>
      <c r="M63" s="828"/>
      <c r="N63" s="291">
        <f>K63*L63</f>
        <v>2365.2370836236546</v>
      </c>
    </row>
    <row r="64" spans="1:14">
      <c r="A64" t="s">
        <v>1375</v>
      </c>
      <c r="B64" s="49" t="str">
        <f>VLOOKUP(A64,TRANSPORTE!A6:D117,3,FALSE)</f>
        <v>Transporte de mezcla gruesa en Caliente MGC</v>
      </c>
      <c r="C64" s="50"/>
      <c r="D64" s="50"/>
      <c r="E64" s="50"/>
      <c r="F64" s="50"/>
      <c r="G64" s="50"/>
      <c r="H64" s="315" t="s">
        <v>1467</v>
      </c>
      <c r="I64" s="283">
        <v>1.25</v>
      </c>
      <c r="J64" s="290">
        <v>1</v>
      </c>
      <c r="K64" s="283">
        <f>I64*J64</f>
        <v>1.25</v>
      </c>
      <c r="L64" s="827">
        <f>VLOOKUP(A64,TRANSPORTE!A6:D117,4,FALSE)</f>
        <v>1384.8411929008628</v>
      </c>
      <c r="M64" s="828"/>
      <c r="N64" s="291">
        <f>K64*L64</f>
        <v>1731.0514911260784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4096.288574749733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130"/>
    </row>
    <row r="80" spans="1:15" ht="15.75" thickBot="1">
      <c r="B80" s="829" t="s">
        <v>953</v>
      </c>
      <c r="C80" s="830"/>
      <c r="D80" s="830"/>
      <c r="E80" s="830"/>
      <c r="F80" s="830"/>
      <c r="G80" s="830"/>
      <c r="H80" s="830"/>
      <c r="I80" s="830"/>
      <c r="J80" s="830"/>
      <c r="K80" s="830"/>
      <c r="L80" s="830"/>
      <c r="M80" s="831"/>
      <c r="N80" s="464">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304799.81083195907</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60959.962166391815</v>
      </c>
      <c r="M87" s="858"/>
      <c r="N87" s="54"/>
    </row>
    <row r="88" spans="1:14">
      <c r="B88" s="92" t="s">
        <v>973</v>
      </c>
      <c r="C88" s="93"/>
      <c r="D88" s="93"/>
      <c r="E88" s="93"/>
      <c r="F88" s="93"/>
      <c r="G88" s="93"/>
      <c r="H88" s="93"/>
      <c r="I88" s="90"/>
      <c r="J88" s="91"/>
      <c r="K88" s="308">
        <v>0.05</v>
      </c>
      <c r="L88" s="857">
        <f>N82*K88</f>
        <v>15239.990541597954</v>
      </c>
      <c r="M88" s="858"/>
      <c r="N88" s="54"/>
    </row>
    <row r="89" spans="1:14" ht="15.75" thickBot="1">
      <c r="B89" s="94" t="s">
        <v>974</v>
      </c>
      <c r="C89" s="95"/>
      <c r="D89" s="95"/>
      <c r="E89" s="95"/>
      <c r="F89" s="95"/>
      <c r="G89" s="95"/>
      <c r="H89" s="95"/>
      <c r="I89" s="96"/>
      <c r="J89" s="97"/>
      <c r="K89" s="309">
        <v>0.05</v>
      </c>
      <c r="L89" s="859">
        <f>N82*K89</f>
        <v>15239.990541597954</v>
      </c>
      <c r="M89" s="860"/>
      <c r="N89" s="54"/>
    </row>
    <row r="90" spans="1:14" ht="15.75" thickBot="1">
      <c r="B90" s="823" t="s">
        <v>953</v>
      </c>
      <c r="C90" s="824"/>
      <c r="D90" s="824"/>
      <c r="E90" s="824"/>
      <c r="F90" s="824"/>
      <c r="G90" s="824"/>
      <c r="H90" s="824"/>
      <c r="I90" s="824"/>
      <c r="J90" s="824"/>
      <c r="K90" s="824"/>
      <c r="L90" s="824"/>
      <c r="M90" s="825"/>
      <c r="N90" s="55">
        <f>L87+L88+L89</f>
        <v>91439.943249587726</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396239.75408154679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1587</v>
      </c>
      <c r="C31" s="84" t="s">
        <v>1588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8</v>
      </c>
      <c r="N37" s="276">
        <f t="shared" ref="N37:N43" si="0">K37/M37</f>
        <v>12198.67661456311</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8</v>
      </c>
      <c r="N38" s="276">
        <f t="shared" si="0"/>
        <v>11543.483459729941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8</v>
      </c>
      <c r="N39" s="276">
        <f t="shared" si="0"/>
        <v>86650.541921778582</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8</v>
      </c>
      <c r="N42" s="276">
        <f t="shared" si="0"/>
        <v>31509.275373625627</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8</v>
      </c>
      <c r="N43" s="276">
        <f t="shared" si="0"/>
        <v>8783.4407218254855</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186215.35936414381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73994.558889891283</v>
      </c>
      <c r="N53" s="276">
        <f>K53*M53</f>
        <v>103592.38244584779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47.073657313142114</v>
      </c>
      <c r="N54" s="276">
        <f>K54*M54</f>
        <v>1176.8414328285528</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104769.22387867635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1689.455059731182</v>
      </c>
      <c r="M63" s="828"/>
      <c r="N63" s="291">
        <f>K63*L63</f>
        <v>2365.2370836236546</v>
      </c>
    </row>
    <row r="64" spans="1:14">
      <c r="A64" t="s">
        <v>1375</v>
      </c>
      <c r="B64" s="49" t="str">
        <f>VLOOKUP(A64,TRANSPORTE!A6:D117,3,FALSE)</f>
        <v>Transporte de mezcla gruesa en Caliente MGC</v>
      </c>
      <c r="C64" s="50"/>
      <c r="D64" s="50"/>
      <c r="E64" s="50"/>
      <c r="F64" s="50"/>
      <c r="G64" s="50"/>
      <c r="H64" s="315" t="s">
        <v>1467</v>
      </c>
      <c r="I64" s="283">
        <v>1.25</v>
      </c>
      <c r="J64" s="290">
        <v>1</v>
      </c>
      <c r="K64" s="283">
        <f>I64*J64</f>
        <v>1.25</v>
      </c>
      <c r="L64" s="827">
        <f>VLOOKUP(A64,TRANSPORTE!A6:D117,4,FALSE)</f>
        <v>1384.8411929008628</v>
      </c>
      <c r="M64" s="828"/>
      <c r="N64" s="291">
        <f>K64*L64</f>
        <v>1731.0514911260784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4096.288574749733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304799.81083195907</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60959.962166391815</v>
      </c>
      <c r="M87" s="858"/>
      <c r="N87" s="54"/>
    </row>
    <row r="88" spans="1:14">
      <c r="B88" s="92" t="s">
        <v>973</v>
      </c>
      <c r="C88" s="93"/>
      <c r="D88" s="93"/>
      <c r="E88" s="93"/>
      <c r="F88" s="93"/>
      <c r="G88" s="93"/>
      <c r="H88" s="93"/>
      <c r="I88" s="90"/>
      <c r="J88" s="91"/>
      <c r="K88" s="308">
        <v>0.05</v>
      </c>
      <c r="L88" s="857">
        <f>N82*K88</f>
        <v>15239.990541597954</v>
      </c>
      <c r="M88" s="858"/>
      <c r="N88" s="54"/>
    </row>
    <row r="89" spans="1:14" ht="15.75" thickBot="1">
      <c r="B89" s="94" t="s">
        <v>974</v>
      </c>
      <c r="C89" s="95"/>
      <c r="D89" s="95"/>
      <c r="E89" s="95"/>
      <c r="F89" s="95"/>
      <c r="G89" s="95"/>
      <c r="H89" s="95"/>
      <c r="I89" s="96"/>
      <c r="J89" s="97"/>
      <c r="K89" s="309">
        <v>0.05</v>
      </c>
      <c r="L89" s="859">
        <f>N82*K89</f>
        <v>15239.990541597954</v>
      </c>
      <c r="M89" s="860"/>
      <c r="N89" s="54"/>
    </row>
    <row r="90" spans="1:14" ht="15.75" thickBot="1">
      <c r="B90" s="823" t="s">
        <v>953</v>
      </c>
      <c r="C90" s="824"/>
      <c r="D90" s="824"/>
      <c r="E90" s="824"/>
      <c r="F90" s="824"/>
      <c r="G90" s="824"/>
      <c r="H90" s="824"/>
      <c r="I90" s="824"/>
      <c r="J90" s="824"/>
      <c r="K90" s="824"/>
      <c r="L90" s="824"/>
      <c r="M90" s="825"/>
      <c r="N90" s="55">
        <f>L87+L88+L89</f>
        <v>91439.943249587726</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396239.75408154679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1076</v>
      </c>
      <c r="C31" s="84" t="s">
        <v>2031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10</v>
      </c>
      <c r="N38" s="276">
        <f t="shared" si="0"/>
        <v>9234.7867677839531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10</v>
      </c>
      <c r="N39" s="276">
        <f t="shared" si="0"/>
        <v>69320.433537422869</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10</v>
      </c>
      <c r="N42" s="276">
        <f t="shared" si="0"/>
        <v>25207.420298900503</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155981.08635569538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73994.558889891283</v>
      </c>
      <c r="N53" s="276">
        <f>K53*M53</f>
        <v>103592.38244584779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47.073657313142114</v>
      </c>
      <c r="N54" s="276">
        <f>K54*M54</f>
        <v>1176.8414328285528</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104769.22387867635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1689.455059731182</v>
      </c>
      <c r="M63" s="828"/>
      <c r="N63" s="291">
        <f>K63*L63</f>
        <v>2365.2370836236546</v>
      </c>
    </row>
    <row r="64" spans="1:14">
      <c r="A64" t="s">
        <v>1378</v>
      </c>
      <c r="B64" s="49" t="str">
        <f>VLOOKUP(A64,TRANSPORTE!A6:D117,3,FALSE)</f>
        <v>Transporte de mezcla abierta en caliente MAC-75</v>
      </c>
      <c r="C64" s="50"/>
      <c r="D64" s="50"/>
      <c r="E64" s="50"/>
      <c r="F64" s="50"/>
      <c r="G64" s="50"/>
      <c r="H64" s="315" t="s">
        <v>1467</v>
      </c>
      <c r="I64" s="283">
        <v>1.25</v>
      </c>
      <c r="J64" s="290">
        <v>1</v>
      </c>
      <c r="K64" s="283">
        <f>I64*J64</f>
        <v>1.25</v>
      </c>
      <c r="L64" s="827">
        <f>VLOOKUP(A64,TRANSPORTE!A6:D117,4,FALSE)</f>
        <v>1384.8411929008628</v>
      </c>
      <c r="M64" s="828"/>
      <c r="N64" s="291">
        <f>K64*L64</f>
        <v>1731.0514911260784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4096.288574749733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273593.64392207173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54718.72878441435</v>
      </c>
      <c r="M87" s="858"/>
      <c r="N87" s="54"/>
    </row>
    <row r="88" spans="1:14">
      <c r="B88" s="92" t="s">
        <v>973</v>
      </c>
      <c r="C88" s="93"/>
      <c r="D88" s="93"/>
      <c r="E88" s="93"/>
      <c r="F88" s="93"/>
      <c r="G88" s="93"/>
      <c r="H88" s="93"/>
      <c r="I88" s="90"/>
      <c r="J88" s="91"/>
      <c r="K88" s="308">
        <v>0.05</v>
      </c>
      <c r="L88" s="857">
        <f>N82*K88</f>
        <v>13679.682196103588</v>
      </c>
      <c r="M88" s="858"/>
      <c r="N88" s="54"/>
    </row>
    <row r="89" spans="1:14" ht="15.75" thickBot="1">
      <c r="B89" s="94" t="s">
        <v>974</v>
      </c>
      <c r="C89" s="95"/>
      <c r="D89" s="95"/>
      <c r="E89" s="95"/>
      <c r="F89" s="95"/>
      <c r="G89" s="95"/>
      <c r="H89" s="95"/>
      <c r="I89" s="96"/>
      <c r="J89" s="97"/>
      <c r="K89" s="309">
        <v>0.05</v>
      </c>
      <c r="L89" s="859">
        <f>N82*K89</f>
        <v>13679.682196103588</v>
      </c>
      <c r="M89" s="860"/>
      <c r="N89" s="54"/>
    </row>
    <row r="90" spans="1:14" ht="15.75" thickBot="1">
      <c r="B90" s="823" t="s">
        <v>953</v>
      </c>
      <c r="C90" s="824"/>
      <c r="D90" s="824"/>
      <c r="E90" s="824"/>
      <c r="F90" s="824"/>
      <c r="G90" s="824"/>
      <c r="H90" s="824"/>
      <c r="I90" s="824"/>
      <c r="J90" s="824"/>
      <c r="K90" s="824"/>
      <c r="L90" s="824"/>
      <c r="M90" s="825"/>
      <c r="N90" s="55">
        <f>L87+L88+L89</f>
        <v>82078.093176621522</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355671.73709869327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1077</v>
      </c>
      <c r="C31" s="84" t="s">
        <v>1589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10</v>
      </c>
      <c r="N38" s="276">
        <f t="shared" si="0"/>
        <v>9234.7867677839531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10</v>
      </c>
      <c r="N39" s="276">
        <f t="shared" si="0"/>
        <v>69320.433537422869</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10</v>
      </c>
      <c r="N42" s="276">
        <f t="shared" si="0"/>
        <v>25207.420298900503</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155981.08635569538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73994.558889891283</v>
      </c>
      <c r="N54" s="276">
        <f>K54*M54</f>
        <v>103592.38244584779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47.073657313142114</v>
      </c>
      <c r="N55" s="276">
        <f>K55*M55</f>
        <v>1176.8414328285528</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104769.22387867635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1689.455059731182</v>
      </c>
      <c r="M64" s="828"/>
      <c r="N64" s="291">
        <f>K64*L64</f>
        <v>2365.2370836236546</v>
      </c>
    </row>
    <row r="65" spans="1:15">
      <c r="A65" t="s">
        <v>1379</v>
      </c>
      <c r="B65" s="49" t="str">
        <f>VLOOKUP(A65,TRANSPORTE!A6:D117,3,FALSE)</f>
        <v>Transporte de mezcla abierta en caliente MAC-63</v>
      </c>
      <c r="C65" s="50"/>
      <c r="D65" s="50"/>
      <c r="E65" s="50"/>
      <c r="F65" s="50"/>
      <c r="G65" s="50"/>
      <c r="H65" s="315" t="s">
        <v>1467</v>
      </c>
      <c r="I65" s="283">
        <v>1.25</v>
      </c>
      <c r="J65" s="290">
        <v>1</v>
      </c>
      <c r="K65" s="283">
        <f>I65*J65</f>
        <v>1.25</v>
      </c>
      <c r="L65" s="827">
        <f>VLOOKUP(A65,TRANSPORTE!A6:D117,4,FALSE)</f>
        <v>1384.8411929008628</v>
      </c>
      <c r="M65" s="828"/>
      <c r="N65" s="291">
        <f>K65*L65</f>
        <v>1731.0514911260784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4096.288574749733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130"/>
    </row>
    <row r="81" spans="1:14" ht="15.75" thickBot="1">
      <c r="B81" s="829" t="s">
        <v>953</v>
      </c>
      <c r="C81" s="830"/>
      <c r="D81" s="830"/>
      <c r="E81" s="830"/>
      <c r="F81" s="830"/>
      <c r="G81" s="830"/>
      <c r="H81" s="830"/>
      <c r="I81" s="830"/>
      <c r="J81" s="830"/>
      <c r="K81" s="830"/>
      <c r="L81" s="830"/>
      <c r="M81" s="831"/>
      <c r="N81" s="464">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273593.64392207173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54718.72878441435</v>
      </c>
      <c r="M88" s="858"/>
      <c r="N88" s="54"/>
    </row>
    <row r="89" spans="1:14">
      <c r="B89" s="92" t="s">
        <v>973</v>
      </c>
      <c r="C89" s="93"/>
      <c r="D89" s="93"/>
      <c r="E89" s="93"/>
      <c r="F89" s="93"/>
      <c r="G89" s="93"/>
      <c r="H89" s="93"/>
      <c r="I89" s="90"/>
      <c r="J89" s="91"/>
      <c r="K89" s="308">
        <v>0.05</v>
      </c>
      <c r="L89" s="857">
        <f>N83*K89</f>
        <v>13679.682196103588</v>
      </c>
      <c r="M89" s="858"/>
      <c r="N89" s="54"/>
    </row>
    <row r="90" spans="1:14" ht="15.75" thickBot="1">
      <c r="B90" s="94" t="s">
        <v>974</v>
      </c>
      <c r="C90" s="95"/>
      <c r="D90" s="95"/>
      <c r="E90" s="95"/>
      <c r="F90" s="95"/>
      <c r="G90" s="95"/>
      <c r="H90" s="95"/>
      <c r="I90" s="96"/>
      <c r="J90" s="97"/>
      <c r="K90" s="309">
        <v>0.05</v>
      </c>
      <c r="L90" s="859">
        <f>N83*K90</f>
        <v>13679.682196103588</v>
      </c>
      <c r="M90" s="860"/>
      <c r="N90" s="54"/>
    </row>
    <row r="91" spans="1:14" ht="15.75" thickBot="1">
      <c r="B91" s="823" t="s">
        <v>953</v>
      </c>
      <c r="C91" s="824"/>
      <c r="D91" s="824"/>
      <c r="E91" s="824"/>
      <c r="F91" s="824"/>
      <c r="G91" s="824"/>
      <c r="H91" s="824"/>
      <c r="I91" s="824"/>
      <c r="J91" s="824"/>
      <c r="K91" s="824"/>
      <c r="L91" s="824"/>
      <c r="M91" s="825"/>
      <c r="N91" s="55">
        <f>L88+L89+L90</f>
        <v>82078.093176621522</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355671.73709869327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1078</v>
      </c>
      <c r="C31" s="84" t="s">
        <v>1590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10</v>
      </c>
      <c r="N38" s="276">
        <f t="shared" si="0"/>
        <v>9234.7867677839531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10</v>
      </c>
      <c r="N39" s="276">
        <f t="shared" si="0"/>
        <v>69320.433537422869</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10</v>
      </c>
      <c r="N42" s="276">
        <f t="shared" si="0"/>
        <v>25207.420298900503</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155981.08635569538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73994.558889891283</v>
      </c>
      <c r="N53" s="276">
        <f>K53*M53</f>
        <v>103592.38244584779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47.073657313142114</v>
      </c>
      <c r="N54" s="276">
        <f>K54*M54</f>
        <v>1176.8414328285528</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104769.22387867635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1689.455059731182</v>
      </c>
      <c r="M63" s="828"/>
      <c r="N63" s="291">
        <f>K63*L63</f>
        <v>2365.2370836236546</v>
      </c>
    </row>
    <row r="64" spans="1:14">
      <c r="A64" t="s">
        <v>1380</v>
      </c>
      <c r="B64" s="49" t="str">
        <f>VLOOKUP(A64,TRANSPORTE!A6:D117,3,FALSE)</f>
        <v>Transporte de mezcla abierta en caliente MAC-50</v>
      </c>
      <c r="C64" s="50"/>
      <c r="D64" s="50"/>
      <c r="E64" s="50"/>
      <c r="F64" s="50"/>
      <c r="G64" s="50"/>
      <c r="H64" s="315" t="s">
        <v>1467</v>
      </c>
      <c r="I64" s="283">
        <v>1.25</v>
      </c>
      <c r="J64" s="290">
        <v>1</v>
      </c>
      <c r="K64" s="283">
        <f>I64*J64</f>
        <v>1.25</v>
      </c>
      <c r="L64" s="827">
        <f>VLOOKUP(A64,TRANSPORTE!A6:D117,4,FALSE)</f>
        <v>1384.8411929008628</v>
      </c>
      <c r="M64" s="828"/>
      <c r="N64" s="291">
        <f>K64*L64</f>
        <v>1731.0514911260784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4096.288574749733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273593.64392207173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54718.72878441435</v>
      </c>
      <c r="M87" s="858"/>
      <c r="N87" s="54"/>
    </row>
    <row r="88" spans="1:14">
      <c r="B88" s="92" t="s">
        <v>973</v>
      </c>
      <c r="C88" s="93"/>
      <c r="D88" s="93"/>
      <c r="E88" s="93"/>
      <c r="F88" s="93"/>
      <c r="G88" s="93"/>
      <c r="H88" s="93"/>
      <c r="I88" s="90"/>
      <c r="J88" s="91"/>
      <c r="K88" s="308">
        <v>0.05</v>
      </c>
      <c r="L88" s="857">
        <f>N82*K88</f>
        <v>13679.682196103588</v>
      </c>
      <c r="M88" s="858"/>
      <c r="N88" s="54"/>
    </row>
    <row r="89" spans="1:14" ht="15.75" thickBot="1">
      <c r="B89" s="94" t="s">
        <v>974</v>
      </c>
      <c r="C89" s="95"/>
      <c r="D89" s="95"/>
      <c r="E89" s="95"/>
      <c r="F89" s="95"/>
      <c r="G89" s="95"/>
      <c r="H89" s="95"/>
      <c r="I89" s="96"/>
      <c r="J89" s="97"/>
      <c r="K89" s="309">
        <v>0.05</v>
      </c>
      <c r="L89" s="859">
        <f>N82*K89</f>
        <v>13679.682196103588</v>
      </c>
      <c r="M89" s="860"/>
      <c r="N89" s="54"/>
    </row>
    <row r="90" spans="1:14" ht="15.75" thickBot="1">
      <c r="B90" s="823" t="s">
        <v>953</v>
      </c>
      <c r="C90" s="824"/>
      <c r="D90" s="824"/>
      <c r="E90" s="824"/>
      <c r="F90" s="824"/>
      <c r="G90" s="824"/>
      <c r="H90" s="824"/>
      <c r="I90" s="824"/>
      <c r="J90" s="824"/>
      <c r="K90" s="824"/>
      <c r="L90" s="824"/>
      <c r="M90" s="825"/>
      <c r="N90" s="55">
        <f>L87+L88+L89</f>
        <v>82078.093176621522</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355671.73709869327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1079</v>
      </c>
      <c r="C31" s="84" t="s">
        <v>1591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8</v>
      </c>
      <c r="N37" s="276">
        <f t="shared" ref="N37:N43" si="0">K37/M37</f>
        <v>12198.67661456311</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8</v>
      </c>
      <c r="N38" s="276">
        <f t="shared" si="0"/>
        <v>11543.483459729941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8</v>
      </c>
      <c r="N39" s="276">
        <f t="shared" si="0"/>
        <v>86650.541921778582</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8</v>
      </c>
      <c r="N42" s="276">
        <f t="shared" si="0"/>
        <v>31509.275373625627</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8</v>
      </c>
      <c r="N43" s="276">
        <f t="shared" si="0"/>
        <v>8783.4407218254855</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186215.35936414381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73994.558889891283</v>
      </c>
      <c r="N53" s="276">
        <f>K53*M53</f>
        <v>103592.38244584779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47.073657313142114</v>
      </c>
      <c r="N54" s="276">
        <f>K54*M54</f>
        <v>1176.8414328285528</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104769.22387867635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1689.455059731182</v>
      </c>
      <c r="M63" s="828"/>
      <c r="N63" s="291">
        <f>K63*L63</f>
        <v>2365.2370836236546</v>
      </c>
    </row>
    <row r="64" spans="1:14">
      <c r="A64" t="s">
        <v>1380</v>
      </c>
      <c r="B64" s="49" t="str">
        <f>VLOOKUP(A64,TRANSPORTE!A6:D117,3,FALSE)</f>
        <v>Transporte de mezcla abierta en caliente MAC-50</v>
      </c>
      <c r="C64" s="50"/>
      <c r="D64" s="50"/>
      <c r="E64" s="50"/>
      <c r="F64" s="50"/>
      <c r="G64" s="50"/>
      <c r="H64" s="315" t="s">
        <v>1467</v>
      </c>
      <c r="I64" s="283">
        <v>1.25</v>
      </c>
      <c r="J64" s="290">
        <v>1</v>
      </c>
      <c r="K64" s="283">
        <f>I64*J64</f>
        <v>1.25</v>
      </c>
      <c r="L64" s="827">
        <f>VLOOKUP(A64,TRANSPORTE!A6:D117,4,FALSE)</f>
        <v>1384.8411929008628</v>
      </c>
      <c r="M64" s="828"/>
      <c r="N64" s="291">
        <f>K64*L64</f>
        <v>1731.0514911260784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4096.288574749733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304799.81083195907</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60959.962166391815</v>
      </c>
      <c r="M87" s="858"/>
      <c r="N87" s="54"/>
    </row>
    <row r="88" spans="1:14">
      <c r="B88" s="92" t="s">
        <v>973</v>
      </c>
      <c r="C88" s="93"/>
      <c r="D88" s="93"/>
      <c r="E88" s="93"/>
      <c r="F88" s="93"/>
      <c r="G88" s="93"/>
      <c r="H88" s="93"/>
      <c r="I88" s="90"/>
      <c r="J88" s="91"/>
      <c r="K88" s="308">
        <v>0.05</v>
      </c>
      <c r="L88" s="857">
        <f>N82*K88</f>
        <v>15239.990541597954</v>
      </c>
      <c r="M88" s="858"/>
      <c r="N88" s="54"/>
    </row>
    <row r="89" spans="1:14" ht="15.75" thickBot="1">
      <c r="B89" s="94" t="s">
        <v>974</v>
      </c>
      <c r="C89" s="95"/>
      <c r="D89" s="95"/>
      <c r="E89" s="95"/>
      <c r="F89" s="95"/>
      <c r="G89" s="95"/>
      <c r="H89" s="95"/>
      <c r="I89" s="96"/>
      <c r="J89" s="97"/>
      <c r="K89" s="309">
        <v>0.05</v>
      </c>
      <c r="L89" s="859">
        <f>N82*K89</f>
        <v>15239.990541597954</v>
      </c>
      <c r="M89" s="860"/>
      <c r="N89" s="54"/>
    </row>
    <row r="90" spans="1:14" ht="15.75" thickBot="1">
      <c r="B90" s="823" t="s">
        <v>953</v>
      </c>
      <c r="C90" s="824"/>
      <c r="D90" s="824"/>
      <c r="E90" s="824"/>
      <c r="F90" s="824"/>
      <c r="G90" s="824"/>
      <c r="H90" s="824"/>
      <c r="I90" s="824"/>
      <c r="J90" s="824"/>
      <c r="K90" s="824"/>
      <c r="L90" s="824"/>
      <c r="M90" s="825"/>
      <c r="N90" s="55">
        <f>L87+L88+L89</f>
        <v>91439.943249587726</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396239.75408154679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1080</v>
      </c>
      <c r="C31" s="84" t="s">
        <v>1592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10</v>
      </c>
      <c r="N38" s="276">
        <f t="shared" si="0"/>
        <v>9234.7867677839531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10</v>
      </c>
      <c r="N39" s="276">
        <f t="shared" si="0"/>
        <v>69320.433537422869</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10</v>
      </c>
      <c r="N42" s="276">
        <f t="shared" si="0"/>
        <v>25207.420298900503</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155981.08635569538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73994.558889891283</v>
      </c>
      <c r="N54" s="276">
        <f>K54*M54</f>
        <v>103592.38244584779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47.073657313142114</v>
      </c>
      <c r="N55" s="276">
        <f>K55*M55</f>
        <v>1176.8414328285528</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104769.22387867635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1689.455059731182</v>
      </c>
      <c r="M64" s="828"/>
      <c r="N64" s="291">
        <f>K64*L64</f>
        <v>2365.2370836236546</v>
      </c>
    </row>
    <row r="65" spans="1:15">
      <c r="A65" t="s">
        <v>1381</v>
      </c>
      <c r="B65" s="49" t="str">
        <f>VLOOKUP(A65,TRANSPORTE!A6:D117,3,FALSE)</f>
        <v>Transporte de mezcla discontinua en caliente tipo M-13</v>
      </c>
      <c r="C65" s="50"/>
      <c r="D65" s="50"/>
      <c r="E65" s="50"/>
      <c r="F65" s="50"/>
      <c r="G65" s="50"/>
      <c r="H65" s="315" t="s">
        <v>1467</v>
      </c>
      <c r="I65" s="283">
        <v>1.25</v>
      </c>
      <c r="J65" s="290">
        <v>1</v>
      </c>
      <c r="K65" s="283">
        <f>I65*J65</f>
        <v>1.25</v>
      </c>
      <c r="L65" s="827">
        <f>VLOOKUP(A65,TRANSPORTE!A6:D117,4,FALSE)</f>
        <v>1384.8411929008628</v>
      </c>
      <c r="M65" s="828"/>
      <c r="N65" s="291">
        <f>K65*L65</f>
        <v>1731.0514911260784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4096.288574749733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273593.64392207173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54718.72878441435</v>
      </c>
      <c r="M88" s="858"/>
      <c r="N88" s="54"/>
    </row>
    <row r="89" spans="1:14">
      <c r="B89" s="92" t="s">
        <v>973</v>
      </c>
      <c r="C89" s="93"/>
      <c r="D89" s="93"/>
      <c r="E89" s="93"/>
      <c r="F89" s="93"/>
      <c r="G89" s="93"/>
      <c r="H89" s="93"/>
      <c r="I89" s="90"/>
      <c r="J89" s="91"/>
      <c r="K89" s="308">
        <v>0.05</v>
      </c>
      <c r="L89" s="857">
        <f>N83*K89</f>
        <v>13679.682196103588</v>
      </c>
      <c r="M89" s="858"/>
      <c r="N89" s="54"/>
    </row>
    <row r="90" spans="1:14" ht="15.75" thickBot="1">
      <c r="B90" s="94" t="s">
        <v>974</v>
      </c>
      <c r="C90" s="95"/>
      <c r="D90" s="95"/>
      <c r="E90" s="95"/>
      <c r="F90" s="95"/>
      <c r="G90" s="95"/>
      <c r="H90" s="95"/>
      <c r="I90" s="96"/>
      <c r="J90" s="97"/>
      <c r="K90" s="309">
        <v>0.05</v>
      </c>
      <c r="L90" s="859">
        <f>N83*K90</f>
        <v>13679.682196103588</v>
      </c>
      <c r="M90" s="860"/>
      <c r="N90" s="54"/>
    </row>
    <row r="91" spans="1:14" ht="15.75" thickBot="1">
      <c r="B91" s="823" t="s">
        <v>953</v>
      </c>
      <c r="C91" s="824"/>
      <c r="D91" s="824"/>
      <c r="E91" s="824"/>
      <c r="F91" s="824"/>
      <c r="G91" s="824"/>
      <c r="H91" s="824"/>
      <c r="I91" s="824"/>
      <c r="J91" s="824"/>
      <c r="K91" s="824"/>
      <c r="L91" s="824"/>
      <c r="M91" s="825"/>
      <c r="N91" s="55">
        <f>L88+L89+L90</f>
        <v>82078.093176621522</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355671.73709869327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1081</v>
      </c>
      <c r="C31" s="84" t="s">
        <v>1593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10</v>
      </c>
      <c r="N38" s="276">
        <f t="shared" si="0"/>
        <v>9234.7867677839531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10</v>
      </c>
      <c r="N39" s="276">
        <f t="shared" si="0"/>
        <v>69320.433537422869</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10</v>
      </c>
      <c r="N42" s="276">
        <f t="shared" si="0"/>
        <v>25207.420298900503</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155981.08635569538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73994.558889891283</v>
      </c>
      <c r="N54" s="276">
        <f>K54*M54</f>
        <v>103592.38244584779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47.073657313142114</v>
      </c>
      <c r="N55" s="276">
        <f>K55*M55</f>
        <v>1176.8414328285528</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104769.22387867635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1689.455059731182</v>
      </c>
      <c r="M64" s="828"/>
      <c r="N64" s="291">
        <f>K64*L64</f>
        <v>2365.2370836236546</v>
      </c>
    </row>
    <row r="65" spans="1:15">
      <c r="A65" t="s">
        <v>1382</v>
      </c>
      <c r="B65" s="49" t="str">
        <f>VLOOKUP(A65,TRANSPORTE!A6:D117,3,FALSE)</f>
        <v>Transporte de mezcla discontinua en caliente tipo M-10</v>
      </c>
      <c r="C65" s="50"/>
      <c r="D65" s="50"/>
      <c r="E65" s="50"/>
      <c r="F65" s="50"/>
      <c r="G65" s="50"/>
      <c r="H65" s="315" t="s">
        <v>1467</v>
      </c>
      <c r="I65" s="283">
        <v>1.25</v>
      </c>
      <c r="J65" s="290">
        <v>1</v>
      </c>
      <c r="K65" s="283">
        <f>I65*J65</f>
        <v>1.25</v>
      </c>
      <c r="L65" s="827">
        <f>VLOOKUP(A65,TRANSPORTE!A6:D117,4,FALSE)</f>
        <v>1384.8411929008628</v>
      </c>
      <c r="M65" s="828"/>
      <c r="N65" s="291">
        <f>K65*L65</f>
        <v>1731.0514911260784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4096.288574749733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273593.64392207173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54718.72878441435</v>
      </c>
      <c r="M88" s="858"/>
      <c r="N88" s="54"/>
    </row>
    <row r="89" spans="1:14">
      <c r="B89" s="92" t="s">
        <v>973</v>
      </c>
      <c r="C89" s="93"/>
      <c r="D89" s="93"/>
      <c r="E89" s="93"/>
      <c r="F89" s="93"/>
      <c r="G89" s="93"/>
      <c r="H89" s="93"/>
      <c r="I89" s="90"/>
      <c r="J89" s="91"/>
      <c r="K89" s="308">
        <v>0.05</v>
      </c>
      <c r="L89" s="857">
        <f>N83*K89</f>
        <v>13679.682196103588</v>
      </c>
      <c r="M89" s="858"/>
      <c r="N89" s="54"/>
    </row>
    <row r="90" spans="1:14" ht="15.75" thickBot="1">
      <c r="B90" s="94" t="s">
        <v>974</v>
      </c>
      <c r="C90" s="95"/>
      <c r="D90" s="95"/>
      <c r="E90" s="95"/>
      <c r="F90" s="95"/>
      <c r="G90" s="95"/>
      <c r="H90" s="95"/>
      <c r="I90" s="96"/>
      <c r="J90" s="97"/>
      <c r="K90" s="309">
        <v>0.05</v>
      </c>
      <c r="L90" s="859">
        <f>N83*K90</f>
        <v>13679.682196103588</v>
      </c>
      <c r="M90" s="860"/>
      <c r="N90" s="54"/>
    </row>
    <row r="91" spans="1:14" ht="15.75" thickBot="1">
      <c r="B91" s="823" t="s">
        <v>953</v>
      </c>
      <c r="C91" s="824"/>
      <c r="D91" s="824"/>
      <c r="E91" s="824"/>
      <c r="F91" s="824"/>
      <c r="G91" s="824"/>
      <c r="H91" s="824"/>
      <c r="I91" s="824"/>
      <c r="J91" s="824"/>
      <c r="K91" s="824"/>
      <c r="L91" s="824"/>
      <c r="M91" s="825"/>
      <c r="N91" s="55">
        <f>L88+L89+L90</f>
        <v>82078.093176621522</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355671.73709869327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221" t="s">
        <v>1082</v>
      </c>
      <c r="C31" s="84" t="s">
        <v>1594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10</v>
      </c>
      <c r="N38" s="276">
        <f t="shared" si="0"/>
        <v>9234.7867677839531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10</v>
      </c>
      <c r="N39" s="276">
        <f t="shared" si="0"/>
        <v>69320.433537422869</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10</v>
      </c>
      <c r="N42" s="276">
        <f t="shared" si="0"/>
        <v>25207.420298900503</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155981.08635569538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73994.558889891283</v>
      </c>
      <c r="N53" s="276">
        <f>K53*M53</f>
        <v>103592.38244584779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47.073657313142114</v>
      </c>
      <c r="N54" s="276">
        <f>K54*M54</f>
        <v>1176.8414328285528</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104769.22387867635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1689.455059731182</v>
      </c>
      <c r="M63" s="828"/>
      <c r="N63" s="291">
        <f>K63*L63</f>
        <v>2365.2370836236546</v>
      </c>
    </row>
    <row r="64" spans="1:14">
      <c r="A64" t="s">
        <v>1383</v>
      </c>
      <c r="B64" s="49" t="str">
        <f>VLOOKUP(A64,TRANSPORTE!A6:D117,3,FALSE)</f>
        <v>Transporte de mezcla discontinua en caliente tipo F-13</v>
      </c>
      <c r="C64" s="50"/>
      <c r="D64" s="50"/>
      <c r="E64" s="50"/>
      <c r="F64" s="50"/>
      <c r="G64" s="50"/>
      <c r="H64" s="315" t="s">
        <v>1467</v>
      </c>
      <c r="I64" s="283">
        <v>1.25</v>
      </c>
      <c r="J64" s="290">
        <v>1</v>
      </c>
      <c r="K64" s="283">
        <f>I64*J64</f>
        <v>1.25</v>
      </c>
      <c r="L64" s="827">
        <f>VLOOKUP(A64,TRANSPORTE!A6:D117,4,FALSE)</f>
        <v>1384.8411929008628</v>
      </c>
      <c r="M64" s="828"/>
      <c r="N64" s="291">
        <f>K64*L64</f>
        <v>1731.0514911260784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4096.288574749733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273593.64392207173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54718.72878441435</v>
      </c>
      <c r="M87" s="858"/>
      <c r="N87" s="54"/>
    </row>
    <row r="88" spans="1:14">
      <c r="B88" s="92" t="s">
        <v>973</v>
      </c>
      <c r="C88" s="93"/>
      <c r="D88" s="93"/>
      <c r="E88" s="93"/>
      <c r="F88" s="93"/>
      <c r="G88" s="93"/>
      <c r="H88" s="93"/>
      <c r="I88" s="90"/>
      <c r="J88" s="91"/>
      <c r="K88" s="308">
        <v>0.05</v>
      </c>
      <c r="L88" s="857">
        <f>N82*K88</f>
        <v>13679.682196103588</v>
      </c>
      <c r="M88" s="858"/>
      <c r="N88" s="54"/>
    </row>
    <row r="89" spans="1:14" ht="15.75" thickBot="1">
      <c r="B89" s="94" t="s">
        <v>974</v>
      </c>
      <c r="C89" s="95"/>
      <c r="D89" s="95"/>
      <c r="E89" s="95"/>
      <c r="F89" s="95"/>
      <c r="G89" s="95"/>
      <c r="H89" s="95"/>
      <c r="I89" s="96"/>
      <c r="J89" s="97"/>
      <c r="K89" s="309">
        <v>0.05</v>
      </c>
      <c r="L89" s="859">
        <f>N82*K89</f>
        <v>13679.682196103588</v>
      </c>
      <c r="M89" s="860"/>
      <c r="N89" s="54"/>
    </row>
    <row r="90" spans="1:14" ht="15.75" thickBot="1">
      <c r="B90" s="823" t="s">
        <v>953</v>
      </c>
      <c r="C90" s="824"/>
      <c r="D90" s="824"/>
      <c r="E90" s="824"/>
      <c r="F90" s="824"/>
      <c r="G90" s="824"/>
      <c r="H90" s="824"/>
      <c r="I90" s="824"/>
      <c r="J90" s="824"/>
      <c r="K90" s="824"/>
      <c r="L90" s="824"/>
      <c r="M90" s="825"/>
      <c r="N90" s="55">
        <f>L87+L88+L89</f>
        <v>82078.093176621522</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355671.73709869327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1083</v>
      </c>
      <c r="C31" s="84" t="s">
        <v>1595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191575.81779035696</v>
      </c>
      <c r="L36" s="274"/>
      <c r="M36" s="275">
        <v>30</v>
      </c>
      <c r="N36" s="276">
        <f>K36/M36</f>
        <v>6385.8605930118983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92347.867677839531</v>
      </c>
      <c r="L38" s="274"/>
      <c r="M38" s="275">
        <v>10</v>
      </c>
      <c r="N38" s="276">
        <f t="shared" si="0"/>
        <v>9234.7867677839531</v>
      </c>
    </row>
    <row r="39" spans="1:14">
      <c r="A39" t="s">
        <v>284</v>
      </c>
      <c r="B39" s="836" t="str">
        <f>VLOOKUP(A39,EQUIPOS!A9:D154,3,FALSE)</f>
        <v>Planta de asfalto en caliente</v>
      </c>
      <c r="C39" s="837"/>
      <c r="D39" s="837"/>
      <c r="E39" s="837"/>
      <c r="F39" s="837"/>
      <c r="G39" s="837"/>
      <c r="H39" s="838"/>
      <c r="I39" s="271"/>
      <c r="J39" s="272"/>
      <c r="K39" s="273">
        <f>VLOOKUP(A39,EQUIPOS!A9:D166,4,FALSE)</f>
        <v>693204.33537422866</v>
      </c>
      <c r="L39" s="274"/>
      <c r="M39" s="275">
        <v>10</v>
      </c>
      <c r="N39" s="276">
        <f t="shared" si="0"/>
        <v>69320.433537422869</v>
      </c>
    </row>
    <row r="40" spans="1:14">
      <c r="A40" t="s">
        <v>290</v>
      </c>
      <c r="B40" s="836" t="str">
        <f>VLOOKUP(A40,EQUIPOS!A10:D154,3,FALSE)</f>
        <v>Planta trituradora</v>
      </c>
      <c r="C40" s="837"/>
      <c r="D40" s="837"/>
      <c r="E40" s="837"/>
      <c r="F40" s="837"/>
      <c r="G40" s="837"/>
      <c r="H40" s="838"/>
      <c r="I40" s="271"/>
      <c r="J40" s="272"/>
      <c r="K40" s="273">
        <f>VLOOKUP(A40,EQUIPOS!A10:D167,4,FALSE)</f>
        <v>655392.70604784135</v>
      </c>
      <c r="L40" s="274"/>
      <c r="M40" s="275">
        <v>30</v>
      </c>
      <c r="N40" s="276">
        <f t="shared" si="0"/>
        <v>21846.423534928046</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189772.89729726611</v>
      </c>
      <c r="L41" s="274"/>
      <c r="M41" s="275">
        <v>30</v>
      </c>
      <c r="N41" s="276">
        <f t="shared" si="0"/>
        <v>6325.7632432422042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252074.20298900502</v>
      </c>
      <c r="L42" s="274"/>
      <c r="M42" s="275">
        <v>10</v>
      </c>
      <c r="N42" s="276">
        <f t="shared" si="0"/>
        <v>25207.420298900503</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155981.08635569538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73994.558889891283</v>
      </c>
      <c r="N54" s="276">
        <f>K54*M54</f>
        <v>103592.38244584779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47.073657313142114</v>
      </c>
      <c r="N55" s="276">
        <f>K55*M55</f>
        <v>1176.8414328285528</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104769.22387867635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1689.455059731182</v>
      </c>
      <c r="M64" s="828"/>
      <c r="N64" s="291">
        <f>K64*L64</f>
        <v>2365.2370836236546</v>
      </c>
    </row>
    <row r="65" spans="1:15">
      <c r="A65" t="s">
        <v>1384</v>
      </c>
      <c r="B65" s="49" t="str">
        <f>VLOOKUP(A65,TRANSPORTE!A6:D117,3,FALSE)</f>
        <v>Transporte de mezcla discontinua en caliente tipo F-10</v>
      </c>
      <c r="C65" s="50"/>
      <c r="D65" s="50"/>
      <c r="E65" s="50"/>
      <c r="F65" s="50"/>
      <c r="G65" s="50"/>
      <c r="H65" s="315" t="s">
        <v>1467</v>
      </c>
      <c r="I65" s="283">
        <v>1.25</v>
      </c>
      <c r="J65" s="290">
        <v>1</v>
      </c>
      <c r="K65" s="283">
        <f>I65*J65</f>
        <v>1.25</v>
      </c>
      <c r="L65" s="827">
        <f>VLOOKUP(A65,TRANSPORTE!A6:D117,4,FALSE)</f>
        <v>1384.8411929008628</v>
      </c>
      <c r="M65" s="828"/>
      <c r="N65" s="291">
        <f>K65*L65</f>
        <v>1731.0514911260784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4096.288574749733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273593.64392207173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54718.72878441435</v>
      </c>
      <c r="M88" s="858"/>
      <c r="N88" s="54"/>
    </row>
    <row r="89" spans="1:14">
      <c r="B89" s="92" t="s">
        <v>973</v>
      </c>
      <c r="C89" s="93"/>
      <c r="D89" s="93"/>
      <c r="E89" s="93"/>
      <c r="F89" s="93"/>
      <c r="G89" s="93"/>
      <c r="H89" s="93"/>
      <c r="I89" s="90"/>
      <c r="J89" s="91"/>
      <c r="K89" s="308">
        <v>0.05</v>
      </c>
      <c r="L89" s="857">
        <f>N83*K89</f>
        <v>13679.682196103588</v>
      </c>
      <c r="M89" s="858"/>
      <c r="N89" s="54"/>
    </row>
    <row r="90" spans="1:14" ht="15.75" thickBot="1">
      <c r="B90" s="94" t="s">
        <v>974</v>
      </c>
      <c r="C90" s="95"/>
      <c r="D90" s="95"/>
      <c r="E90" s="95"/>
      <c r="F90" s="95"/>
      <c r="G90" s="95"/>
      <c r="H90" s="95"/>
      <c r="I90" s="96"/>
      <c r="J90" s="97"/>
      <c r="K90" s="309">
        <v>0.05</v>
      </c>
      <c r="L90" s="859">
        <f>N83*K90</f>
        <v>13679.682196103588</v>
      </c>
      <c r="M90" s="860"/>
      <c r="N90" s="54"/>
    </row>
    <row r="91" spans="1:14" ht="15.75" thickBot="1">
      <c r="B91" s="823" t="s">
        <v>953</v>
      </c>
      <c r="C91" s="824"/>
      <c r="D91" s="824"/>
      <c r="E91" s="824"/>
      <c r="F91" s="824"/>
      <c r="G91" s="824"/>
      <c r="H91" s="824"/>
      <c r="I91" s="824"/>
      <c r="J91" s="824"/>
      <c r="K91" s="824"/>
      <c r="L91" s="824"/>
      <c r="M91" s="825"/>
      <c r="N91" s="55">
        <f>L88+L89+L90</f>
        <v>82078.093176621522</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355671.73709869327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1084</v>
      </c>
      <c r="C31" s="84" t="s">
        <v>1596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148</v>
      </c>
      <c r="B36" s="836" t="str">
        <f>VLOOKUP(A36,EQUIPOS!A6:D154,3,FALSE)</f>
        <v>Cargador : Potencia en el volante 110 hp, Clasificación de RPM del motor 2300.</v>
      </c>
      <c r="C36" s="837"/>
      <c r="D36" s="837"/>
      <c r="E36" s="837"/>
      <c r="F36" s="837"/>
      <c r="G36" s="837"/>
      <c r="H36" s="838"/>
      <c r="I36" s="271"/>
      <c r="J36" s="272"/>
      <c r="K36" s="273">
        <f>VLOOKUP(A36,EQUIPOS!A6:D163,4,FALSE)</f>
        <v>179386.56442759774</v>
      </c>
      <c r="L36" s="274"/>
      <c r="M36" s="275">
        <v>30</v>
      </c>
      <c r="N36" s="276">
        <f>K36/M36</f>
        <v>5979.5521475865917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97589.41291650488</v>
      </c>
      <c r="L37" s="274"/>
      <c r="M37" s="275">
        <v>10</v>
      </c>
      <c r="N37" s="276">
        <f t="shared" ref="N37:N43" si="0">K37/M37</f>
        <v>9758.941291650488</v>
      </c>
    </row>
    <row r="38" spans="1:14">
      <c r="A38" t="s">
        <v>284</v>
      </c>
      <c r="B38" s="836" t="str">
        <f>VLOOKUP(A38,EQUIPOS!A8:D154,3,FALSE)</f>
        <v>Planta de asfalto en caliente</v>
      </c>
      <c r="C38" s="837"/>
      <c r="D38" s="837"/>
      <c r="E38" s="837"/>
      <c r="F38" s="837"/>
      <c r="G38" s="837"/>
      <c r="H38" s="838"/>
      <c r="I38" s="271"/>
      <c r="J38" s="272"/>
      <c r="K38" s="273">
        <f>VLOOKUP(A38,EQUIPOS!A8:D165,4,FALSE)</f>
        <v>693204.33537422866</v>
      </c>
      <c r="L38" s="274"/>
      <c r="M38" s="275">
        <v>10</v>
      </c>
      <c r="N38" s="276">
        <f t="shared" si="0"/>
        <v>69320.433537422869</v>
      </c>
    </row>
    <row r="39" spans="1:14">
      <c r="A39" t="s">
        <v>290</v>
      </c>
      <c r="B39" s="836" t="str">
        <f>VLOOKUP(A39,EQUIPOS!A9:D154,3,FALSE)</f>
        <v>Planta trituradora</v>
      </c>
      <c r="C39" s="837"/>
      <c r="D39" s="837"/>
      <c r="E39" s="837"/>
      <c r="F39" s="837"/>
      <c r="G39" s="837"/>
      <c r="H39" s="838"/>
      <c r="I39" s="271"/>
      <c r="J39" s="272"/>
      <c r="K39" s="273">
        <f>VLOOKUP(A39,EQUIPOS!A9:D166,4,FALSE)</f>
        <v>655392.70604784135</v>
      </c>
      <c r="L39" s="274"/>
      <c r="M39" s="275">
        <v>30</v>
      </c>
      <c r="N39" s="276">
        <f t="shared" si="0"/>
        <v>21846.423534928046</v>
      </c>
    </row>
    <row r="40" spans="1:14">
      <c r="A40" t="s">
        <v>316</v>
      </c>
      <c r="B40" s="836" t="str">
        <f>VLOOKUP(A40,EQUIPOS!A10:D154,3,FALSE)</f>
        <v>Retroexcavadora Tipo E-200 o  Equivalente</v>
      </c>
      <c r="C40" s="837"/>
      <c r="D40" s="837"/>
      <c r="E40" s="837"/>
      <c r="F40" s="837"/>
      <c r="G40" s="837"/>
      <c r="H40" s="838"/>
      <c r="I40" s="271"/>
      <c r="J40" s="272"/>
      <c r="K40" s="273">
        <f>VLOOKUP(A40,EQUIPOS!A10:D167,4,FALSE)</f>
        <v>183749.99908561161</v>
      </c>
      <c r="L40" s="274"/>
      <c r="M40" s="275">
        <v>30</v>
      </c>
      <c r="N40" s="276">
        <f t="shared" si="0"/>
        <v>6124.9999695203869</v>
      </c>
    </row>
    <row r="41" spans="1:14">
      <c r="A41" t="s">
        <v>358</v>
      </c>
      <c r="B41" s="836" t="str">
        <f>VLOOKUP(A41,EQUIPOS!A11:D155,3,FALSE)</f>
        <v xml:space="preserve">Terminadora de asfalto (Finisher), potencia en el volante 174 HP, R=20M3/H, velocidad de desplazamiento 114 m/min
</v>
      </c>
      <c r="C41" s="837"/>
      <c r="D41" s="837"/>
      <c r="E41" s="837"/>
      <c r="F41" s="837"/>
      <c r="G41" s="837"/>
      <c r="H41" s="838"/>
      <c r="I41" s="271"/>
      <c r="J41" s="272"/>
      <c r="K41" s="273">
        <f>VLOOKUP(A41,EQUIPOS!A11:D168,4,FALSE)</f>
        <v>252074.20298900502</v>
      </c>
      <c r="L41" s="274"/>
      <c r="M41" s="275">
        <v>10</v>
      </c>
      <c r="N41" s="276">
        <f t="shared" si="0"/>
        <v>25207.420298900503</v>
      </c>
    </row>
    <row r="42" spans="1:14">
      <c r="A42" t="s">
        <v>166</v>
      </c>
      <c r="B42" s="836" t="str">
        <f>VLOOKUP(A42,EQUIPOS!A12:D156,3,FALSE)</f>
        <v>Compactador de Rodillo POTENCIA: 99HP, PESO: 8 ton</v>
      </c>
      <c r="C42" s="837"/>
      <c r="D42" s="837"/>
      <c r="E42" s="837"/>
      <c r="F42" s="837"/>
      <c r="G42" s="837"/>
      <c r="H42" s="838"/>
      <c r="I42" s="271"/>
      <c r="J42" s="272"/>
      <c r="K42" s="273">
        <f>VLOOKUP(A42,EQUIPOS!A12:D169,4,FALSE)</f>
        <v>92347.867677839531</v>
      </c>
      <c r="L42" s="274"/>
      <c r="M42" s="275">
        <v>10</v>
      </c>
      <c r="N42" s="276">
        <f t="shared" si="0"/>
        <v>9234.7867677839531</v>
      </c>
    </row>
    <row r="43" spans="1:14">
      <c r="A43" t="s">
        <v>373</v>
      </c>
      <c r="B43" s="836" t="str">
        <f>VLOOKUP(A43,EQUIPOS!A13:D157,3,FALSE)</f>
        <v>Volqueta 6 m3</v>
      </c>
      <c r="C43" s="837"/>
      <c r="D43" s="837"/>
      <c r="E43" s="837"/>
      <c r="F43" s="837"/>
      <c r="G43" s="837"/>
      <c r="H43" s="838"/>
      <c r="I43" s="271"/>
      <c r="J43" s="272"/>
      <c r="K43" s="273">
        <f>VLOOKUP(A43,EQUIPOS!A13:D170,4,FALSE)</f>
        <v>70267.525774603884</v>
      </c>
      <c r="L43" s="274"/>
      <c r="M43" s="275">
        <v>10</v>
      </c>
      <c r="N43" s="276">
        <f t="shared" si="0"/>
        <v>7026.7525774603882</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1141.4201203310449</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155640.7302455843</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73994.558889891283</v>
      </c>
      <c r="N53" s="276">
        <f>K53*M53</f>
        <v>103592.38244584779</v>
      </c>
    </row>
    <row r="54" spans="1:14">
      <c r="A54" s="111"/>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103592.38244584779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1689.455059731182</v>
      </c>
      <c r="M63" s="828"/>
      <c r="N63" s="291">
        <f>K63*L63</f>
        <v>2365.2370836236546</v>
      </c>
    </row>
    <row r="64" spans="1:14">
      <c r="A64" t="s">
        <v>1293</v>
      </c>
      <c r="B64" s="49" t="str">
        <f>VLOOKUP(A64,TRANSPORTE!A6:D117,3,FALSE)</f>
        <v>Transporte de mezcla</v>
      </c>
      <c r="C64" s="50"/>
      <c r="D64" s="50"/>
      <c r="E64" s="50"/>
      <c r="F64" s="50"/>
      <c r="G64" s="50"/>
      <c r="H64" s="315" t="s">
        <v>1467</v>
      </c>
      <c r="I64" s="283">
        <v>1.25</v>
      </c>
      <c r="J64" s="290">
        <v>1</v>
      </c>
      <c r="K64" s="283">
        <f>I64*J64</f>
        <v>1.25</v>
      </c>
      <c r="L64" s="827">
        <f>VLOOKUP(A64,TRANSPORTE!A6:D117,4,FALSE)</f>
        <v>1384.8411929008628</v>
      </c>
      <c r="M64" s="828"/>
      <c r="N64" s="291">
        <f>K64*L64</f>
        <v>1731.0514911260784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4096.288574749733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54</v>
      </c>
      <c r="B75" s="52" t="str">
        <f>VLOOKUP(A75,'MANO DE OBRA'!A8:D69,3,FALSE)</f>
        <v>Rastrilleros (2)</v>
      </c>
      <c r="C75" s="50"/>
      <c r="D75" s="50"/>
      <c r="E75" s="50"/>
      <c r="F75" s="50"/>
      <c r="G75" s="50"/>
      <c r="H75" s="50"/>
      <c r="I75" s="296">
        <f>K75/J75*100</f>
        <v>86502.359687357821</v>
      </c>
      <c r="J75" s="297">
        <v>185</v>
      </c>
      <c r="K75" s="298">
        <f>VLOOKUP(A75,'MANO DE OBRA'!A8:D100,4,FALSE)</f>
        <v>160029.36542161196</v>
      </c>
      <c r="L75" s="53"/>
      <c r="M75" s="303">
        <v>80</v>
      </c>
      <c r="N75" s="399">
        <f>K75/M75</f>
        <v>2000.3670677701496</v>
      </c>
    </row>
    <row r="76" spans="1:15">
      <c r="A76" t="s">
        <v>34</v>
      </c>
      <c r="B76" s="52" t="str">
        <f>VLOOKUP(A76,'MANO DE OBRA'!A9:D70,3,FALSE)</f>
        <v>Oficial (3)</v>
      </c>
      <c r="C76" s="50"/>
      <c r="D76" s="50"/>
      <c r="E76" s="50"/>
      <c r="F76" s="50"/>
      <c r="G76" s="50"/>
      <c r="H76" s="50"/>
      <c r="I76" s="296">
        <f>K76/J76*100</f>
        <v>173004.71937471567</v>
      </c>
      <c r="J76" s="297">
        <v>185</v>
      </c>
      <c r="K76" s="298">
        <f>VLOOKUP(A76,'MANO DE OBRA'!A9:D101,4,FALSE)</f>
        <v>320058.73084322398</v>
      </c>
      <c r="L76" s="53"/>
      <c r="M76" s="304">
        <v>80</v>
      </c>
      <c r="N76" s="399">
        <f>K76/M76</f>
        <v>4000.7341355402996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11414.201203310449</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274743.6024694923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54948.720493898465</v>
      </c>
      <c r="M87" s="858"/>
      <c r="N87" s="54"/>
    </row>
    <row r="88" spans="1:14">
      <c r="B88" s="92" t="s">
        <v>973</v>
      </c>
      <c r="C88" s="93"/>
      <c r="D88" s="93"/>
      <c r="E88" s="93"/>
      <c r="F88" s="93"/>
      <c r="G88" s="93"/>
      <c r="H88" s="93"/>
      <c r="I88" s="90"/>
      <c r="J88" s="91"/>
      <c r="K88" s="308">
        <v>0.05</v>
      </c>
      <c r="L88" s="857">
        <f>N82*K88</f>
        <v>13737.180123474616</v>
      </c>
      <c r="M88" s="858"/>
      <c r="N88" s="54"/>
    </row>
    <row r="89" spans="1:14" ht="15.75" thickBot="1">
      <c r="B89" s="94" t="s">
        <v>974</v>
      </c>
      <c r="C89" s="95"/>
      <c r="D89" s="95"/>
      <c r="E89" s="95"/>
      <c r="F89" s="95"/>
      <c r="G89" s="95"/>
      <c r="H89" s="95"/>
      <c r="I89" s="96"/>
      <c r="J89" s="97"/>
      <c r="K89" s="309">
        <v>0.05</v>
      </c>
      <c r="L89" s="859">
        <f>N82*K89</f>
        <v>13737.180123474616</v>
      </c>
      <c r="M89" s="860"/>
      <c r="N89" s="54"/>
    </row>
    <row r="90" spans="1:14" ht="15.75" thickBot="1">
      <c r="B90" s="823" t="s">
        <v>953</v>
      </c>
      <c r="C90" s="824"/>
      <c r="D90" s="824"/>
      <c r="E90" s="824"/>
      <c r="F90" s="824"/>
      <c r="G90" s="824"/>
      <c r="H90" s="824"/>
      <c r="I90" s="824"/>
      <c r="J90" s="824"/>
      <c r="K90" s="824"/>
      <c r="L90" s="824"/>
      <c r="M90" s="825"/>
      <c r="N90" s="55">
        <f>L87+L88+L89</f>
        <v>82423.080740847712</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357166.68321033998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1085</v>
      </c>
      <c r="C31" s="84" t="s">
        <v>2071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117</v>
      </c>
      <c r="B36" s="836" t="str">
        <f>VLOOKUP(A36,EQUIPOS!A6:D154,3,FALSE)</f>
        <v xml:space="preserve">Barredora mecánica de cepillo de 3658 mm ; 6 m3 </v>
      </c>
      <c r="C36" s="837"/>
      <c r="D36" s="837"/>
      <c r="E36" s="837"/>
      <c r="F36" s="837"/>
      <c r="G36" s="837"/>
      <c r="H36" s="838"/>
      <c r="I36" s="271"/>
      <c r="J36" s="272"/>
      <c r="K36" s="273">
        <f>VLOOKUP(A36,EQUIPOS!A6:D163,4,FALSE)</f>
        <v>91030.829661017517</v>
      </c>
      <c r="L36" s="274"/>
      <c r="M36" s="275">
        <v>150</v>
      </c>
      <c r="N36" s="276">
        <f>K36/M36</f>
        <v>606.8721977401168</v>
      </c>
    </row>
    <row r="37" spans="1:14">
      <c r="A37" s="116" t="s">
        <v>148</v>
      </c>
      <c r="B37" s="836" t="str">
        <f>VLOOKUP(A37,EQUIPOS!A7:D154,3,FALSE)</f>
        <v>Cargador : Potencia en el volante 110 hp, Clasificación de RPM del motor 2300.</v>
      </c>
      <c r="C37" s="837"/>
      <c r="D37" s="837"/>
      <c r="E37" s="837"/>
      <c r="F37" s="837"/>
      <c r="G37" s="837"/>
      <c r="H37" s="838"/>
      <c r="I37" s="271"/>
      <c r="J37" s="272"/>
      <c r="K37" s="273">
        <f>VLOOKUP(A37,EQUIPOS!A7:D164,4,FALSE)</f>
        <v>179386.56442759774</v>
      </c>
      <c r="L37" s="274"/>
      <c r="M37" s="275">
        <v>150</v>
      </c>
      <c r="N37" s="276">
        <f>K37/M37</f>
        <v>1195.9104295173183</v>
      </c>
    </row>
    <row r="38" spans="1:14">
      <c r="A38" t="s">
        <v>236</v>
      </c>
      <c r="B38" s="836" t="str">
        <f>VLOOKUP(A38,EQUIPOS!A8:D154,3,FALSE)</f>
        <v>Fresadora de pavimento, potencia 255 HP, peso 19 Ton, PROFUNDIDAD DE CORTE 305 mm</v>
      </c>
      <c r="C38" s="837"/>
      <c r="D38" s="837"/>
      <c r="E38" s="837"/>
      <c r="F38" s="837"/>
      <c r="G38" s="837"/>
      <c r="H38" s="838"/>
      <c r="I38" s="271"/>
      <c r="J38" s="272"/>
      <c r="K38" s="273">
        <f>VLOOKUP(A38,EQUIPOS!A8:D165,4,FALSE)</f>
        <v>315644.56827571179</v>
      </c>
      <c r="L38" s="274"/>
      <c r="M38" s="275">
        <v>150</v>
      </c>
      <c r="N38" s="276">
        <f>K38/M38</f>
        <v>2104.2971218380785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1.8043666666666667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3908.8841157621805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1233</v>
      </c>
      <c r="B58" s="49" t="str">
        <f>VLOOKUP(A58,TRANSPORTE!A5:D117,3,FALSE)</f>
        <v>Transporte de material fresado</v>
      </c>
      <c r="C58" s="321"/>
      <c r="D58" s="321"/>
      <c r="E58" s="321"/>
      <c r="F58" s="321"/>
      <c r="G58" s="321"/>
      <c r="H58" s="315" t="s">
        <v>1467</v>
      </c>
      <c r="I58" s="283">
        <v>0.13</v>
      </c>
      <c r="J58" s="290">
        <v>1</v>
      </c>
      <c r="K58" s="283">
        <f>I58*J58</f>
        <v>0.13</v>
      </c>
      <c r="L58" s="827">
        <f>VLOOKUP(A58,TRANSPORTE!A5:D117,4,FALSE)</f>
        <v>1613.685560082632</v>
      </c>
      <c r="M58" s="828"/>
      <c r="N58" s="291">
        <f>K58*L58</f>
        <v>209.77912281074217</v>
      </c>
    </row>
    <row r="59" spans="1:14">
      <c r="B59" s="49"/>
      <c r="C59" s="50"/>
      <c r="D59" s="50"/>
      <c r="E59" s="50"/>
      <c r="F59" s="50"/>
      <c r="G59" s="50"/>
      <c r="H59" s="315"/>
      <c r="I59" s="283"/>
      <c r="J59" s="290"/>
      <c r="K59" s="283"/>
      <c r="L59" s="827"/>
      <c r="M59" s="828"/>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209.77912281074217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1200</v>
      </c>
      <c r="N69" s="399">
        <f>K69/M69</f>
        <v>180.43666666666667</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180.43666666666667</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4299.0999052395891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859.81998104791785</v>
      </c>
      <c r="M82" s="858"/>
      <c r="N82" s="54"/>
    </row>
    <row r="83" spans="1:14">
      <c r="B83" s="92" t="s">
        <v>973</v>
      </c>
      <c r="C83" s="93"/>
      <c r="D83" s="93"/>
      <c r="E83" s="93"/>
      <c r="F83" s="93"/>
      <c r="G83" s="93"/>
      <c r="H83" s="93"/>
      <c r="I83" s="90"/>
      <c r="J83" s="91"/>
      <c r="K83" s="308">
        <v>0.05</v>
      </c>
      <c r="L83" s="857">
        <f>N77*K83</f>
        <v>214.95499526197946</v>
      </c>
      <c r="M83" s="858"/>
      <c r="N83" s="54"/>
    </row>
    <row r="84" spans="1:14" ht="15.75" thickBot="1">
      <c r="B84" s="94" t="s">
        <v>974</v>
      </c>
      <c r="C84" s="95"/>
      <c r="D84" s="95"/>
      <c r="E84" s="95"/>
      <c r="F84" s="95"/>
      <c r="G84" s="95"/>
      <c r="H84" s="95"/>
      <c r="I84" s="96"/>
      <c r="J84" s="97"/>
      <c r="K84" s="309">
        <v>0.05</v>
      </c>
      <c r="L84" s="859">
        <f>N77*K84</f>
        <v>214.95499526197946</v>
      </c>
      <c r="M84" s="860"/>
      <c r="N84" s="54"/>
    </row>
    <row r="85" spans="1:14" ht="15.75" thickBot="1">
      <c r="B85" s="823" t="s">
        <v>953</v>
      </c>
      <c r="C85" s="824"/>
      <c r="D85" s="824"/>
      <c r="E85" s="824"/>
      <c r="F85" s="824"/>
      <c r="G85" s="824"/>
      <c r="H85" s="824"/>
      <c r="I85" s="824"/>
      <c r="J85" s="824"/>
      <c r="K85" s="824"/>
      <c r="L85" s="824"/>
      <c r="M85" s="825"/>
      <c r="N85" s="55">
        <f>L82+L83+L84</f>
        <v>1289.7299715718768</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5588.8298768114655</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2016</v>
      </c>
      <c r="C31" s="84" t="s">
        <v>2073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117</v>
      </c>
      <c r="B36" s="836" t="str">
        <f>VLOOKUP(A36,EQUIPOS!A6:D154,3,FALSE)</f>
        <v xml:space="preserve">Barredora mecánica de cepillo de 3658 mm ; 6 m3 </v>
      </c>
      <c r="C36" s="837"/>
      <c r="D36" s="837"/>
      <c r="E36" s="837"/>
      <c r="F36" s="837"/>
      <c r="G36" s="837"/>
      <c r="H36" s="838"/>
      <c r="I36" s="271"/>
      <c r="J36" s="272"/>
      <c r="K36" s="273">
        <f>VLOOKUP(A36,EQUIPOS!A6:D163,4,FALSE)</f>
        <v>91030.829661017517</v>
      </c>
      <c r="L36" s="274"/>
      <c r="M36" s="275">
        <v>300</v>
      </c>
      <c r="N36" s="276">
        <f>K36/M36</f>
        <v>303.4360988700584</v>
      </c>
    </row>
    <row r="37" spans="1:14">
      <c r="A37" s="116" t="s">
        <v>148</v>
      </c>
      <c r="B37" s="836" t="str">
        <f>VLOOKUP(A37,EQUIPOS!A7:D154,3,FALSE)</f>
        <v>Cargador : Potencia en el volante 110 hp, Clasificación de RPM del motor 2300.</v>
      </c>
      <c r="C37" s="837"/>
      <c r="D37" s="837"/>
      <c r="E37" s="837"/>
      <c r="F37" s="837"/>
      <c r="G37" s="837"/>
      <c r="H37" s="838"/>
      <c r="I37" s="271"/>
      <c r="J37" s="272"/>
      <c r="K37" s="273">
        <f>VLOOKUP(A37,EQUIPOS!A7:D164,4,FALSE)</f>
        <v>179386.56442759774</v>
      </c>
      <c r="L37" s="274"/>
      <c r="M37" s="275">
        <v>300</v>
      </c>
      <c r="N37" s="276">
        <f>K37/M37</f>
        <v>597.95521475865917</v>
      </c>
    </row>
    <row r="38" spans="1:14">
      <c r="A38" t="s">
        <v>236</v>
      </c>
      <c r="B38" s="836" t="str">
        <f>VLOOKUP(A38,EQUIPOS!A8:D154,3,FALSE)</f>
        <v>Fresadora de pavimento, potencia 255 HP, peso 19 Ton, PROFUNDIDAD DE CORTE 305 mm</v>
      </c>
      <c r="C38" s="837"/>
      <c r="D38" s="837"/>
      <c r="E38" s="837"/>
      <c r="F38" s="837"/>
      <c r="G38" s="837"/>
      <c r="H38" s="838"/>
      <c r="I38" s="271"/>
      <c r="J38" s="272"/>
      <c r="K38" s="273">
        <f>VLOOKUP(A38,EQUIPOS!A8:D165,4,FALSE)</f>
        <v>315644.56827571179</v>
      </c>
      <c r="L38" s="274"/>
      <c r="M38" s="275">
        <v>300</v>
      </c>
      <c r="N38" s="276">
        <f>K38/M38</f>
        <v>1052.1485609190393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0.90218333333333334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1954.4420578810902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1233</v>
      </c>
      <c r="B58" s="49" t="str">
        <f>VLOOKUP(A58,TRANSPORTE!A5:D117,3,FALSE)</f>
        <v>Transporte de material fresado</v>
      </c>
      <c r="C58" s="321"/>
      <c r="D58" s="321"/>
      <c r="E58" s="321"/>
      <c r="F58" s="321"/>
      <c r="G58" s="321"/>
      <c r="H58" s="315" t="s">
        <v>1467</v>
      </c>
      <c r="I58" s="417">
        <v>6.5000000000000002E-2</v>
      </c>
      <c r="J58" s="290">
        <v>1</v>
      </c>
      <c r="K58" s="417">
        <f>I58*J58</f>
        <v>6.5000000000000002E-2</v>
      </c>
      <c r="L58" s="827">
        <f>VLOOKUP(A58,TRANSPORTE!A5:D117,4,FALSE)</f>
        <v>1613.685560082632</v>
      </c>
      <c r="M58" s="828"/>
      <c r="N58" s="291">
        <f>K58*L58</f>
        <v>104.88956140537108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104.88956140537108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2400</v>
      </c>
      <c r="N69" s="399">
        <f>K69/M69</f>
        <v>90.218333333333334</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90.218333333333334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2149.5499526197946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429.90999052395892</v>
      </c>
      <c r="M82" s="858"/>
      <c r="N82" s="54"/>
    </row>
    <row r="83" spans="1:14">
      <c r="B83" s="92" t="s">
        <v>973</v>
      </c>
      <c r="C83" s="93"/>
      <c r="D83" s="93"/>
      <c r="E83" s="93"/>
      <c r="F83" s="93"/>
      <c r="G83" s="93"/>
      <c r="H83" s="93"/>
      <c r="I83" s="90"/>
      <c r="J83" s="91"/>
      <c r="K83" s="308">
        <v>0.05</v>
      </c>
      <c r="L83" s="857">
        <f>N77*K83</f>
        <v>107.47749763098973</v>
      </c>
      <c r="M83" s="858"/>
      <c r="N83" s="54"/>
    </row>
    <row r="84" spans="1:14" ht="15.75" thickBot="1">
      <c r="B84" s="94" t="s">
        <v>974</v>
      </c>
      <c r="C84" s="95"/>
      <c r="D84" s="95"/>
      <c r="E84" s="95"/>
      <c r="F84" s="95"/>
      <c r="G84" s="95"/>
      <c r="H84" s="95"/>
      <c r="I84" s="96"/>
      <c r="J84" s="97"/>
      <c r="K84" s="309">
        <v>0.05</v>
      </c>
      <c r="L84" s="859">
        <f>N77*K84</f>
        <v>107.47749763098973</v>
      </c>
      <c r="M84" s="860"/>
      <c r="N84" s="54"/>
    </row>
    <row r="85" spans="1:14" ht="15.75" thickBot="1">
      <c r="B85" s="823" t="s">
        <v>953</v>
      </c>
      <c r="C85" s="824"/>
      <c r="D85" s="824"/>
      <c r="E85" s="824"/>
      <c r="F85" s="824"/>
      <c r="G85" s="824"/>
      <c r="H85" s="824"/>
      <c r="I85" s="824"/>
      <c r="J85" s="824"/>
      <c r="K85" s="824"/>
      <c r="L85" s="824"/>
      <c r="M85" s="825"/>
      <c r="N85" s="55">
        <f>L82+L83+L84</f>
        <v>644.86498578593842</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2794.4149384057328</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1086</v>
      </c>
      <c r="C31" s="84" t="s">
        <v>2074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18</v>
      </c>
      <c r="N36" s="276">
        <f>K36/M36</f>
        <v>3197.007088715518</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107015.99057394391</v>
      </c>
      <c r="L37" s="274"/>
      <c r="M37" s="275">
        <v>18</v>
      </c>
      <c r="N37" s="276">
        <f>K37/M37</f>
        <v>5945.3328096635505</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130764.36138100251</v>
      </c>
      <c r="L38" s="274"/>
      <c r="M38" s="275">
        <v>18</v>
      </c>
      <c r="N38" s="276">
        <f>K38/M38</f>
        <v>7264.6867433890284</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579770.55601292558</v>
      </c>
      <c r="L39" s="840">
        <v>18</v>
      </c>
      <c r="M39" s="841"/>
      <c r="N39" s="276">
        <f>K39/L39</f>
        <v>32209.475334051422</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130448.84626549845</v>
      </c>
      <c r="L40" s="280"/>
      <c r="M40" s="281">
        <v>18</v>
      </c>
      <c r="N40" s="276">
        <f>K40/M40</f>
        <v>7247.1581258610249</v>
      </c>
    </row>
    <row r="41" spans="1:14">
      <c r="B41" s="843" t="s">
        <v>952</v>
      </c>
      <c r="C41" s="844"/>
      <c r="D41" s="844"/>
      <c r="E41" s="41"/>
      <c r="F41" s="42"/>
      <c r="G41" s="42"/>
      <c r="H41" s="43"/>
      <c r="I41" s="39"/>
      <c r="J41" s="40"/>
      <c r="K41" s="283"/>
      <c r="L41" s="280"/>
      <c r="M41" s="405">
        <v>0.01</v>
      </c>
      <c r="N41" s="348">
        <f>N75*M41</f>
        <v>29.963350251000556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55893.623451931548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802</v>
      </c>
      <c r="B48" s="46" t="str">
        <f>VLOOKUP(A48,MATERIALES!A5:D373,3,FALSE)</f>
        <v>Arena lavada</v>
      </c>
      <c r="C48" s="285"/>
      <c r="D48" s="285"/>
      <c r="E48" s="285"/>
      <c r="F48" s="285"/>
      <c r="G48" s="285"/>
      <c r="H48" s="285"/>
      <c r="I48" s="272"/>
      <c r="J48" s="228" t="str">
        <f>VLOOKUP(A48,MATERIALES!A4:D640,2,FALSE)</f>
        <v>m3</v>
      </c>
      <c r="K48" s="286">
        <v>3.5000000000000003E-2</v>
      </c>
      <c r="L48" s="271"/>
      <c r="M48" s="406">
        <f>VLOOKUP(A48,MATERIALES!A5:D396,4,FALSE)</f>
        <v>91324.202789087751</v>
      </c>
      <c r="N48" s="276">
        <f>K48*M48</f>
        <v>3196.3470976180715</v>
      </c>
    </row>
    <row r="49" spans="1:14">
      <c r="A49" s="111" t="s">
        <v>763</v>
      </c>
      <c r="B49" s="46" t="str">
        <f>VLOOKUP(A49,MATERIALES!A6:D373,3,FALSE)</f>
        <v>Agregado petreo para mezclas asfálticas</v>
      </c>
      <c r="C49" s="285"/>
      <c r="D49" s="285"/>
      <c r="E49" s="285"/>
      <c r="F49" s="285"/>
      <c r="G49" s="285"/>
      <c r="H49" s="285"/>
      <c r="I49" s="272"/>
      <c r="J49" s="228" t="str">
        <f>VLOOKUP(A49,MATERIALES!A5:D641,2,FALSE)</f>
        <v>m3</v>
      </c>
      <c r="K49" s="286">
        <v>0.25</v>
      </c>
      <c r="L49" s="271"/>
      <c r="M49" s="406">
        <f>VLOOKUP(A49,MATERIALES!A6:D397,4,FALSE)</f>
        <v>66594.841480583753</v>
      </c>
      <c r="N49" s="276">
        <f>K49*M49</f>
        <v>16648.710370145938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19845.057467764011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417">
        <v>0.28500000000000003</v>
      </c>
      <c r="J58" s="290">
        <v>1</v>
      </c>
      <c r="K58" s="417">
        <f>I58*J58</f>
        <v>0.28500000000000003</v>
      </c>
      <c r="L58" s="827">
        <f>VLOOKUP(A58,TRANSPORTE!A5:D117,4,FALSE)</f>
        <v>1766.7604276158511</v>
      </c>
      <c r="M58" s="828"/>
      <c r="N58" s="291">
        <f>K58*L58</f>
        <v>503.52672187051763</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503.52672187051763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15</v>
      </c>
      <c r="B69" s="52" t="str">
        <f>VLOOKUP(A69,'MANO DE OBRA'!A8:D68,3,FALSE)</f>
        <v>Obrero (6)</v>
      </c>
      <c r="C69" s="50"/>
      <c r="D69" s="50"/>
      <c r="E69" s="50"/>
      <c r="F69" s="50"/>
      <c r="G69" s="50"/>
      <c r="H69" s="50"/>
      <c r="I69" s="296">
        <f>K69/J69*100</f>
        <v>175560</v>
      </c>
      <c r="J69" s="297">
        <v>185</v>
      </c>
      <c r="K69" s="298">
        <f>VLOOKUP(A69,'MANO DE OBRA'!A8:D99,4,FALSE)</f>
        <v>324786</v>
      </c>
      <c r="L69" s="53"/>
      <c r="M69" s="299">
        <v>144</v>
      </c>
      <c r="N69" s="399">
        <f>K69/M69</f>
        <v>2255.4583333333335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144</v>
      </c>
      <c r="N70" s="399">
        <f>K70/M70</f>
        <v>740.87669176672216</v>
      </c>
    </row>
    <row r="71" spans="1:15">
      <c r="B71" s="52"/>
      <c r="C71" s="50"/>
      <c r="D71" s="50"/>
      <c r="E71" s="50"/>
      <c r="F71" s="50"/>
      <c r="G71" s="50"/>
      <c r="H71" s="50"/>
      <c r="I71" s="296"/>
      <c r="J71" s="297"/>
      <c r="K71" s="298"/>
      <c r="L71" s="53"/>
      <c r="M71" s="304"/>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2996.3350251000556</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79238.542666666122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15847.708533333225</v>
      </c>
      <c r="M82" s="858"/>
      <c r="N82" s="54"/>
    </row>
    <row r="83" spans="1:14">
      <c r="B83" s="92" t="s">
        <v>973</v>
      </c>
      <c r="C83" s="93"/>
      <c r="D83" s="93"/>
      <c r="E83" s="93"/>
      <c r="F83" s="93"/>
      <c r="G83" s="93"/>
      <c r="H83" s="93"/>
      <c r="I83" s="90"/>
      <c r="J83" s="91"/>
      <c r="K83" s="308">
        <v>0.05</v>
      </c>
      <c r="L83" s="857">
        <f>N77*K83</f>
        <v>3961.9271333333063</v>
      </c>
      <c r="M83" s="858"/>
      <c r="N83" s="54"/>
    </row>
    <row r="84" spans="1:14" ht="15.75" thickBot="1">
      <c r="B84" s="94" t="s">
        <v>974</v>
      </c>
      <c r="C84" s="95"/>
      <c r="D84" s="95"/>
      <c r="E84" s="95"/>
      <c r="F84" s="95"/>
      <c r="G84" s="95"/>
      <c r="H84" s="95"/>
      <c r="I84" s="96"/>
      <c r="J84" s="97"/>
      <c r="K84" s="309">
        <v>0.05</v>
      </c>
      <c r="L84" s="859">
        <f>N77*K84</f>
        <v>3961.9271333333063</v>
      </c>
      <c r="M84" s="860"/>
      <c r="N84" s="54"/>
    </row>
    <row r="85" spans="1:14" ht="15.75" thickBot="1">
      <c r="B85" s="823" t="s">
        <v>953</v>
      </c>
      <c r="C85" s="824"/>
      <c r="D85" s="824"/>
      <c r="E85" s="824"/>
      <c r="F85" s="824"/>
      <c r="G85" s="824"/>
      <c r="H85" s="824"/>
      <c r="I85" s="824"/>
      <c r="J85" s="824"/>
      <c r="K85" s="824"/>
      <c r="L85" s="824"/>
      <c r="M85" s="825"/>
      <c r="N85" s="55">
        <f>L82+L83+L84</f>
        <v>23771.562799999836</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103010.10546666596</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1087</v>
      </c>
      <c r="C31" s="84" t="s">
        <v>2075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12</v>
      </c>
      <c r="N36" s="276">
        <f>K36/M36</f>
        <v>4795.5106330732769</v>
      </c>
    </row>
    <row r="37" spans="1:14">
      <c r="A37" s="116" t="s">
        <v>154</v>
      </c>
      <c r="B37" s="324" t="str">
        <f>VLOOKUP(A37,EQUIPOS!A6:D154,3,FALSE)</f>
        <v>Carrotanque Irrigador de asfalto, 1000 GALONES DE CAPACIDAD</v>
      </c>
      <c r="C37" s="325"/>
      <c r="D37" s="325"/>
      <c r="E37" s="325"/>
      <c r="F37" s="325"/>
      <c r="G37" s="325"/>
      <c r="H37" s="326"/>
      <c r="I37" s="271"/>
      <c r="J37" s="272"/>
      <c r="K37" s="273">
        <f>VLOOKUP(A37,EQUIPOS!A6:D163,4,FALSE)</f>
        <v>107015.99057394391</v>
      </c>
      <c r="L37" s="274"/>
      <c r="M37" s="275">
        <v>12</v>
      </c>
      <c r="N37" s="276">
        <f>K37/M37</f>
        <v>8917.9992144953267</v>
      </c>
    </row>
    <row r="38" spans="1:14">
      <c r="A38" s="116" t="s">
        <v>269</v>
      </c>
      <c r="B38" s="324" t="str">
        <f>VLOOKUP(A38,EQUIPOS!A6:D154,3,FALSE)</f>
        <v>Motoniveladora  potencia 215 HP, ancho de cuchilla 4,27 m, peso 18 ton.</v>
      </c>
      <c r="C38" s="325"/>
      <c r="D38" s="325"/>
      <c r="E38" s="325"/>
      <c r="F38" s="325"/>
      <c r="G38" s="325"/>
      <c r="H38" s="326"/>
      <c r="I38" s="271"/>
      <c r="J38" s="272"/>
      <c r="K38" s="273">
        <f>VLOOKUP(A38,EQUIPOS!A6:D163,4,FALSE)</f>
        <v>130764.36138100251</v>
      </c>
      <c r="L38" s="274"/>
      <c r="M38" s="275">
        <v>12</v>
      </c>
      <c r="N38" s="276">
        <f>K38/M38</f>
        <v>10897.030115083542</v>
      </c>
    </row>
    <row r="39" spans="1:14">
      <c r="A39" s="116" t="s">
        <v>299</v>
      </c>
      <c r="B39" s="836" t="str">
        <f>VLOOKUP(A39,EQUIPOS!A7:D154,3,FALSE)</f>
        <v xml:space="preserve">Recicladora, potencia 430HP </v>
      </c>
      <c r="C39" s="837"/>
      <c r="D39" s="837"/>
      <c r="E39" s="837"/>
      <c r="F39" s="837"/>
      <c r="G39" s="837"/>
      <c r="H39" s="838"/>
      <c r="I39" s="271"/>
      <c r="J39" s="272"/>
      <c r="K39" s="273">
        <f>VLOOKUP(A39,EQUIPOS!A7:D164,4,FALSE)</f>
        <v>579770.55601292558</v>
      </c>
      <c r="L39" s="274"/>
      <c r="M39" s="275">
        <v>12</v>
      </c>
      <c r="N39" s="276">
        <f>K39/M39</f>
        <v>48314.213001077129</v>
      </c>
    </row>
    <row r="40" spans="1:14">
      <c r="A40" t="s">
        <v>365</v>
      </c>
      <c r="B40" s="836" t="str">
        <f>VLOOKUP(A40,EQUIPOS!A8:D154,3,FALSE)</f>
        <v xml:space="preserve">Vibrocompatador, potencia 153 HP, peso 10 Ton. </v>
      </c>
      <c r="C40" s="837"/>
      <c r="D40" s="837"/>
      <c r="E40" s="837"/>
      <c r="F40" s="837"/>
      <c r="G40" s="837"/>
      <c r="H40" s="838"/>
      <c r="I40" s="271"/>
      <c r="J40" s="272"/>
      <c r="K40" s="273">
        <f>VLOOKUP(A40,EQUIPOS!A8:D165,4,FALSE)</f>
        <v>130448.84626549845</v>
      </c>
      <c r="L40" s="274"/>
      <c r="M40" s="275">
        <v>12</v>
      </c>
      <c r="N40" s="276">
        <f>K40/M40</f>
        <v>10870.737188791538</v>
      </c>
    </row>
    <row r="41" spans="1:14">
      <c r="B41" s="836"/>
      <c r="C41" s="837"/>
      <c r="D41" s="837"/>
      <c r="E41" s="837"/>
      <c r="F41" s="837"/>
      <c r="G41" s="837"/>
      <c r="H41" s="838"/>
      <c r="I41" s="839"/>
      <c r="J41" s="820"/>
      <c r="K41" s="273"/>
      <c r="L41" s="840"/>
      <c r="M41" s="841"/>
      <c r="N41" s="276"/>
    </row>
    <row r="42" spans="1:14">
      <c r="B42" s="836"/>
      <c r="C42" s="837"/>
      <c r="D42" s="837"/>
      <c r="E42" s="842"/>
      <c r="F42" s="837"/>
      <c r="G42" s="837"/>
      <c r="H42" s="838"/>
      <c r="I42" s="39"/>
      <c r="J42" s="40"/>
      <c r="K42" s="278"/>
      <c r="L42" s="280"/>
      <c r="M42" s="281"/>
      <c r="N42" s="282"/>
    </row>
    <row r="43" spans="1:14">
      <c r="B43" s="843" t="s">
        <v>952</v>
      </c>
      <c r="C43" s="956"/>
      <c r="D43" s="956"/>
      <c r="E43" s="41"/>
      <c r="F43" s="42"/>
      <c r="G43" s="42"/>
      <c r="H43" s="43"/>
      <c r="I43" s="39"/>
      <c r="J43" s="40"/>
      <c r="K43" s="283"/>
      <c r="L43" s="280"/>
      <c r="M43" s="405">
        <v>0.1</v>
      </c>
      <c r="N43" s="348">
        <f>N77*M43</f>
        <v>449.45025376500837</v>
      </c>
    </row>
    <row r="44" spans="1:14" ht="15.75" thickBot="1">
      <c r="B44" s="836"/>
      <c r="C44" s="837"/>
      <c r="D44" s="837"/>
      <c r="E44" s="837"/>
      <c r="F44" s="837"/>
      <c r="G44" s="837"/>
      <c r="H44" s="838"/>
      <c r="I44" s="845"/>
      <c r="J44" s="846"/>
      <c r="K44" s="44"/>
      <c r="L44" s="847"/>
      <c r="M44" s="848"/>
      <c r="N44" s="108"/>
    </row>
    <row r="45" spans="1:14" ht="15.75" thickBot="1">
      <c r="B45" s="823" t="s">
        <v>953</v>
      </c>
      <c r="C45" s="824"/>
      <c r="D45" s="824"/>
      <c r="E45" s="824"/>
      <c r="F45" s="824"/>
      <c r="G45" s="824"/>
      <c r="H45" s="824"/>
      <c r="I45" s="824"/>
      <c r="J45" s="824"/>
      <c r="K45" s="824"/>
      <c r="L45" s="824"/>
      <c r="M45" s="825"/>
      <c r="N45" s="398">
        <f>SUM(N36:N44)</f>
        <v>84244.940406285823</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t="s">
        <v>774</v>
      </c>
      <c r="B50" s="46" t="str">
        <f>VLOOKUP(A50,MATERIALES!A5:D373,3,FALSE)</f>
        <v>Agua</v>
      </c>
      <c r="C50" s="285"/>
      <c r="D50" s="285"/>
      <c r="E50" s="285"/>
      <c r="F50" s="285"/>
      <c r="G50" s="285"/>
      <c r="H50" s="285"/>
      <c r="I50" s="272"/>
      <c r="J50" s="228" t="str">
        <f>VLOOKUP(A50,MATERIALES!A4:D640,2,FALSE)</f>
        <v>lt</v>
      </c>
      <c r="K50" s="286">
        <v>75</v>
      </c>
      <c r="L50" s="271"/>
      <c r="M50" s="406">
        <f>VLOOKUP(A50,MATERIALES!A5:D396,4,FALSE)</f>
        <v>47.073657313142114</v>
      </c>
      <c r="N50" s="276">
        <f>K50*M50</f>
        <v>3530.5242984856586</v>
      </c>
    </row>
    <row r="51" spans="1:14">
      <c r="A51" t="s">
        <v>807</v>
      </c>
      <c r="B51" s="46" t="str">
        <f>VLOOKUP(A51,MATERIALES!A5:D373,3,FALSE)</f>
        <v xml:space="preserve">Cemento Asfáltico </v>
      </c>
      <c r="C51" s="285"/>
      <c r="D51" s="285"/>
      <c r="E51" s="285"/>
      <c r="F51" s="285"/>
      <c r="G51" s="285"/>
      <c r="H51" s="285"/>
      <c r="I51" s="272"/>
      <c r="J51" s="228" t="str">
        <f>VLOOKUP(A51,MATERIALES!A4:D640,2,FALSE)</f>
        <v>kg</v>
      </c>
      <c r="K51" s="286">
        <v>1.3</v>
      </c>
      <c r="L51" s="271"/>
      <c r="M51" s="406">
        <f>VLOOKUP(A51,MATERIALES!A5:D396,4,FALSE)</f>
        <v>3329.1536533127733</v>
      </c>
      <c r="N51" s="276">
        <f>K51*M51</f>
        <v>4327.8997493066054</v>
      </c>
    </row>
    <row r="52" spans="1:14">
      <c r="B52" s="46"/>
      <c r="C52" s="285"/>
      <c r="D52" s="285"/>
      <c r="E52" s="285"/>
      <c r="F52" s="285"/>
      <c r="G52" s="285"/>
      <c r="H52" s="285"/>
      <c r="I52" s="272"/>
      <c r="J52" s="228"/>
      <c r="K52" s="286"/>
      <c r="L52" s="271"/>
      <c r="M52" s="287"/>
      <c r="N52" s="288"/>
    </row>
    <row r="53" spans="1:14">
      <c r="B53" s="46"/>
      <c r="C53" s="285"/>
      <c r="D53" s="285"/>
      <c r="E53" s="285"/>
      <c r="F53" s="285"/>
      <c r="G53" s="285"/>
      <c r="H53" s="285"/>
      <c r="I53" s="272"/>
      <c r="J53" s="228"/>
      <c r="K53" s="286"/>
      <c r="L53" s="271"/>
      <c r="M53" s="287"/>
      <c r="N53" s="288"/>
    </row>
    <row r="54" spans="1:14" ht="15.75" thickBot="1">
      <c r="B54" s="818"/>
      <c r="C54" s="819"/>
      <c r="D54" s="819"/>
      <c r="E54" s="819"/>
      <c r="F54" s="819"/>
      <c r="G54" s="819"/>
      <c r="H54" s="819"/>
      <c r="I54" s="820"/>
      <c r="J54" s="45"/>
      <c r="K54" s="47"/>
      <c r="L54" s="821"/>
      <c r="M54" s="822"/>
      <c r="N54" s="48"/>
    </row>
    <row r="55" spans="1:14" ht="15.75" thickBot="1">
      <c r="B55" s="823" t="s">
        <v>953</v>
      </c>
      <c r="C55" s="824"/>
      <c r="D55" s="824"/>
      <c r="E55" s="824"/>
      <c r="F55" s="824"/>
      <c r="G55" s="824"/>
      <c r="H55" s="824"/>
      <c r="I55" s="824"/>
      <c r="J55" s="824"/>
      <c r="K55" s="824"/>
      <c r="L55" s="824"/>
      <c r="M55" s="825"/>
      <c r="N55" s="398">
        <f>SUM(N50:N54)</f>
        <v>7858.424047792264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299">
        <v>96</v>
      </c>
      <c r="N71" s="399">
        <f>K71/M71</f>
        <v>1111.3150376500832</v>
      </c>
      <c r="O71" s="109"/>
    </row>
    <row r="72" spans="1:15">
      <c r="A72" t="s">
        <v>15</v>
      </c>
      <c r="B72" s="52" t="str">
        <f>VLOOKUP(A72,'MANO DE OBRA'!A8:D69,3,FALSE)</f>
        <v>Obrero (6)</v>
      </c>
      <c r="C72" s="50"/>
      <c r="D72" s="50"/>
      <c r="E72" s="50"/>
      <c r="F72" s="50"/>
      <c r="G72" s="50"/>
      <c r="H72" s="50"/>
      <c r="I72" s="296">
        <f>K72/J72*100</f>
        <v>175560</v>
      </c>
      <c r="J72" s="297">
        <v>185</v>
      </c>
      <c r="K72" s="298">
        <f>VLOOKUP(A72,'MANO DE OBRA'!A8:D100,4,FALSE)</f>
        <v>324786</v>
      </c>
      <c r="L72" s="53"/>
      <c r="M72" s="303">
        <v>96</v>
      </c>
      <c r="N72" s="399">
        <f>K72/M72</f>
        <v>3383.1875</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4494.5025376500835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N45+N55+N66+N77</f>
        <v>96597.866991728166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19319.573398345634</v>
      </c>
      <c r="M84" s="858"/>
      <c r="N84" s="54"/>
    </row>
    <row r="85" spans="1:14">
      <c r="B85" s="92" t="s">
        <v>973</v>
      </c>
      <c r="C85" s="93"/>
      <c r="D85" s="93"/>
      <c r="E85" s="93"/>
      <c r="F85" s="93"/>
      <c r="G85" s="93"/>
      <c r="H85" s="93"/>
      <c r="I85" s="90"/>
      <c r="J85" s="91"/>
      <c r="K85" s="308">
        <v>0.05</v>
      </c>
      <c r="L85" s="857">
        <f>N79*K85</f>
        <v>4829.8933495864085</v>
      </c>
      <c r="M85" s="858"/>
      <c r="N85" s="54"/>
    </row>
    <row r="86" spans="1:14" ht="15.75" thickBot="1">
      <c r="B86" s="94" t="s">
        <v>974</v>
      </c>
      <c r="C86" s="95"/>
      <c r="D86" s="95"/>
      <c r="E86" s="95"/>
      <c r="F86" s="95"/>
      <c r="G86" s="95"/>
      <c r="H86" s="95"/>
      <c r="I86" s="96"/>
      <c r="J86" s="97"/>
      <c r="K86" s="309">
        <v>0.05</v>
      </c>
      <c r="L86" s="859">
        <f>N79*K86</f>
        <v>4829.8933495864085</v>
      </c>
      <c r="M86" s="860"/>
      <c r="N86" s="54"/>
    </row>
    <row r="87" spans="1:14" ht="15.75" thickBot="1">
      <c r="B87" s="823" t="s">
        <v>953</v>
      </c>
      <c r="C87" s="824"/>
      <c r="D87" s="824"/>
      <c r="E87" s="824"/>
      <c r="F87" s="824"/>
      <c r="G87" s="824"/>
      <c r="H87" s="824"/>
      <c r="I87" s="824"/>
      <c r="J87" s="824"/>
      <c r="K87" s="824"/>
      <c r="L87" s="824"/>
      <c r="M87" s="825"/>
      <c r="N87" s="55">
        <f>L84+L85+L86</f>
        <v>28979.360097518449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125577.22708924662</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2215</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2216</v>
      </c>
      <c r="C105" s="34"/>
      <c r="D105" s="34"/>
      <c r="E105" s="34"/>
      <c r="F105" s="34"/>
      <c r="G105" s="34"/>
      <c r="H105" s="34"/>
      <c r="I105" s="34"/>
      <c r="J105" s="34"/>
      <c r="K105" s="34"/>
      <c r="L105" s="34"/>
      <c r="M105" s="34"/>
      <c r="N105" s="35"/>
    </row>
    <row r="106" spans="2:14" ht="15" customHeight="1">
      <c r="B106" s="861" t="s">
        <v>2217</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2218</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2219</v>
      </c>
      <c r="C119" s="58"/>
      <c r="D119" s="58"/>
      <c r="E119" s="15"/>
      <c r="F119" s="15"/>
      <c r="G119" s="15"/>
      <c r="H119" s="15"/>
      <c r="I119" s="15"/>
      <c r="J119" s="800"/>
      <c r="K119" s="800"/>
      <c r="L119" s="800"/>
      <c r="M119" s="800"/>
      <c r="N119" s="801"/>
    </row>
    <row r="120" spans="2:14" ht="15.75" thickBot="1">
      <c r="B120" s="265" t="s">
        <v>2220</v>
      </c>
      <c r="C120" s="397"/>
      <c r="D120" s="397"/>
      <c r="E120" s="60"/>
      <c r="F120" s="60"/>
      <c r="G120" s="60"/>
      <c r="H120" s="60"/>
      <c r="I120" s="60"/>
      <c r="J120" s="802"/>
      <c r="K120" s="802"/>
      <c r="L120" s="802"/>
      <c r="M120" s="802"/>
      <c r="N120"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1597</v>
      </c>
      <c r="C31" s="84" t="s">
        <v>2076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18</v>
      </c>
      <c r="N36" s="276">
        <f>K36/M36</f>
        <v>3197.007088715518</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107015.99057394391</v>
      </c>
      <c r="L37" s="274"/>
      <c r="M37" s="275">
        <v>18</v>
      </c>
      <c r="N37" s="276">
        <f>K37/M37</f>
        <v>5945.3328096635505</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130764.36138100251</v>
      </c>
      <c r="L38" s="274"/>
      <c r="M38" s="275">
        <v>18</v>
      </c>
      <c r="N38" s="276">
        <f>K38/M38</f>
        <v>7264.6867433890284</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579770.55601292558</v>
      </c>
      <c r="L39" s="840">
        <v>18</v>
      </c>
      <c r="M39" s="841"/>
      <c r="N39" s="276">
        <f>K39/L39</f>
        <v>32209.475334051422</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130448.84626549845</v>
      </c>
      <c r="L40" s="280"/>
      <c r="M40" s="281">
        <v>18</v>
      </c>
      <c r="N40" s="276">
        <f>K40/M40</f>
        <v>7247.1581258610249</v>
      </c>
    </row>
    <row r="41" spans="1:14">
      <c r="B41" s="324"/>
      <c r="C41" s="325"/>
      <c r="D41" s="325"/>
      <c r="E41" s="325"/>
      <c r="F41" s="327"/>
      <c r="G41" s="327"/>
      <c r="H41" s="128"/>
      <c r="I41" s="39"/>
      <c r="J41" s="40"/>
      <c r="K41" s="278"/>
      <c r="L41" s="280"/>
      <c r="M41" s="281"/>
      <c r="N41" s="276"/>
    </row>
    <row r="42" spans="1:14">
      <c r="B42" s="843" t="s">
        <v>952</v>
      </c>
      <c r="C42" s="844"/>
      <c r="D42" s="844"/>
      <c r="E42" s="41"/>
      <c r="F42" s="42"/>
      <c r="G42" s="42"/>
      <c r="H42" s="43"/>
      <c r="I42" s="39"/>
      <c r="J42" s="40"/>
      <c r="K42" s="283"/>
      <c r="L42" s="280"/>
      <c r="M42" s="405">
        <v>0.01</v>
      </c>
      <c r="N42" s="348">
        <f>N76*M42</f>
        <v>29.963350251000556</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55893.623451931548</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565</v>
      </c>
      <c r="B49" s="46" t="str">
        <f>VLOOKUP(A49,MATERIALES!A5:D373,3,FALSE)</f>
        <v>Mezcla densa en Caliente MDC-25</v>
      </c>
      <c r="C49" s="285"/>
      <c r="D49" s="285"/>
      <c r="E49" s="285"/>
      <c r="F49" s="285"/>
      <c r="G49" s="285"/>
      <c r="H49" s="285"/>
      <c r="I49" s="272"/>
      <c r="J49" s="228" t="str">
        <f>VLOOKUP(A49,MATERIALES!A5:D641,2,FALSE)</f>
        <v>m3</v>
      </c>
      <c r="K49" s="286">
        <v>0.153</v>
      </c>
      <c r="L49" s="271"/>
      <c r="M49" s="406">
        <f>VLOOKUP(A49,MATERIALES!A5:D396,4,FALSE)</f>
        <v>477107.26364981814</v>
      </c>
      <c r="N49" s="276">
        <f>K49*M49</f>
        <v>72997.411338422171</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72997.411338422171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1364</v>
      </c>
      <c r="B59" s="49" t="str">
        <f>VLOOKUP(A59,TRANSPORTE!A5:D117,3,FALSE)</f>
        <v>Transporte de Mezcla densa en Caliente MDC-25</v>
      </c>
      <c r="C59" s="321"/>
      <c r="D59" s="321"/>
      <c r="E59" s="321"/>
      <c r="F59" s="321"/>
      <c r="G59" s="321"/>
      <c r="H59" s="315" t="s">
        <v>1467</v>
      </c>
      <c r="I59" s="417">
        <v>0.153</v>
      </c>
      <c r="J59" s="290">
        <v>1</v>
      </c>
      <c r="K59" s="417">
        <f>I59*J59</f>
        <v>0.153</v>
      </c>
      <c r="L59" s="827">
        <f>VLOOKUP(A59,TRANSPORTE!A5:D117,4,FALSE)</f>
        <v>1462.1465607855321</v>
      </c>
      <c r="M59" s="828"/>
      <c r="N59" s="291">
        <f>K59*L59</f>
        <v>223.70842380018641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223.70842380018641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144</v>
      </c>
      <c r="N70" s="399">
        <f>K70/M70</f>
        <v>2255.4583333333335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2996.3350251000556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132111.07823925395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26422.215647850793</v>
      </c>
      <c r="M83" s="858"/>
      <c r="N83" s="54"/>
    </row>
    <row r="84" spans="1:14">
      <c r="B84" s="92" t="s">
        <v>973</v>
      </c>
      <c r="C84" s="93"/>
      <c r="D84" s="93"/>
      <c r="E84" s="93"/>
      <c r="F84" s="93"/>
      <c r="G84" s="93"/>
      <c r="H84" s="93"/>
      <c r="I84" s="90"/>
      <c r="J84" s="91"/>
      <c r="K84" s="308">
        <v>0.05</v>
      </c>
      <c r="L84" s="857">
        <f>N78*K84</f>
        <v>6605.5539119626983</v>
      </c>
      <c r="M84" s="858"/>
      <c r="N84" s="54"/>
    </row>
    <row r="85" spans="1:14" ht="15.75" thickBot="1">
      <c r="B85" s="94" t="s">
        <v>974</v>
      </c>
      <c r="C85" s="95"/>
      <c r="D85" s="95"/>
      <c r="E85" s="95"/>
      <c r="F85" s="95"/>
      <c r="G85" s="95"/>
      <c r="H85" s="95"/>
      <c r="I85" s="96"/>
      <c r="J85" s="97"/>
      <c r="K85" s="309">
        <v>0.05</v>
      </c>
      <c r="L85" s="859">
        <f>N78*K85</f>
        <v>6605.5539119626983</v>
      </c>
      <c r="M85" s="860"/>
      <c r="N85" s="54"/>
    </row>
    <row r="86" spans="1:14" ht="15.75" thickBot="1">
      <c r="B86" s="823" t="s">
        <v>953</v>
      </c>
      <c r="C86" s="824"/>
      <c r="D86" s="824"/>
      <c r="E86" s="824"/>
      <c r="F86" s="824"/>
      <c r="G86" s="824"/>
      <c r="H86" s="824"/>
      <c r="I86" s="824"/>
      <c r="J86" s="824"/>
      <c r="K86" s="824"/>
      <c r="L86" s="824"/>
      <c r="M86" s="825"/>
      <c r="N86" s="55">
        <f>L83+L84+L85</f>
        <v>39633.323471776188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171744.40171103014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1598</v>
      </c>
      <c r="C31" s="84" t="s">
        <v>2079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18</v>
      </c>
      <c r="N36" s="276">
        <f>K36/M36</f>
        <v>3197.007088715518</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107015.99057394391</v>
      </c>
      <c r="L37" s="274"/>
      <c r="M37" s="275">
        <v>18</v>
      </c>
      <c r="N37" s="276">
        <f>K37/M37</f>
        <v>5945.3328096635505</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130764.36138100251</v>
      </c>
      <c r="L38" s="274"/>
      <c r="M38" s="275">
        <v>18</v>
      </c>
      <c r="N38" s="276">
        <f>K38/M38</f>
        <v>7264.6867433890284</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579770.55601292558</v>
      </c>
      <c r="L39" s="840">
        <v>18</v>
      </c>
      <c r="M39" s="841"/>
      <c r="N39" s="276">
        <f>K39/L39</f>
        <v>32209.475334051422</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130448.84626549845</v>
      </c>
      <c r="L40" s="280"/>
      <c r="M40" s="281">
        <v>18</v>
      </c>
      <c r="N40" s="276">
        <f>K40/M40</f>
        <v>7247.1581258610249</v>
      </c>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29.963350251000556</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55893.623451931548</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483368.5138289496</v>
      </c>
      <c r="N49" s="276">
        <f>K49*M49</f>
        <v>73955.38261582928</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73955.38261582928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1362</v>
      </c>
      <c r="B59" s="49" t="str">
        <f>VLOOKUP(A59,TRANSPORTE!A5:D117,3,FALSE)</f>
        <v>Transporte de Mezcla Densa en Caliente MDC-19</v>
      </c>
      <c r="C59" s="321"/>
      <c r="D59" s="321"/>
      <c r="E59" s="321"/>
      <c r="F59" s="321"/>
      <c r="G59" s="321"/>
      <c r="H59" s="315" t="s">
        <v>1467</v>
      </c>
      <c r="I59" s="417">
        <v>0.153</v>
      </c>
      <c r="J59" s="290">
        <v>1</v>
      </c>
      <c r="K59" s="417">
        <f>I59*J59</f>
        <v>0.153</v>
      </c>
      <c r="L59" s="827">
        <f>VLOOKUP(A59,TRANSPORTE!A5:D117,4,FALSE)</f>
        <v>1384.8411929008628</v>
      </c>
      <c r="M59" s="828"/>
      <c r="N59" s="291">
        <f>K59*L59</f>
        <v>211.88070251383201</v>
      </c>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211.88070251383201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144</v>
      </c>
      <c r="N70" s="399">
        <f>K70/M70</f>
        <v>2255.4583333333335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2996.3350251000556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133057.22179537473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26611.444359074947</v>
      </c>
      <c r="M83" s="858"/>
      <c r="N83" s="54"/>
    </row>
    <row r="84" spans="1:14">
      <c r="B84" s="92" t="s">
        <v>973</v>
      </c>
      <c r="C84" s="93"/>
      <c r="D84" s="93"/>
      <c r="E84" s="93"/>
      <c r="F84" s="93"/>
      <c r="G84" s="93"/>
      <c r="H84" s="93"/>
      <c r="I84" s="90"/>
      <c r="J84" s="91"/>
      <c r="K84" s="308">
        <v>0.05</v>
      </c>
      <c r="L84" s="857">
        <f>N78*K84</f>
        <v>6652.8610897687367</v>
      </c>
      <c r="M84" s="858"/>
      <c r="N84" s="54"/>
    </row>
    <row r="85" spans="1:14" ht="15.75" thickBot="1">
      <c r="B85" s="94" t="s">
        <v>974</v>
      </c>
      <c r="C85" s="95"/>
      <c r="D85" s="95"/>
      <c r="E85" s="95"/>
      <c r="F85" s="95"/>
      <c r="G85" s="95"/>
      <c r="H85" s="95"/>
      <c r="I85" s="96"/>
      <c r="J85" s="97"/>
      <c r="K85" s="309">
        <v>0.05</v>
      </c>
      <c r="L85" s="859">
        <f>N78*K85</f>
        <v>6652.8610897687367</v>
      </c>
      <c r="M85" s="860"/>
      <c r="N85" s="54"/>
    </row>
    <row r="86" spans="1:14" ht="15.75" thickBot="1">
      <c r="B86" s="823" t="s">
        <v>953</v>
      </c>
      <c r="C86" s="824"/>
      <c r="D86" s="824"/>
      <c r="E86" s="824"/>
      <c r="F86" s="824"/>
      <c r="G86" s="824"/>
      <c r="H86" s="824"/>
      <c r="I86" s="824"/>
      <c r="J86" s="824"/>
      <c r="K86" s="824"/>
      <c r="L86" s="824"/>
      <c r="M86" s="825"/>
      <c r="N86" s="55">
        <f>L83+L84+L85</f>
        <v>39917.166538612422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172974.38833398715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1599</v>
      </c>
      <c r="C31" s="84" t="s">
        <v>2080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15</v>
      </c>
      <c r="N36" s="276">
        <f>K36/M36</f>
        <v>3836.4085064586211</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107015.99057394391</v>
      </c>
      <c r="L37" s="274"/>
      <c r="M37" s="275">
        <v>15</v>
      </c>
      <c r="N37" s="276">
        <f>K37/M37</f>
        <v>7134.3993715962606</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130764.36138100251</v>
      </c>
      <c r="L38" s="274"/>
      <c r="M38" s="275">
        <v>15</v>
      </c>
      <c r="N38" s="276">
        <f>K38/M38</f>
        <v>8717.6240920668333</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579770.55601292558</v>
      </c>
      <c r="L39" s="840">
        <v>15</v>
      </c>
      <c r="M39" s="841"/>
      <c r="N39" s="276">
        <f>K39/L39</f>
        <v>38651.370400861706</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130448.84626549845</v>
      </c>
      <c r="L40" s="280"/>
      <c r="M40" s="281">
        <v>15</v>
      </c>
      <c r="N40" s="276">
        <f>K40/M40</f>
        <v>8696.5897510332306</v>
      </c>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35.956020301200674</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67072.34814231786</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565</v>
      </c>
      <c r="B49" s="46" t="str">
        <f>VLOOKUP(A49,MATERIALES!A4:D373,3,FALSE)</f>
        <v>Mezcla densa en Caliente MDC-25</v>
      </c>
      <c r="C49" s="285"/>
      <c r="D49" s="285"/>
      <c r="E49" s="285"/>
      <c r="F49" s="285"/>
      <c r="G49" s="285"/>
      <c r="H49" s="285"/>
      <c r="I49" s="272"/>
      <c r="J49" s="228" t="str">
        <f>VLOOKUP(A49,MATERIALES!A5:D641,2,FALSE)</f>
        <v>m3</v>
      </c>
      <c r="K49" s="286">
        <v>0.153</v>
      </c>
      <c r="L49" s="271"/>
      <c r="M49" s="406">
        <f>VLOOKUP(A49,MATERIALES!A5:D396,4,FALSE)</f>
        <v>477107.26364981814</v>
      </c>
      <c r="N49" s="276">
        <f>K49*M49</f>
        <v>72997.411338422171</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72997.411338422171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1364</v>
      </c>
      <c r="B59" s="49" t="str">
        <f>VLOOKUP(A59,TRANSPORTE!A5:D117,3,FALSE)</f>
        <v>Transporte de Mezcla densa en Caliente MDC-25</v>
      </c>
      <c r="C59" s="321"/>
      <c r="D59" s="321"/>
      <c r="E59" s="321"/>
      <c r="F59" s="321"/>
      <c r="G59" s="321"/>
      <c r="H59" s="315" t="s">
        <v>1467</v>
      </c>
      <c r="I59" s="417">
        <v>0.153</v>
      </c>
      <c r="J59" s="290">
        <v>1</v>
      </c>
      <c r="K59" s="417">
        <f>I59*J59</f>
        <v>0.153</v>
      </c>
      <c r="L59" s="827">
        <f>VLOOKUP(A59,TRANSPORTE!A5:D117,4,FALSE)</f>
        <v>1462.1465607855321</v>
      </c>
      <c r="M59" s="828"/>
      <c r="N59" s="291">
        <f>K59*L59</f>
        <v>223.70842380018641</v>
      </c>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223.70842380018641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120</v>
      </c>
      <c r="N70" s="399">
        <f>K70/M70</f>
        <v>2706.55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3595.602030120067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143889.06993466028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28777.813986932058</v>
      </c>
      <c r="M83" s="858"/>
      <c r="N83" s="54"/>
    </row>
    <row r="84" spans="1:14">
      <c r="B84" s="92" t="s">
        <v>973</v>
      </c>
      <c r="C84" s="93"/>
      <c r="D84" s="93"/>
      <c r="E84" s="93"/>
      <c r="F84" s="93"/>
      <c r="G84" s="93"/>
      <c r="H84" s="93"/>
      <c r="I84" s="90"/>
      <c r="J84" s="91"/>
      <c r="K84" s="308">
        <v>0.05</v>
      </c>
      <c r="L84" s="857">
        <f>N78*K84</f>
        <v>7194.4534967330146</v>
      </c>
      <c r="M84" s="858"/>
      <c r="N84" s="54"/>
    </row>
    <row r="85" spans="1:14" ht="15.75" thickBot="1">
      <c r="B85" s="94" t="s">
        <v>974</v>
      </c>
      <c r="C85" s="95"/>
      <c r="D85" s="95"/>
      <c r="E85" s="95"/>
      <c r="F85" s="95"/>
      <c r="G85" s="95"/>
      <c r="H85" s="95"/>
      <c r="I85" s="96"/>
      <c r="J85" s="97"/>
      <c r="K85" s="309">
        <v>0.05</v>
      </c>
      <c r="L85" s="859">
        <f>N78*K85</f>
        <v>7194.4534967330146</v>
      </c>
      <c r="M85" s="860"/>
      <c r="N85" s="54"/>
    </row>
    <row r="86" spans="1:14" ht="15.75" thickBot="1">
      <c r="B86" s="823" t="s">
        <v>953</v>
      </c>
      <c r="C86" s="824"/>
      <c r="D86" s="824"/>
      <c r="E86" s="824"/>
      <c r="F86" s="824"/>
      <c r="G86" s="824"/>
      <c r="H86" s="824"/>
      <c r="I86" s="824"/>
      <c r="J86" s="824"/>
      <c r="K86" s="824"/>
      <c r="L86" s="824"/>
      <c r="M86" s="825"/>
      <c r="N86" s="55">
        <f>L83+L84+L85</f>
        <v>43166.72098039808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187055.79091505834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1600</v>
      </c>
      <c r="C31" s="84" t="s">
        <v>2083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275">
        <v>15</v>
      </c>
      <c r="N36" s="276">
        <f>K36/M36</f>
        <v>3836.4085064586211</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107015.99057394391</v>
      </c>
      <c r="L37" s="274"/>
      <c r="M37" s="275">
        <v>15</v>
      </c>
      <c r="N37" s="276">
        <f>K37/M37</f>
        <v>7134.3993715962606</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130764.36138100251</v>
      </c>
      <c r="L38" s="274"/>
      <c r="M38" s="275">
        <v>15</v>
      </c>
      <c r="N38" s="276">
        <f>K38/M38</f>
        <v>8717.6240920668333</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579770.55601292558</v>
      </c>
      <c r="L39" s="840">
        <v>15</v>
      </c>
      <c r="M39" s="841"/>
      <c r="N39" s="276">
        <f>K39/L39</f>
        <v>38651.370400861706</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130448.84626549845</v>
      </c>
      <c r="L40" s="280"/>
      <c r="M40" s="281">
        <v>15</v>
      </c>
      <c r="N40" s="276">
        <f>K40/M40</f>
        <v>8696.5897510332306</v>
      </c>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35.956020301200674</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67072.34814231786</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483368.5138289496</v>
      </c>
      <c r="N49" s="276">
        <f>K49*M49</f>
        <v>73955.38261582928</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73955.38261582928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1362</v>
      </c>
      <c r="B59" s="49" t="str">
        <f>VLOOKUP(A59,TRANSPORTE!A5:D117,3,FALSE)</f>
        <v>Transporte de Mezcla Densa en Caliente MDC-19</v>
      </c>
      <c r="C59" s="321"/>
      <c r="D59" s="321"/>
      <c r="E59" s="321"/>
      <c r="F59" s="321"/>
      <c r="G59" s="321"/>
      <c r="H59" s="315" t="s">
        <v>1467</v>
      </c>
      <c r="I59" s="417">
        <v>0.153</v>
      </c>
      <c r="J59" s="290">
        <v>1</v>
      </c>
      <c r="K59" s="417">
        <f>I59*J59</f>
        <v>0.153</v>
      </c>
      <c r="L59" s="827">
        <f>VLOOKUP(A59,TRANSPORTE!A5:D117,4,FALSE)</f>
        <v>1384.8411929008628</v>
      </c>
      <c r="M59" s="828"/>
      <c r="N59" s="291">
        <f>K59*L59</f>
        <v>211.88070251383201</v>
      </c>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211.88070251383201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120</v>
      </c>
      <c r="N70" s="399">
        <f>K70/M70</f>
        <v>2706.55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3595.602030120067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144835.21349078103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28967.042698156205</v>
      </c>
      <c r="M83" s="858"/>
      <c r="N83" s="54"/>
    </row>
    <row r="84" spans="1:14">
      <c r="B84" s="92" t="s">
        <v>973</v>
      </c>
      <c r="C84" s="93"/>
      <c r="D84" s="93"/>
      <c r="E84" s="93"/>
      <c r="F84" s="93"/>
      <c r="G84" s="93"/>
      <c r="H84" s="93"/>
      <c r="I84" s="90"/>
      <c r="J84" s="91"/>
      <c r="K84" s="308">
        <v>0.05</v>
      </c>
      <c r="L84" s="857">
        <f>N78*K84</f>
        <v>7241.7606745390513</v>
      </c>
      <c r="M84" s="858"/>
      <c r="N84" s="54"/>
    </row>
    <row r="85" spans="1:14" ht="15.75" thickBot="1">
      <c r="B85" s="94" t="s">
        <v>974</v>
      </c>
      <c r="C85" s="95"/>
      <c r="D85" s="95"/>
      <c r="E85" s="95"/>
      <c r="F85" s="95"/>
      <c r="G85" s="95"/>
      <c r="H85" s="95"/>
      <c r="I85" s="96"/>
      <c r="J85" s="97"/>
      <c r="K85" s="309">
        <v>0.05</v>
      </c>
      <c r="L85" s="859">
        <f>N78*K85</f>
        <v>7241.7606745390513</v>
      </c>
      <c r="M85" s="860"/>
      <c r="N85" s="54"/>
    </row>
    <row r="86" spans="1:14" ht="15.75" thickBot="1">
      <c r="B86" s="823" t="s">
        <v>953</v>
      </c>
      <c r="C86" s="824"/>
      <c r="D86" s="824"/>
      <c r="E86" s="824"/>
      <c r="F86" s="824"/>
      <c r="G86" s="824"/>
      <c r="H86" s="824"/>
      <c r="I86" s="824"/>
      <c r="J86" s="824"/>
      <c r="K86" s="824"/>
      <c r="L86" s="824"/>
      <c r="M86" s="825"/>
      <c r="N86" s="55">
        <f>L83+L84+L85</f>
        <v>43450.564047234308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188285.77753801533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1088</v>
      </c>
      <c r="C31" s="84" t="s">
        <v>2084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4.3147224361440797</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4.3147224361440797</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887</v>
      </c>
      <c r="B49" s="46" t="str">
        <f>VLOOKUP(A49,MATERIALES!A4:D373,3,FALSE)</f>
        <v>Geotextil Nt Repav 450 O Similar (Proveedores Pavco, Lafayet, Geomatrix, Tensar, Omnes U Otros)</v>
      </c>
      <c r="C49" s="285"/>
      <c r="D49" s="285"/>
      <c r="E49" s="285"/>
      <c r="F49" s="285"/>
      <c r="G49" s="285"/>
      <c r="H49" s="285"/>
      <c r="I49" s="272"/>
      <c r="J49" s="228" t="str">
        <f>VLOOKUP(A49,MATERIALES!A5:D641,2,FALSE)</f>
        <v>m2</v>
      </c>
      <c r="K49" s="286">
        <v>1.0549999999999999</v>
      </c>
      <c r="L49" s="271"/>
      <c r="M49" s="406">
        <f>VLOOKUP(A49,MATERIALES!A5:D396,4,FALSE)</f>
        <v>12552.975283504566</v>
      </c>
      <c r="N49" s="276">
        <f>K49*M49</f>
        <v>13243.388924097317</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13243.388924097317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1000</v>
      </c>
      <c r="N70" s="399">
        <f>K70/M70</f>
        <v>324.786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431.472243614408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13679.175890147868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2735.8351780295739</v>
      </c>
      <c r="M83" s="858"/>
      <c r="N83" s="54"/>
    </row>
    <row r="84" spans="1:14">
      <c r="B84" s="92" t="s">
        <v>973</v>
      </c>
      <c r="C84" s="93"/>
      <c r="D84" s="93"/>
      <c r="E84" s="93"/>
      <c r="F84" s="93"/>
      <c r="G84" s="93"/>
      <c r="H84" s="93"/>
      <c r="I84" s="90"/>
      <c r="J84" s="91"/>
      <c r="K84" s="308">
        <v>0.05</v>
      </c>
      <c r="L84" s="857">
        <f>N78*K84</f>
        <v>683.95879450739346</v>
      </c>
      <c r="M84" s="858"/>
      <c r="N84" s="54"/>
    </row>
    <row r="85" spans="1:14" ht="15.75" thickBot="1">
      <c r="B85" s="94" t="s">
        <v>974</v>
      </c>
      <c r="C85" s="95"/>
      <c r="D85" s="95"/>
      <c r="E85" s="95"/>
      <c r="F85" s="95"/>
      <c r="G85" s="95"/>
      <c r="H85" s="95"/>
      <c r="I85" s="96"/>
      <c r="J85" s="97"/>
      <c r="K85" s="309">
        <v>0.05</v>
      </c>
      <c r="L85" s="859">
        <f>N78*K85</f>
        <v>683.95879450739346</v>
      </c>
      <c r="M85" s="860"/>
      <c r="N85" s="54"/>
    </row>
    <row r="86" spans="1:14" ht="15.75" thickBot="1">
      <c r="B86" s="823" t="s">
        <v>953</v>
      </c>
      <c r="C86" s="824"/>
      <c r="D86" s="824"/>
      <c r="E86" s="824"/>
      <c r="F86" s="824"/>
      <c r="G86" s="824"/>
      <c r="H86" s="824"/>
      <c r="I86" s="824"/>
      <c r="J86" s="824"/>
      <c r="K86" s="824"/>
      <c r="L86" s="824"/>
      <c r="M86" s="825"/>
      <c r="N86" s="55">
        <f>L83+L84+L85</f>
        <v>4103.7527670443606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17782.928657192228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1089</v>
      </c>
      <c r="C31" s="222" t="s">
        <v>2085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164</v>
      </c>
      <c r="B36" s="836" t="str">
        <f>VLOOKUP(A36,EQUIPOS!A6:D154,3,FALSE)</f>
        <v>Compactador manual de rodillo</v>
      </c>
      <c r="C36" s="837"/>
      <c r="D36" s="837"/>
      <c r="E36" s="837"/>
      <c r="F36" s="837"/>
      <c r="G36" s="837"/>
      <c r="H36" s="838"/>
      <c r="I36" s="271"/>
      <c r="J36" s="272"/>
      <c r="K36" s="273">
        <f>VLOOKUP(A36,EQUIPOS!A6:D163,4,FALSE)</f>
        <v>54742.181912672917</v>
      </c>
      <c r="L36" s="274"/>
      <c r="M36" s="275">
        <v>2</v>
      </c>
      <c r="N36" s="276">
        <f>K36/M36</f>
        <v>27371.090956336458</v>
      </c>
    </row>
    <row r="37" spans="1:14">
      <c r="A37" s="116" t="s">
        <v>180</v>
      </c>
      <c r="B37" s="836" t="str">
        <f>VLOOKUP(A37,EQUIPOS!A7:D154,3,FALSE)</f>
        <v>Compresor 120 HP, con martillo.</v>
      </c>
      <c r="C37" s="837"/>
      <c r="D37" s="837"/>
      <c r="E37" s="837"/>
      <c r="F37" s="837"/>
      <c r="G37" s="837"/>
      <c r="H37" s="838"/>
      <c r="I37" s="271"/>
      <c r="J37" s="272"/>
      <c r="K37" s="273">
        <f>VLOOKUP(A37,EQUIPOS!A7:D164,4,FALSE)</f>
        <v>94032.177562077981</v>
      </c>
      <c r="L37" s="274"/>
      <c r="M37" s="275">
        <v>4</v>
      </c>
      <c r="N37" s="276">
        <f>K37/M37</f>
        <v>23508.044390519495</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1"/>
      <c r="J38" s="272"/>
      <c r="K38" s="273">
        <f>VLOOKUP(A38,EQUIPOS!A8:D165,4,FALSE)</f>
        <v>5134.4861317158766</v>
      </c>
      <c r="L38" s="274"/>
      <c r="M38" s="275">
        <v>10</v>
      </c>
      <c r="N38" s="276">
        <f>K38/M38</f>
        <v>513.44861317158768</v>
      </c>
    </row>
    <row r="39" spans="1:14">
      <c r="A39" t="s">
        <v>303</v>
      </c>
      <c r="B39" s="836" t="str">
        <f>VLOOKUP(A39,EQUIPOS!A9:D154,3,FALSE)</f>
        <v>Retrocargador, pala de 1,1 m3 de capacidad, profundidad de excavación de 4.400 mm y una altura de 5.680 mm</v>
      </c>
      <c r="C39" s="837"/>
      <c r="D39" s="837"/>
      <c r="E39" s="837"/>
      <c r="F39" s="837"/>
      <c r="G39" s="837"/>
      <c r="H39" s="838"/>
      <c r="I39" s="271"/>
      <c r="J39" s="272"/>
      <c r="K39" s="273">
        <f>VLOOKUP(A39,EQUIPOS!A9:D166,4,FALSE)</f>
        <v>93980.861784555702</v>
      </c>
      <c r="L39" s="274"/>
      <c r="M39" s="275">
        <v>10</v>
      </c>
      <c r="N39" s="276">
        <f>K39/M39</f>
        <v>9398.0861784555709</v>
      </c>
    </row>
    <row r="40" spans="1:14">
      <c r="A40" t="s">
        <v>129</v>
      </c>
      <c r="B40" s="836" t="str">
        <f>VLOOKUP(A40,EQUIPOS!A10:D154,3,FALSE)</f>
        <v xml:space="preserve">Buldozer, Potencia al volante de 140 HP, motor de 2200 RPM, longitud de hoja 4,80m. </v>
      </c>
      <c r="C40" s="837"/>
      <c r="D40" s="837"/>
      <c r="E40" s="837"/>
      <c r="F40" s="837"/>
      <c r="G40" s="837"/>
      <c r="H40" s="838"/>
      <c r="I40" s="271"/>
      <c r="J40" s="272"/>
      <c r="K40" s="273">
        <f>VLOOKUP(A40,EQUIPOS!A10:D167,4,FALSE)</f>
        <v>147195.64469852051</v>
      </c>
      <c r="L40" s="274"/>
      <c r="M40" s="275">
        <v>100</v>
      </c>
      <c r="N40" s="276">
        <f>K40/M40</f>
        <v>1471.956446985205</v>
      </c>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1348.350761295025</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63610.977346763342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442</v>
      </c>
      <c r="B53" s="46" t="str">
        <f>VLOOKUP(A53,MATERIALES!A5:D373,3,FALSE)</f>
        <v>Derechos de explotación y/o disposición de materiales</v>
      </c>
      <c r="C53" s="285"/>
      <c r="D53" s="285"/>
      <c r="E53" s="285"/>
      <c r="F53" s="285"/>
      <c r="G53" s="285"/>
      <c r="H53" s="285"/>
      <c r="I53" s="272"/>
      <c r="J53" s="228" t="str">
        <f>VLOOKUP(A53,MATERIALES!A7:D645,2,FALSE)</f>
        <v>m3</v>
      </c>
      <c r="K53" s="286">
        <v>1</v>
      </c>
      <c r="L53" s="271"/>
      <c r="M53" s="406">
        <f>VLOOKUP(A53,MATERIALES!A5:D396,4,FALSE)</f>
        <v>5179.4099060376648</v>
      </c>
      <c r="N53" s="276">
        <f>K53*M53</f>
        <v>5179.4099060376648</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5179.4099060376648</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1256</v>
      </c>
      <c r="B63" s="49" t="str">
        <f>VLOOKUP(A63,TRANSPORTE!A5:D117,3,FALSE)</f>
        <v>Transporte de material de excavación</v>
      </c>
      <c r="C63" s="321"/>
      <c r="D63" s="321"/>
      <c r="E63" s="321"/>
      <c r="F63" s="321"/>
      <c r="G63" s="321"/>
      <c r="H63" s="315" t="s">
        <v>1467</v>
      </c>
      <c r="I63" s="283">
        <v>1.3</v>
      </c>
      <c r="J63" s="290">
        <v>1</v>
      </c>
      <c r="K63" s="283">
        <f>I63*J63</f>
        <v>1.3</v>
      </c>
      <c r="L63" s="827">
        <f>VLOOKUP(A63,TRANSPORTE!A5:D117,4,FALSE)</f>
        <v>1313.8952040355425</v>
      </c>
      <c r="M63" s="828"/>
      <c r="N63" s="291">
        <f>K63*L63</f>
        <v>1708.0637652462053</v>
      </c>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1708.0637652462053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15</v>
      </c>
      <c r="B74" s="52" t="str">
        <f>VLOOKUP(A74,'MANO DE OBRA'!A8:D68,3,FALSE)</f>
        <v>Obrero (6)</v>
      </c>
      <c r="C74" s="50"/>
      <c r="D74" s="50"/>
      <c r="E74" s="50"/>
      <c r="F74" s="50"/>
      <c r="G74" s="50"/>
      <c r="H74" s="50"/>
      <c r="I74" s="296">
        <f>K74/J74*100</f>
        <v>175560</v>
      </c>
      <c r="J74" s="297">
        <v>185</v>
      </c>
      <c r="K74" s="298">
        <f>VLOOKUP(A74,'MANO DE OBRA'!A8:D99,4,FALSE)</f>
        <v>324786</v>
      </c>
      <c r="L74" s="53"/>
      <c r="M74" s="299">
        <v>32</v>
      </c>
      <c r="N74" s="399">
        <f>K74/M74</f>
        <v>10149.5625</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32</v>
      </c>
      <c r="N75" s="399">
        <f>K75/M75</f>
        <v>3333.9451129502495</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130"/>
    </row>
    <row r="80" spans="1:15" ht="15.75" thickBot="1">
      <c r="B80" s="829" t="s">
        <v>953</v>
      </c>
      <c r="C80" s="830"/>
      <c r="D80" s="830"/>
      <c r="E80" s="830"/>
      <c r="F80" s="830"/>
      <c r="G80" s="830"/>
      <c r="H80" s="830"/>
      <c r="I80" s="830"/>
      <c r="J80" s="830"/>
      <c r="K80" s="830"/>
      <c r="L80" s="830"/>
      <c r="M80" s="831"/>
      <c r="N80" s="464">
        <f>SUM(N74:N79)</f>
        <v>13483.507612950249</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83981.958630997455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16796.39172619949</v>
      </c>
      <c r="M87" s="858"/>
      <c r="N87" s="54"/>
    </row>
    <row r="88" spans="1:14">
      <c r="B88" s="92" t="s">
        <v>973</v>
      </c>
      <c r="C88" s="93"/>
      <c r="D88" s="93"/>
      <c r="E88" s="93"/>
      <c r="F88" s="93"/>
      <c r="G88" s="93"/>
      <c r="H88" s="93"/>
      <c r="I88" s="90"/>
      <c r="J88" s="91"/>
      <c r="K88" s="308">
        <v>0.05</v>
      </c>
      <c r="L88" s="857">
        <f>N82*K88</f>
        <v>4199.0979315498726</v>
      </c>
      <c r="M88" s="858"/>
      <c r="N88" s="54"/>
    </row>
    <row r="89" spans="1:14" ht="15.75" thickBot="1">
      <c r="B89" s="94" t="s">
        <v>974</v>
      </c>
      <c r="C89" s="95"/>
      <c r="D89" s="95"/>
      <c r="E89" s="95"/>
      <c r="F89" s="95"/>
      <c r="G89" s="95"/>
      <c r="H89" s="95"/>
      <c r="I89" s="96"/>
      <c r="J89" s="97"/>
      <c r="K89" s="309">
        <v>0.05</v>
      </c>
      <c r="L89" s="859">
        <f>N82*K89</f>
        <v>4199.0979315498726</v>
      </c>
      <c r="M89" s="860"/>
      <c r="N89" s="54"/>
    </row>
    <row r="90" spans="1:14" ht="15.75" thickBot="1">
      <c r="B90" s="823" t="s">
        <v>953</v>
      </c>
      <c r="C90" s="824"/>
      <c r="D90" s="824"/>
      <c r="E90" s="824"/>
      <c r="F90" s="824"/>
      <c r="G90" s="824"/>
      <c r="H90" s="824"/>
      <c r="I90" s="824"/>
      <c r="J90" s="824"/>
      <c r="K90" s="824"/>
      <c r="L90" s="824"/>
      <c r="M90" s="825"/>
      <c r="N90" s="55">
        <f>L87+L88+L89</f>
        <v>25194.587589299237</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109176.54622029669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1601</v>
      </c>
      <c r="C31" s="84" t="s">
        <v>2086</v>
      </c>
      <c r="D31" s="85"/>
      <c r="E31" s="85"/>
      <c r="F31" s="85"/>
      <c r="G31" s="85"/>
      <c r="H31" s="85"/>
      <c r="I31" s="85"/>
      <c r="J31" s="86"/>
      <c r="K31" s="312"/>
      <c r="L31" s="310" t="s">
        <v>387</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4896.2988602751147</v>
      </c>
      <c r="L36" s="274"/>
      <c r="M36" s="275">
        <v>2</v>
      </c>
      <c r="N36" s="276">
        <f>K36/M36</f>
        <v>2448.1494301375574</v>
      </c>
    </row>
    <row r="37" spans="1:14">
      <c r="A37" s="116" t="s">
        <v>303</v>
      </c>
      <c r="B37" s="836" t="str">
        <f>VLOOKUP(A37,EQUIPOS!A7:D154,3,FALSE)</f>
        <v>Retrocargador, pala de 1,1 m3 de capacidad, profundidad de excavación de 4.400 mm y una altura de 5.680 mm</v>
      </c>
      <c r="C37" s="837"/>
      <c r="D37" s="837"/>
      <c r="E37" s="837"/>
      <c r="F37" s="837"/>
      <c r="G37" s="837"/>
      <c r="H37" s="838"/>
      <c r="I37" s="271"/>
      <c r="J37" s="272"/>
      <c r="K37" s="273">
        <f>VLOOKUP(A37,EQUIPOS!A7:D164,4,FALSE)</f>
        <v>93980.861784555702</v>
      </c>
      <c r="L37" s="274"/>
      <c r="M37" s="275">
        <v>10</v>
      </c>
      <c r="N37" s="276">
        <f>K37/M37</f>
        <v>9398.0861784555709</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271"/>
      <c r="J39" s="272"/>
      <c r="K39" s="273"/>
      <c r="L39" s="274"/>
      <c r="M39" s="275"/>
      <c r="N39" s="276"/>
    </row>
    <row r="40" spans="1:14">
      <c r="B40" s="836"/>
      <c r="C40" s="837"/>
      <c r="D40" s="837"/>
      <c r="E40" s="837"/>
      <c r="F40" s="837"/>
      <c r="G40" s="837"/>
      <c r="H40" s="838"/>
      <c r="I40" s="271"/>
      <c r="J40" s="272"/>
      <c r="K40" s="273"/>
      <c r="L40" s="274"/>
      <c r="M40" s="275"/>
      <c r="N40" s="276"/>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0.05</v>
      </c>
      <c r="N46" s="348">
        <f>N80*M46</f>
        <v>269.67015225900496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12115.905760852133</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B53" s="46"/>
      <c r="C53" s="285"/>
      <c r="D53" s="285"/>
      <c r="E53" s="285"/>
      <c r="F53" s="285"/>
      <c r="G53" s="285"/>
      <c r="H53" s="285"/>
      <c r="I53" s="272"/>
      <c r="J53" s="228"/>
      <c r="K53" s="286"/>
      <c r="L53" s="271"/>
      <c r="M53" s="406"/>
      <c r="N53" s="276"/>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B63" s="49"/>
      <c r="C63" s="321"/>
      <c r="D63" s="321"/>
      <c r="E63" s="321"/>
      <c r="F63" s="321"/>
      <c r="G63" s="321"/>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15</v>
      </c>
      <c r="B74" s="52" t="str">
        <f>VLOOKUP(A74,'MANO DE OBRA'!A8:D68,3,FALSE)</f>
        <v>Obrero (6)</v>
      </c>
      <c r="C74" s="50"/>
      <c r="D74" s="50"/>
      <c r="E74" s="50"/>
      <c r="F74" s="50"/>
      <c r="G74" s="50"/>
      <c r="H74" s="50"/>
      <c r="I74" s="296">
        <f>K74/J74*100</f>
        <v>175560</v>
      </c>
      <c r="J74" s="297">
        <v>185</v>
      </c>
      <c r="K74" s="298">
        <f>VLOOKUP(A74,'MANO DE OBRA'!A8:D99,4,FALSE)</f>
        <v>324786</v>
      </c>
      <c r="L74" s="53"/>
      <c r="M74" s="299">
        <v>80</v>
      </c>
      <c r="N74" s="399">
        <f>K74/M74</f>
        <v>4059.8249999999998</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5393.4030451800991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17509.308806032233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3501.8617612064468</v>
      </c>
      <c r="M87" s="858"/>
      <c r="N87" s="54"/>
    </row>
    <row r="88" spans="1:14">
      <c r="B88" s="92" t="s">
        <v>973</v>
      </c>
      <c r="C88" s="93"/>
      <c r="D88" s="93"/>
      <c r="E88" s="93"/>
      <c r="F88" s="93"/>
      <c r="G88" s="93"/>
      <c r="H88" s="93"/>
      <c r="I88" s="90"/>
      <c r="J88" s="91"/>
      <c r="K88" s="308">
        <v>0.05</v>
      </c>
      <c r="L88" s="857">
        <f>N82*K88</f>
        <v>875.46544030161169</v>
      </c>
      <c r="M88" s="858"/>
      <c r="N88" s="54"/>
    </row>
    <row r="89" spans="1:14" ht="15.75" thickBot="1">
      <c r="B89" s="94" t="s">
        <v>974</v>
      </c>
      <c r="C89" s="95"/>
      <c r="D89" s="95"/>
      <c r="E89" s="95"/>
      <c r="F89" s="95"/>
      <c r="G89" s="95"/>
      <c r="H89" s="95"/>
      <c r="I89" s="96"/>
      <c r="J89" s="97"/>
      <c r="K89" s="309">
        <v>0.05</v>
      </c>
      <c r="L89" s="859">
        <f>N82*K89</f>
        <v>875.46544030161169</v>
      </c>
      <c r="M89" s="860"/>
      <c r="N89" s="54"/>
    </row>
    <row r="90" spans="1:14" ht="15.75" thickBot="1">
      <c r="B90" s="823" t="s">
        <v>953</v>
      </c>
      <c r="C90" s="824"/>
      <c r="D90" s="824"/>
      <c r="E90" s="824"/>
      <c r="F90" s="824"/>
      <c r="G90" s="824"/>
      <c r="H90" s="824"/>
      <c r="I90" s="824"/>
      <c r="J90" s="824"/>
      <c r="K90" s="824"/>
      <c r="L90" s="824"/>
      <c r="M90" s="825"/>
      <c r="N90" s="55">
        <f>L87+L88+L89</f>
        <v>5252.7926418096704</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22762.101447841902</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1090</v>
      </c>
      <c r="C31" s="84" t="s">
        <v>2037</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1602</v>
      </c>
      <c r="B36" s="836" t="str">
        <f>VLOOKUP(A36,EQUIPOS!A6:D154,3,FALSE)</f>
        <v>Derretidora de asfalto (crafco o similar)</v>
      </c>
      <c r="C36" s="837"/>
      <c r="D36" s="837"/>
      <c r="E36" s="837"/>
      <c r="F36" s="837"/>
      <c r="G36" s="837"/>
      <c r="H36" s="838"/>
      <c r="I36" s="271"/>
      <c r="J36" s="272"/>
      <c r="K36" s="273">
        <f>VLOOKUP(A36,EQUIPOS!A6:D163,4,FALSE)</f>
        <v>4051.9982756603054</v>
      </c>
      <c r="L36" s="274"/>
      <c r="M36" s="275">
        <v>60</v>
      </c>
      <c r="N36" s="276">
        <f>K36/M36</f>
        <v>67.533304594338418</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60</v>
      </c>
      <c r="N37" s="276">
        <f>K37/M37</f>
        <v>1516.8930597961169</v>
      </c>
    </row>
    <row r="38" spans="1:14">
      <c r="A38" t="s">
        <v>138</v>
      </c>
      <c r="B38" s="836" t="str">
        <f>VLOOKUP(A38,EQUIPOS!A8:D154,3,FALSE)</f>
        <v>Camioneta D-300</v>
      </c>
      <c r="C38" s="837"/>
      <c r="D38" s="837"/>
      <c r="E38" s="837"/>
      <c r="F38" s="837"/>
      <c r="G38" s="837"/>
      <c r="H38" s="838"/>
      <c r="I38" s="271"/>
      <c r="J38" s="272"/>
      <c r="K38" s="273">
        <f>VLOOKUP(A38,EQUIPOS!A8:D165,4,FALSE)</f>
        <v>47894.508756518888</v>
      </c>
      <c r="L38" s="274"/>
      <c r="M38" s="275">
        <v>60</v>
      </c>
      <c r="N38" s="276">
        <f>K38/M38</f>
        <v>798.24181260864816</v>
      </c>
    </row>
    <row r="39" spans="1:14">
      <c r="B39" s="836"/>
      <c r="C39" s="837"/>
      <c r="D39" s="837"/>
      <c r="E39" s="837"/>
      <c r="F39" s="837"/>
      <c r="G39" s="837"/>
      <c r="H39" s="838"/>
      <c r="I39" s="271"/>
      <c r="J39" s="272"/>
      <c r="K39" s="273"/>
      <c r="L39" s="274"/>
      <c r="M39" s="275"/>
      <c r="N39" s="276"/>
    </row>
    <row r="40" spans="1:14">
      <c r="B40" s="836"/>
      <c r="C40" s="837"/>
      <c r="D40" s="837"/>
      <c r="E40" s="837"/>
      <c r="F40" s="837"/>
      <c r="G40" s="837"/>
      <c r="H40" s="838"/>
      <c r="I40" s="271"/>
      <c r="J40" s="272"/>
      <c r="K40" s="273"/>
      <c r="L40" s="274"/>
      <c r="M40" s="275"/>
      <c r="N40" s="276"/>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0.05</v>
      </c>
      <c r="N46" s="348">
        <f>N80*M46</f>
        <v>22.390442043167496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2405.0586190422714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860</v>
      </c>
      <c r="B53" s="46" t="str">
        <f>VLOOKUP(A53,MATERIALES!A5:D373,3,FALSE)</f>
        <v>Emulsión CRR-2</v>
      </c>
      <c r="C53" s="285"/>
      <c r="D53" s="285"/>
      <c r="E53" s="285"/>
      <c r="F53" s="285"/>
      <c r="G53" s="285"/>
      <c r="H53" s="285"/>
      <c r="I53" s="272"/>
      <c r="J53" s="228" t="str">
        <f>VLOOKUP(A53,MATERIALES!A7:D645,2,FALSE)</f>
        <v>lt</v>
      </c>
      <c r="K53" s="286">
        <v>0.12</v>
      </c>
      <c r="L53" s="271"/>
      <c r="M53" s="406">
        <f>VLOOKUP(A53,MATERIALES!A5:D396,4,FALSE)</f>
        <v>3374.9197090338835</v>
      </c>
      <c r="N53" s="276">
        <f>K53*M53</f>
        <v>404.99036508406601</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404.99036508406601</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B63" s="49"/>
      <c r="C63" s="321"/>
      <c r="D63" s="321"/>
      <c r="E63" s="321"/>
      <c r="F63" s="321"/>
      <c r="G63" s="321"/>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7</v>
      </c>
      <c r="B74" s="52" t="str">
        <f>VLOOKUP(A74,'MANO DE OBRA'!A8:D68,3,FALSE)</f>
        <v>Obrero (2)</v>
      </c>
      <c r="C74" s="50"/>
      <c r="D74" s="50"/>
      <c r="E74" s="50"/>
      <c r="F74" s="50"/>
      <c r="G74" s="50"/>
      <c r="H74" s="50"/>
      <c r="I74" s="296">
        <f>K74/J74*100</f>
        <v>58520.000000000007</v>
      </c>
      <c r="J74" s="297">
        <v>185</v>
      </c>
      <c r="K74" s="298">
        <f>VLOOKUP(A74,'MANO DE OBRA'!A8:D99,4,FALSE)</f>
        <v>108262</v>
      </c>
      <c r="L74" s="53"/>
      <c r="M74" s="299">
        <v>480</v>
      </c>
      <c r="N74" s="399">
        <f>K74/M74</f>
        <v>225.54583333333332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480</v>
      </c>
      <c r="N75" s="399">
        <f>K75/M75</f>
        <v>222.26300753001664</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447.80884086334993</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3257.8578249896873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651.57156499793746</v>
      </c>
      <c r="M87" s="858"/>
      <c r="N87" s="54"/>
    </row>
    <row r="88" spans="1:14">
      <c r="B88" s="92" t="s">
        <v>973</v>
      </c>
      <c r="C88" s="93"/>
      <c r="D88" s="93"/>
      <c r="E88" s="93"/>
      <c r="F88" s="93"/>
      <c r="G88" s="93"/>
      <c r="H88" s="93"/>
      <c r="I88" s="90"/>
      <c r="J88" s="91"/>
      <c r="K88" s="308">
        <v>0.05</v>
      </c>
      <c r="L88" s="857">
        <f>N82*K88</f>
        <v>162.89289124948436</v>
      </c>
      <c r="M88" s="858"/>
      <c r="N88" s="54"/>
    </row>
    <row r="89" spans="1:14" ht="15.75" thickBot="1">
      <c r="B89" s="94" t="s">
        <v>974</v>
      </c>
      <c r="C89" s="95"/>
      <c r="D89" s="95"/>
      <c r="E89" s="95"/>
      <c r="F89" s="95"/>
      <c r="G89" s="95"/>
      <c r="H89" s="95"/>
      <c r="I89" s="96"/>
      <c r="J89" s="97"/>
      <c r="K89" s="309">
        <v>0.05</v>
      </c>
      <c r="L89" s="859">
        <f>N82*K89</f>
        <v>162.89289124948436</v>
      </c>
      <c r="M89" s="860"/>
      <c r="N89" s="54"/>
    </row>
    <row r="90" spans="1:14" ht="15.75" thickBot="1">
      <c r="B90" s="823" t="s">
        <v>953</v>
      </c>
      <c r="C90" s="824"/>
      <c r="D90" s="824"/>
      <c r="E90" s="824"/>
      <c r="F90" s="824"/>
      <c r="G90" s="824"/>
      <c r="H90" s="824"/>
      <c r="I90" s="824"/>
      <c r="J90" s="824"/>
      <c r="K90" s="824"/>
      <c r="L90" s="824"/>
      <c r="M90" s="825"/>
      <c r="N90" s="55">
        <f>L87+L88+L89</f>
        <v>977.35734749690619</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4235.2151724865935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1091</v>
      </c>
      <c r="C31" s="84" t="s">
        <v>1604</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1602</v>
      </c>
      <c r="B36" s="836" t="str">
        <f>VLOOKUP(A36,EQUIPOS!A6:D154,3,FALSE)</f>
        <v>Derretidora de asfalto (crafco o similar)</v>
      </c>
      <c r="C36" s="837"/>
      <c r="D36" s="837"/>
      <c r="E36" s="837"/>
      <c r="F36" s="837"/>
      <c r="G36" s="837"/>
      <c r="H36" s="838"/>
      <c r="I36" s="271"/>
      <c r="J36" s="272"/>
      <c r="K36" s="273">
        <f>VLOOKUP(A36,EQUIPOS!A6:D163,4,FALSE)</f>
        <v>4051.9982756603054</v>
      </c>
      <c r="L36" s="274"/>
      <c r="M36" s="275">
        <v>60</v>
      </c>
      <c r="N36" s="276">
        <f t="shared" ref="N36:N39" si="0">K36/M36</f>
        <v>67.533304594338418</v>
      </c>
    </row>
    <row r="37" spans="1:14">
      <c r="A37" s="116" t="s">
        <v>324</v>
      </c>
      <c r="B37" s="836" t="str">
        <f>VLOOKUP(A37,EQUIPOS!A7:D154,3,FALSE)</f>
        <v xml:space="preserve">Ruteadora </v>
      </c>
      <c r="C37" s="837"/>
      <c r="D37" s="837"/>
      <c r="E37" s="837"/>
      <c r="F37" s="837"/>
      <c r="G37" s="837"/>
      <c r="H37" s="838"/>
      <c r="I37" s="271"/>
      <c r="J37" s="272"/>
      <c r="K37" s="273">
        <f>VLOOKUP(A37,EQUIPOS!A7:D164,4,FALSE)</f>
        <v>1533.3944513353756</v>
      </c>
      <c r="L37" s="274"/>
      <c r="M37" s="275">
        <v>60</v>
      </c>
      <c r="N37" s="276">
        <f t="shared" si="0"/>
        <v>25.556574188922927</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91013.583587767018</v>
      </c>
      <c r="L38" s="274"/>
      <c r="M38" s="275">
        <v>60</v>
      </c>
      <c r="N38" s="276">
        <f t="shared" si="0"/>
        <v>1516.8930597961169</v>
      </c>
    </row>
    <row r="39" spans="1:14">
      <c r="A39" t="s">
        <v>138</v>
      </c>
      <c r="B39" s="836" t="str">
        <f>VLOOKUP(A39,EQUIPOS!A9:D154,3,FALSE)</f>
        <v>Camioneta D-300</v>
      </c>
      <c r="C39" s="837"/>
      <c r="D39" s="837"/>
      <c r="E39" s="837"/>
      <c r="F39" s="837"/>
      <c r="G39" s="837"/>
      <c r="H39" s="838"/>
      <c r="I39" s="271"/>
      <c r="J39" s="272"/>
      <c r="K39" s="273">
        <f>VLOOKUP(A39,EQUIPOS!A9:D166,4,FALSE)</f>
        <v>47894.508756518888</v>
      </c>
      <c r="L39" s="274"/>
      <c r="M39" s="275">
        <v>60</v>
      </c>
      <c r="N39" s="276">
        <f t="shared" si="0"/>
        <v>798.24181260864816</v>
      </c>
    </row>
    <row r="40" spans="1:14">
      <c r="B40" s="836"/>
      <c r="C40" s="837"/>
      <c r="D40" s="837"/>
      <c r="E40" s="837"/>
      <c r="F40" s="837"/>
      <c r="G40" s="837"/>
      <c r="H40" s="838"/>
      <c r="I40" s="271"/>
      <c r="J40" s="272"/>
      <c r="K40" s="273"/>
      <c r="L40" s="274"/>
      <c r="M40" s="275"/>
      <c r="N40" s="276"/>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0.05</v>
      </c>
      <c r="N46" s="348">
        <f>N84*M46</f>
        <v>22.390442043167496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2430.6151932311941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799</v>
      </c>
      <c r="B53" s="46" t="str">
        <f>VLOOKUP(A53,MATERIALES!A5:D373,3,FALSE)</f>
        <v>Arena de Trituración</v>
      </c>
      <c r="C53" s="285"/>
      <c r="D53" s="285"/>
      <c r="E53" s="285"/>
      <c r="F53" s="285"/>
      <c r="G53" s="285"/>
      <c r="H53" s="285"/>
      <c r="I53" s="272"/>
      <c r="J53" s="228" t="str">
        <f>VLOOKUP(A53,MATERIALES!A7:D645,2,FALSE)</f>
        <v>m3</v>
      </c>
      <c r="K53" s="286">
        <v>7.0000000000000001E-3</v>
      </c>
      <c r="L53" s="271"/>
      <c r="M53" s="406">
        <f>VLOOKUP(A53,MATERIALES!A5:D396,4,FALSE)</f>
        <v>80394.452300048099</v>
      </c>
      <c r="N53" s="276">
        <f t="shared" ref="N53:N54" si="1">K53*M53</f>
        <v>562.76116610033671</v>
      </c>
    </row>
    <row r="54" spans="1:14">
      <c r="A54" s="119" t="s">
        <v>860</v>
      </c>
      <c r="B54" s="46" t="str">
        <f>VLOOKUP(A54,MATERIALES!A6:D373,3,FALSE)</f>
        <v>Emulsión CRR-2</v>
      </c>
      <c r="C54" s="285"/>
      <c r="D54" s="285"/>
      <c r="E54" s="285"/>
      <c r="F54" s="285"/>
      <c r="G54" s="285"/>
      <c r="H54" s="285"/>
      <c r="I54" s="272"/>
      <c r="J54" s="228" t="str">
        <f>VLOOKUP(A54,MATERIALES!A8:D646,2,FALSE)</f>
        <v>lt</v>
      </c>
      <c r="K54" s="286">
        <v>0.12</v>
      </c>
      <c r="L54" s="271"/>
      <c r="M54" s="406">
        <f>VLOOKUP(A54,MATERIALES!A6:D397,4,FALSE)</f>
        <v>3374.9197090338835</v>
      </c>
      <c r="N54" s="276">
        <f t="shared" si="1"/>
        <v>404.99036508406601</v>
      </c>
    </row>
    <row r="55" spans="1:14">
      <c r="A55" s="119"/>
      <c r="B55" s="46"/>
      <c r="C55" s="285"/>
      <c r="D55" s="285"/>
      <c r="E55" s="285"/>
      <c r="F55" s="285"/>
      <c r="G55" s="285"/>
      <c r="H55" s="285"/>
      <c r="I55" s="272"/>
      <c r="J55" s="228"/>
      <c r="K55" s="286"/>
      <c r="L55" s="271"/>
      <c r="M55" s="406"/>
      <c r="N55" s="276"/>
    </row>
    <row r="56" spans="1:14">
      <c r="A56" s="119"/>
      <c r="B56" s="46"/>
      <c r="C56" s="285"/>
      <c r="D56" s="285"/>
      <c r="E56" s="285"/>
      <c r="F56" s="285"/>
      <c r="G56" s="285"/>
      <c r="H56" s="285"/>
      <c r="I56" s="272"/>
      <c r="J56" s="228"/>
      <c r="K56" s="286"/>
      <c r="L56" s="271"/>
      <c r="M56" s="406"/>
      <c r="N56" s="276"/>
    </row>
    <row r="57" spans="1:14">
      <c r="A57" s="119"/>
      <c r="B57" s="46"/>
      <c r="C57" s="285"/>
      <c r="D57" s="285"/>
      <c r="E57" s="285"/>
      <c r="F57" s="285"/>
      <c r="G57" s="285"/>
      <c r="H57" s="285"/>
      <c r="I57" s="272"/>
      <c r="J57" s="228"/>
      <c r="K57" s="286"/>
      <c r="L57" s="271"/>
      <c r="M57" s="406"/>
      <c r="N57" s="276"/>
    </row>
    <row r="58" spans="1:14">
      <c r="A58" s="119"/>
      <c r="B58" s="46"/>
      <c r="C58" s="285"/>
      <c r="D58" s="285"/>
      <c r="E58" s="285"/>
      <c r="F58" s="285"/>
      <c r="G58" s="285"/>
      <c r="H58" s="285"/>
      <c r="I58" s="272"/>
      <c r="J58" s="228"/>
      <c r="K58" s="286"/>
      <c r="L58" s="271"/>
      <c r="M58" s="406"/>
      <c r="N58" s="276"/>
    </row>
    <row r="59" spans="1:14">
      <c r="B59" s="46"/>
      <c r="C59" s="285"/>
      <c r="D59" s="285"/>
      <c r="E59" s="285"/>
      <c r="F59" s="285"/>
      <c r="G59" s="285"/>
      <c r="H59" s="285"/>
      <c r="I59" s="272"/>
      <c r="J59" s="228"/>
      <c r="K59" s="286"/>
      <c r="L59" s="271"/>
      <c r="M59" s="287"/>
      <c r="N59" s="288"/>
    </row>
    <row r="60" spans="1:14">
      <c r="B60" s="46"/>
      <c r="C60" s="285"/>
      <c r="D60" s="285"/>
      <c r="E60" s="285"/>
      <c r="F60" s="285"/>
      <c r="G60" s="285"/>
      <c r="H60" s="285"/>
      <c r="I60" s="272"/>
      <c r="J60" s="228"/>
      <c r="K60" s="286"/>
      <c r="L60" s="271"/>
      <c r="M60" s="287"/>
      <c r="N60" s="288"/>
    </row>
    <row r="61" spans="1:14" ht="15.75" thickBot="1">
      <c r="B61" s="818"/>
      <c r="C61" s="819"/>
      <c r="D61" s="819"/>
      <c r="E61" s="819"/>
      <c r="F61" s="819"/>
      <c r="G61" s="819"/>
      <c r="H61" s="819"/>
      <c r="I61" s="820"/>
      <c r="J61" s="45"/>
      <c r="K61" s="47"/>
      <c r="L61" s="821"/>
      <c r="M61" s="822"/>
      <c r="N61" s="48"/>
    </row>
    <row r="62" spans="1:14" ht="15.75" thickBot="1">
      <c r="B62" s="823" t="s">
        <v>953</v>
      </c>
      <c r="C62" s="824"/>
      <c r="D62" s="824"/>
      <c r="E62" s="824"/>
      <c r="F62" s="824"/>
      <c r="G62" s="824"/>
      <c r="H62" s="824"/>
      <c r="I62" s="824"/>
      <c r="J62" s="824"/>
      <c r="K62" s="824"/>
      <c r="L62" s="824"/>
      <c r="M62" s="825"/>
      <c r="N62" s="398">
        <f>SUM(N53:N61)</f>
        <v>967.75153118440267</v>
      </c>
    </row>
    <row r="63" spans="1:14">
      <c r="B63" s="36"/>
      <c r="C63" s="37"/>
      <c r="D63" s="37"/>
      <c r="E63" s="37"/>
      <c r="F63" s="37"/>
      <c r="G63" s="37"/>
      <c r="H63" s="37"/>
      <c r="I63" s="37"/>
      <c r="J63" s="37"/>
      <c r="K63" s="37"/>
      <c r="L63" s="37"/>
      <c r="M63" s="37"/>
      <c r="N63" s="38"/>
    </row>
    <row r="64" spans="1:14">
      <c r="B64" s="67" t="s">
        <v>956</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317" t="s">
        <v>957</v>
      </c>
      <c r="C66" s="318"/>
      <c r="D66" s="318"/>
      <c r="E66" s="318"/>
      <c r="F66" s="318"/>
      <c r="G66" s="318"/>
      <c r="H66" s="76" t="s">
        <v>945</v>
      </c>
      <c r="I66" s="77" t="s">
        <v>958</v>
      </c>
      <c r="J66" s="78" t="s">
        <v>959</v>
      </c>
      <c r="K66" s="76" t="s">
        <v>960</v>
      </c>
      <c r="L66" s="826" t="s">
        <v>961</v>
      </c>
      <c r="M66" s="799"/>
      <c r="N66" s="79" t="s">
        <v>951</v>
      </c>
    </row>
    <row r="67" spans="1:15">
      <c r="A67" t="s">
        <v>1227</v>
      </c>
      <c r="B67" s="49" t="str">
        <f>VLOOKUP(A67,TRANSPORTE!A5:D117,3,FALSE)</f>
        <v>Transporte de Arena</v>
      </c>
      <c r="C67" s="321"/>
      <c r="D67" s="321"/>
      <c r="E67" s="321"/>
      <c r="F67" s="321"/>
      <c r="G67" s="321"/>
      <c r="H67" s="315" t="s">
        <v>339</v>
      </c>
      <c r="I67" s="417">
        <v>7.0000000000000001E-3</v>
      </c>
      <c r="J67" s="290">
        <v>1</v>
      </c>
      <c r="K67" s="417">
        <f>I67*J67</f>
        <v>7.0000000000000001E-3</v>
      </c>
      <c r="L67" s="827">
        <f>VLOOKUP(A67,TRANSPORTE!A6:D120,4,FALSE)</f>
        <v>1613.685560082632</v>
      </c>
      <c r="M67" s="828"/>
      <c r="N67" s="291">
        <f>L67*K67</f>
        <v>11.295798920578424</v>
      </c>
    </row>
    <row r="68" spans="1:15">
      <c r="B68" s="49"/>
      <c r="C68" s="50"/>
      <c r="D68" s="50"/>
      <c r="E68" s="50"/>
      <c r="F68" s="50"/>
      <c r="G68" s="50"/>
      <c r="H68" s="315"/>
      <c r="I68" s="283"/>
      <c r="J68" s="290"/>
      <c r="K68" s="283"/>
      <c r="L68" s="827"/>
      <c r="M68" s="828"/>
      <c r="N68" s="291"/>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c r="B71" s="49"/>
      <c r="C71" s="50"/>
      <c r="D71" s="50"/>
      <c r="E71" s="50"/>
      <c r="F71" s="50"/>
      <c r="G71" s="50"/>
      <c r="H71" s="292"/>
      <c r="I71" s="283"/>
      <c r="J71" s="283"/>
      <c r="K71" s="283"/>
      <c r="L71" s="293"/>
      <c r="M71" s="294"/>
      <c r="N71" s="295"/>
    </row>
    <row r="72" spans="1:15" ht="15.75" thickBot="1">
      <c r="B72" s="451"/>
      <c r="C72" s="452"/>
      <c r="D72" s="452"/>
      <c r="E72" s="452"/>
      <c r="F72" s="452"/>
      <c r="G72" s="452"/>
      <c r="H72" s="51"/>
      <c r="I72" s="129"/>
      <c r="J72" s="129"/>
      <c r="K72" s="129"/>
      <c r="L72" s="812"/>
      <c r="M72" s="813"/>
      <c r="N72" s="130"/>
    </row>
    <row r="73" spans="1:15" ht="15.75" thickBot="1">
      <c r="B73" s="829" t="s">
        <v>953</v>
      </c>
      <c r="C73" s="830"/>
      <c r="D73" s="830"/>
      <c r="E73" s="830"/>
      <c r="F73" s="830"/>
      <c r="G73" s="830"/>
      <c r="H73" s="830"/>
      <c r="I73" s="830"/>
      <c r="J73" s="830"/>
      <c r="K73" s="830"/>
      <c r="L73" s="830"/>
      <c r="M73" s="831"/>
      <c r="N73" s="107">
        <f>N67+N68+N69+N70+N71</f>
        <v>11.295798920578424</v>
      </c>
    </row>
    <row r="74" spans="1:15">
      <c r="B74" s="36"/>
      <c r="C74" s="37"/>
      <c r="D74" s="37"/>
      <c r="E74" s="37"/>
      <c r="F74" s="37"/>
      <c r="G74" s="37"/>
      <c r="H74" s="37"/>
      <c r="I74" s="37"/>
      <c r="J74" s="37"/>
      <c r="K74" s="37"/>
      <c r="L74" s="37"/>
      <c r="M74" s="37"/>
      <c r="N74" s="38"/>
    </row>
    <row r="75" spans="1:15">
      <c r="B75" s="67" t="s">
        <v>962</v>
      </c>
      <c r="C75" s="68"/>
      <c r="D75" s="68"/>
      <c r="E75" s="68"/>
      <c r="F75" s="68"/>
      <c r="G75" s="68"/>
      <c r="H75" s="68"/>
      <c r="I75" s="68"/>
      <c r="J75" s="68"/>
      <c r="K75" s="68"/>
      <c r="L75" s="68"/>
      <c r="M75" s="68"/>
      <c r="N75" s="69"/>
    </row>
    <row r="76" spans="1:15" ht="15.75" thickBot="1">
      <c r="B76" s="71"/>
      <c r="C76" s="64"/>
      <c r="D76" s="64"/>
      <c r="E76" s="64"/>
      <c r="F76" s="64"/>
      <c r="G76" s="64"/>
      <c r="H76" s="64"/>
      <c r="I76" s="64"/>
      <c r="J76" s="64"/>
      <c r="K76" s="64"/>
      <c r="L76" s="64"/>
      <c r="M76" s="64"/>
      <c r="N76" s="66"/>
    </row>
    <row r="77" spans="1:15" ht="25.5">
      <c r="B77" s="849" t="s">
        <v>963</v>
      </c>
      <c r="C77" s="850"/>
      <c r="D77" s="850"/>
      <c r="E77" s="850"/>
      <c r="F77" s="850"/>
      <c r="G77" s="850"/>
      <c r="H77" s="850"/>
      <c r="I77" s="76" t="s">
        <v>964</v>
      </c>
      <c r="J77" s="78" t="s">
        <v>1409</v>
      </c>
      <c r="K77" s="77" t="s">
        <v>966</v>
      </c>
      <c r="L77" s="851" t="s">
        <v>950</v>
      </c>
      <c r="M77" s="852"/>
      <c r="N77" s="101" t="s">
        <v>951</v>
      </c>
    </row>
    <row r="78" spans="1:15">
      <c r="A78" t="s">
        <v>7</v>
      </c>
      <c r="B78" s="52" t="str">
        <f>VLOOKUP(A78,'MANO DE OBRA'!A8:D68,3,FALSE)</f>
        <v>Obrero (2)</v>
      </c>
      <c r="C78" s="50"/>
      <c r="D78" s="50"/>
      <c r="E78" s="50"/>
      <c r="F78" s="50"/>
      <c r="G78" s="50"/>
      <c r="H78" s="50"/>
      <c r="I78" s="296">
        <f>K78/J78*100</f>
        <v>58520.000000000007</v>
      </c>
      <c r="J78" s="297">
        <v>185</v>
      </c>
      <c r="K78" s="298">
        <f>VLOOKUP(A78,'MANO DE OBRA'!A8:D99,4,FALSE)</f>
        <v>108262</v>
      </c>
      <c r="L78" s="53"/>
      <c r="M78" s="299">
        <v>480</v>
      </c>
      <c r="N78" s="399">
        <f>K78/M78</f>
        <v>225.54583333333332</v>
      </c>
      <c r="O78" s="109"/>
    </row>
    <row r="79" spans="1:15">
      <c r="A79" t="s">
        <v>30</v>
      </c>
      <c r="B79" s="52" t="str">
        <f>VLOOKUP(A79,'MANO DE OBRA'!A8:D69,3,FALSE)</f>
        <v>Oficial</v>
      </c>
      <c r="C79" s="50"/>
      <c r="D79" s="50"/>
      <c r="E79" s="50"/>
      <c r="F79" s="50"/>
      <c r="G79" s="50"/>
      <c r="H79" s="50"/>
      <c r="I79" s="296">
        <f>K79/J79*100</f>
        <v>57668.23979157189</v>
      </c>
      <c r="J79" s="297">
        <v>185</v>
      </c>
      <c r="K79" s="298">
        <f>VLOOKUP(A79,'MANO DE OBRA'!A8:D100,4,FALSE)</f>
        <v>106686.24361440798</v>
      </c>
      <c r="L79" s="53"/>
      <c r="M79" s="303">
        <v>480</v>
      </c>
      <c r="N79" s="399">
        <f>K79/M79</f>
        <v>222.26300753001664</v>
      </c>
    </row>
    <row r="80" spans="1:15">
      <c r="B80" s="52"/>
      <c r="C80" s="50"/>
      <c r="D80" s="50"/>
      <c r="E80" s="50"/>
      <c r="F80" s="50"/>
      <c r="G80" s="50"/>
      <c r="H80" s="50"/>
      <c r="I80" s="296"/>
      <c r="J80" s="297"/>
      <c r="K80" s="298"/>
      <c r="L80" s="53"/>
      <c r="M80" s="304"/>
      <c r="N80" s="399"/>
    </row>
    <row r="81" spans="1:14">
      <c r="B81" s="52"/>
      <c r="C81" s="50"/>
      <c r="D81" s="50"/>
      <c r="E81" s="50"/>
      <c r="F81" s="50"/>
      <c r="G81" s="50"/>
      <c r="H81" s="50"/>
      <c r="I81" s="283"/>
      <c r="J81" s="301"/>
      <c r="K81" s="302"/>
      <c r="L81" s="322"/>
      <c r="M81" s="304"/>
      <c r="N81" s="300"/>
    </row>
    <row r="82" spans="1:14">
      <c r="B82" s="52"/>
      <c r="C82" s="50"/>
      <c r="D82" s="50"/>
      <c r="E82" s="50"/>
      <c r="F82" s="50"/>
      <c r="G82" s="50"/>
      <c r="H82" s="50"/>
      <c r="I82" s="283"/>
      <c r="J82" s="301"/>
      <c r="K82" s="302"/>
      <c r="L82" s="322"/>
      <c r="M82" s="304"/>
      <c r="N82" s="300"/>
    </row>
    <row r="83" spans="1:14" ht="15.75" thickBot="1">
      <c r="B83" s="810"/>
      <c r="C83" s="811"/>
      <c r="D83" s="811"/>
      <c r="E83" s="811"/>
      <c r="F83" s="811"/>
      <c r="G83" s="811"/>
      <c r="H83" s="811"/>
      <c r="I83" s="129"/>
      <c r="J83" s="129"/>
      <c r="K83" s="129"/>
      <c r="L83" s="911"/>
      <c r="M83" s="911"/>
      <c r="N83" s="48"/>
    </row>
    <row r="84" spans="1:14" ht="15.75" thickBot="1">
      <c r="B84" s="829" t="s">
        <v>953</v>
      </c>
      <c r="C84" s="830"/>
      <c r="D84" s="830"/>
      <c r="E84" s="830"/>
      <c r="F84" s="830"/>
      <c r="G84" s="830"/>
      <c r="H84" s="830"/>
      <c r="I84" s="830"/>
      <c r="J84" s="830"/>
      <c r="K84" s="830"/>
      <c r="L84" s="830"/>
      <c r="M84" s="831"/>
      <c r="N84" s="305">
        <f>SUM(N78:N83)</f>
        <v>447.80884086334993</v>
      </c>
    </row>
    <row r="85" spans="1:14" ht="15.75" thickBot="1">
      <c r="B85" s="36"/>
      <c r="C85" s="37"/>
      <c r="D85" s="37"/>
      <c r="E85" s="37"/>
      <c r="F85" s="37"/>
      <c r="G85" s="37"/>
      <c r="H85" s="37"/>
      <c r="I85" s="37"/>
      <c r="J85" s="37"/>
      <c r="K85" s="37"/>
      <c r="L85" s="37"/>
      <c r="M85" s="37"/>
      <c r="N85" s="38"/>
    </row>
    <row r="86" spans="1:14" ht="15.75" thickBot="1">
      <c r="B86" s="823" t="s">
        <v>967</v>
      </c>
      <c r="C86" s="824"/>
      <c r="D86" s="824"/>
      <c r="E86" s="824"/>
      <c r="F86" s="824"/>
      <c r="G86" s="824"/>
      <c r="H86" s="824"/>
      <c r="I86" s="824"/>
      <c r="J86" s="824"/>
      <c r="K86" s="824"/>
      <c r="L86" s="824"/>
      <c r="M86" s="825"/>
      <c r="N86" s="102">
        <f>N48+N62+N73+N84</f>
        <v>3857.4713641995249</v>
      </c>
    </row>
    <row r="87" spans="1:14">
      <c r="B87" s="36"/>
      <c r="C87" s="37"/>
      <c r="D87" s="37"/>
      <c r="E87" s="37"/>
      <c r="F87" s="37"/>
      <c r="G87" s="37"/>
      <c r="H87" s="37"/>
      <c r="I87" s="37"/>
      <c r="J87" s="37"/>
      <c r="K87" s="37"/>
      <c r="L87" s="37"/>
      <c r="M87" s="37"/>
      <c r="N87" s="38"/>
    </row>
    <row r="88" spans="1:14">
      <c r="B88" s="67" t="s">
        <v>968</v>
      </c>
      <c r="C88" s="68"/>
      <c r="D88" s="68"/>
      <c r="E88" s="68"/>
      <c r="F88" s="68"/>
      <c r="G88" s="68"/>
      <c r="H88" s="68"/>
      <c r="I88" s="68"/>
      <c r="J88" s="68"/>
      <c r="K88" s="68"/>
      <c r="L88" s="68"/>
      <c r="M88" s="68"/>
      <c r="N88" s="69"/>
    </row>
    <row r="89" spans="1:14" ht="15.75" thickBot="1">
      <c r="B89" s="71"/>
      <c r="C89" s="64"/>
      <c r="D89" s="64"/>
      <c r="E89" s="64"/>
      <c r="F89" s="64"/>
      <c r="G89" s="64"/>
      <c r="H89" s="64"/>
      <c r="I89" s="64"/>
      <c r="J89" s="64"/>
      <c r="K89" s="64"/>
      <c r="L89" s="64"/>
      <c r="M89" s="64"/>
      <c r="N89" s="66"/>
    </row>
    <row r="90" spans="1:14">
      <c r="B90" s="814" t="s">
        <v>969</v>
      </c>
      <c r="C90" s="815"/>
      <c r="D90" s="815"/>
      <c r="E90" s="815"/>
      <c r="F90" s="815"/>
      <c r="G90" s="815"/>
      <c r="H90" s="815"/>
      <c r="I90" s="318"/>
      <c r="J90" s="338"/>
      <c r="K90" s="306" t="s">
        <v>970</v>
      </c>
      <c r="L90" s="853" t="s">
        <v>971</v>
      </c>
      <c r="M90" s="854"/>
      <c r="N90" s="307"/>
    </row>
    <row r="91" spans="1:14">
      <c r="B91" s="855" t="s">
        <v>972</v>
      </c>
      <c r="C91" s="856"/>
      <c r="D91" s="856"/>
      <c r="E91" s="856"/>
      <c r="F91" s="856"/>
      <c r="G91" s="856"/>
      <c r="H91" s="856"/>
      <c r="I91" s="90"/>
      <c r="J91" s="91"/>
      <c r="K91" s="308">
        <v>0.2</v>
      </c>
      <c r="L91" s="857">
        <f>N86*K91</f>
        <v>771.49427283990508</v>
      </c>
      <c r="M91" s="858"/>
      <c r="N91" s="54"/>
    </row>
    <row r="92" spans="1:14">
      <c r="B92" s="92" t="s">
        <v>973</v>
      </c>
      <c r="C92" s="93"/>
      <c r="D92" s="93"/>
      <c r="E92" s="93"/>
      <c r="F92" s="93"/>
      <c r="G92" s="93"/>
      <c r="H92" s="93"/>
      <c r="I92" s="90"/>
      <c r="J92" s="91"/>
      <c r="K92" s="308">
        <v>0.05</v>
      </c>
      <c r="L92" s="857">
        <f>N86*K92</f>
        <v>192.87356820997627</v>
      </c>
      <c r="M92" s="858"/>
      <c r="N92" s="54"/>
    </row>
    <row r="93" spans="1:14" ht="15.75" thickBot="1">
      <c r="B93" s="94" t="s">
        <v>974</v>
      </c>
      <c r="C93" s="95"/>
      <c r="D93" s="95"/>
      <c r="E93" s="95"/>
      <c r="F93" s="95"/>
      <c r="G93" s="95"/>
      <c r="H93" s="95"/>
      <c r="I93" s="96"/>
      <c r="J93" s="97"/>
      <c r="K93" s="309">
        <v>0.05</v>
      </c>
      <c r="L93" s="859">
        <f>N86*K93</f>
        <v>192.87356820997627</v>
      </c>
      <c r="M93" s="860"/>
      <c r="N93" s="54"/>
    </row>
    <row r="94" spans="1:14" ht="15.75" thickBot="1">
      <c r="B94" s="823" t="s">
        <v>953</v>
      </c>
      <c r="C94" s="824"/>
      <c r="D94" s="824"/>
      <c r="E94" s="824"/>
      <c r="F94" s="824"/>
      <c r="G94" s="824"/>
      <c r="H94" s="824"/>
      <c r="I94" s="824"/>
      <c r="J94" s="824"/>
      <c r="K94" s="824"/>
      <c r="L94" s="824"/>
      <c r="M94" s="825"/>
      <c r="N94" s="55">
        <f>L91+L92+L93</f>
        <v>1157.2414092598576</v>
      </c>
    </row>
    <row r="95" spans="1:14" ht="15.75" thickBot="1">
      <c r="B95" s="36"/>
      <c r="C95" s="37"/>
      <c r="D95" s="37"/>
      <c r="E95" s="37"/>
      <c r="F95" s="37"/>
      <c r="G95" s="37"/>
      <c r="H95" s="37"/>
      <c r="I95" s="37"/>
      <c r="J95" s="37"/>
      <c r="K95" s="37"/>
      <c r="L95" s="37"/>
      <c r="M95" s="37"/>
      <c r="N95" s="38"/>
    </row>
    <row r="96" spans="1:14" ht="15.75" thickBot="1">
      <c r="A96" t="s">
        <v>2015</v>
      </c>
      <c r="B96" s="823" t="s">
        <v>975</v>
      </c>
      <c r="C96" s="824"/>
      <c r="D96" s="824"/>
      <c r="E96" s="824"/>
      <c r="F96" s="824"/>
      <c r="G96" s="824"/>
      <c r="H96" s="824"/>
      <c r="I96" s="824"/>
      <c r="J96" s="824"/>
      <c r="K96" s="824"/>
      <c r="L96" s="824"/>
      <c r="M96" s="825"/>
      <c r="N96" s="192">
        <f>N86+N94</f>
        <v>5014.7127734593823</v>
      </c>
    </row>
    <row r="97" spans="2:14">
      <c r="B97" s="16"/>
      <c r="C97" s="17"/>
      <c r="D97" s="17"/>
      <c r="E97" s="17"/>
      <c r="F97" s="17"/>
      <c r="G97" s="17"/>
      <c r="H97" s="17"/>
      <c r="I97" s="17"/>
      <c r="J97" s="17"/>
      <c r="K97" s="17"/>
      <c r="L97" s="17"/>
      <c r="M97" s="17"/>
      <c r="N97" s="18"/>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15"/>
      <c r="F100" s="15"/>
      <c r="G100" s="15"/>
      <c r="H100" s="15"/>
      <c r="I100" s="15"/>
      <c r="J100" s="15"/>
      <c r="K100" s="15"/>
      <c r="L100" s="15"/>
      <c r="M100" s="15"/>
      <c r="N100" s="20"/>
    </row>
    <row r="101" spans="2:14">
      <c r="B101" s="19"/>
      <c r="C101" s="15"/>
      <c r="D101" s="15"/>
      <c r="E101" s="56" t="s">
        <v>976</v>
      </c>
      <c r="F101" s="56"/>
      <c r="G101" s="56"/>
      <c r="H101" s="56"/>
      <c r="I101" s="56"/>
      <c r="J101" s="56"/>
      <c r="K101" s="15"/>
      <c r="L101" s="15"/>
      <c r="M101" s="15"/>
      <c r="N101" s="20"/>
    </row>
    <row r="102" spans="2:14">
      <c r="B102" s="19"/>
      <c r="C102" s="15"/>
      <c r="D102" s="15"/>
      <c r="E102" s="15" t="s">
        <v>977</v>
      </c>
      <c r="F102" s="15"/>
      <c r="G102" s="15"/>
      <c r="H102" s="15"/>
      <c r="I102" s="15"/>
      <c r="J102" s="15"/>
      <c r="K102" s="15"/>
      <c r="L102" s="15"/>
      <c r="M102" s="15"/>
      <c r="N102" s="20"/>
    </row>
    <row r="103" spans="2:14">
      <c r="B103" s="19"/>
      <c r="C103" s="15"/>
      <c r="D103" s="15"/>
      <c r="E103" s="15" t="s">
        <v>978</v>
      </c>
      <c r="F103" s="15"/>
      <c r="G103" s="15"/>
      <c r="H103" s="15"/>
      <c r="I103" s="15"/>
      <c r="J103" s="15"/>
      <c r="K103" s="15"/>
      <c r="L103" s="15"/>
      <c r="M103" s="15"/>
      <c r="N103" s="20"/>
    </row>
    <row r="104" spans="2:14">
      <c r="B104" s="19"/>
      <c r="C104" s="15"/>
      <c r="D104" s="15"/>
      <c r="E104" s="15" t="s">
        <v>979</v>
      </c>
      <c r="F104" s="15"/>
      <c r="G104" s="15"/>
      <c r="H104" s="15"/>
      <c r="I104" s="15"/>
      <c r="J104" s="15"/>
      <c r="K104" s="15"/>
      <c r="L104" s="15"/>
      <c r="M104" s="15"/>
      <c r="N104" s="20"/>
    </row>
    <row r="105" spans="2:14" ht="15.75" thickBot="1">
      <c r="B105" s="19"/>
      <c r="C105" s="15"/>
      <c r="D105" s="15"/>
      <c r="E105" s="15"/>
      <c r="F105" s="15" t="s">
        <v>980</v>
      </c>
      <c r="G105" s="15"/>
      <c r="H105" s="15"/>
      <c r="I105" s="15"/>
      <c r="J105" s="15"/>
      <c r="K105" s="15"/>
      <c r="L105" s="15"/>
      <c r="M105" s="15"/>
      <c r="N105" s="20"/>
    </row>
    <row r="106" spans="2:14">
      <c r="B106" s="231" t="s">
        <v>2215</v>
      </c>
      <c r="C106" s="232"/>
      <c r="D106" s="232"/>
      <c r="E106" s="232"/>
      <c r="F106" s="232"/>
      <c r="G106" s="232"/>
      <c r="H106" s="232"/>
      <c r="I106" s="232"/>
      <c r="J106" s="232"/>
      <c r="K106" s="232"/>
      <c r="L106" s="232"/>
      <c r="M106" s="232"/>
      <c r="N106" s="233"/>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c r="B109" s="234"/>
      <c r="C109" s="235"/>
      <c r="D109" s="235"/>
      <c r="E109" s="235"/>
      <c r="F109" s="235"/>
      <c r="G109" s="235"/>
      <c r="H109" s="235"/>
      <c r="I109" s="235"/>
      <c r="J109" s="235"/>
      <c r="K109" s="235"/>
      <c r="L109" s="235"/>
      <c r="M109" s="235"/>
      <c r="N109" s="236"/>
    </row>
    <row r="110" spans="2:14" ht="15.75" thickBot="1">
      <c r="B110" s="237"/>
      <c r="C110" s="238"/>
      <c r="D110" s="238"/>
      <c r="E110" s="238"/>
      <c r="F110" s="238"/>
      <c r="G110" s="238"/>
      <c r="H110" s="238"/>
      <c r="I110" s="238"/>
      <c r="J110" s="238"/>
      <c r="K110" s="238"/>
      <c r="L110" s="238"/>
      <c r="M110" s="238"/>
      <c r="N110" s="239"/>
    </row>
    <row r="111" spans="2:14">
      <c r="B111" s="240"/>
      <c r="C111" s="241"/>
      <c r="D111" s="241"/>
      <c r="E111" s="241"/>
      <c r="F111" s="241"/>
      <c r="G111" s="241"/>
      <c r="H111" s="241"/>
      <c r="I111" s="241"/>
      <c r="J111" s="241"/>
      <c r="K111" s="241"/>
      <c r="L111" s="241"/>
      <c r="M111" s="241"/>
      <c r="N111" s="242"/>
    </row>
    <row r="112" spans="2:14">
      <c r="B112" s="226" t="s">
        <v>2216</v>
      </c>
      <c r="C112" s="34"/>
      <c r="D112" s="34"/>
      <c r="E112" s="34"/>
      <c r="F112" s="34"/>
      <c r="G112" s="34"/>
      <c r="H112" s="34"/>
      <c r="I112" s="34"/>
      <c r="J112" s="34"/>
      <c r="K112" s="34"/>
      <c r="L112" s="34"/>
      <c r="M112" s="34"/>
      <c r="N112" s="35"/>
    </row>
    <row r="113" spans="2:14" ht="15" customHeight="1">
      <c r="B113" s="861" t="s">
        <v>2217</v>
      </c>
      <c r="C113" s="862"/>
      <c r="D113" s="862"/>
      <c r="E113" s="862"/>
      <c r="F113" s="862"/>
      <c r="G113" s="862"/>
      <c r="H113" s="862"/>
      <c r="I113" s="862"/>
      <c r="J113" s="862"/>
      <c r="K113" s="862"/>
      <c r="L113" s="862"/>
      <c r="M113" s="862"/>
      <c r="N113" s="863"/>
    </row>
    <row r="114" spans="2:14" ht="15" customHeight="1">
      <c r="B114" s="861"/>
      <c r="C114" s="862"/>
      <c r="D114" s="862"/>
      <c r="E114" s="862"/>
      <c r="F114" s="862"/>
      <c r="G114" s="862"/>
      <c r="H114" s="862"/>
      <c r="I114" s="862"/>
      <c r="J114" s="862"/>
      <c r="K114" s="862"/>
      <c r="L114" s="862"/>
      <c r="M114" s="862"/>
      <c r="N114" s="863"/>
    </row>
    <row r="115" spans="2:14" ht="30" customHeight="1">
      <c r="B115" s="864" t="s">
        <v>2218</v>
      </c>
      <c r="C115" s="865"/>
      <c r="D115" s="865"/>
      <c r="E115" s="865"/>
      <c r="F115" s="865"/>
      <c r="G115" s="865"/>
      <c r="H115" s="865"/>
      <c r="I115" s="865"/>
      <c r="J115" s="865"/>
      <c r="K115" s="865"/>
      <c r="L115" s="865"/>
      <c r="M115" s="865"/>
      <c r="N115" s="866"/>
    </row>
    <row r="116" spans="2:14">
      <c r="B116" s="864"/>
      <c r="C116" s="865"/>
      <c r="D116" s="865"/>
      <c r="E116" s="865"/>
      <c r="F116" s="865"/>
      <c r="G116" s="865"/>
      <c r="H116" s="865"/>
      <c r="I116" s="865"/>
      <c r="J116" s="865"/>
      <c r="K116" s="865"/>
      <c r="L116" s="865"/>
      <c r="M116" s="865"/>
      <c r="N116" s="866"/>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335"/>
      <c r="C119" s="336"/>
      <c r="D119" s="336"/>
      <c r="E119" s="336"/>
      <c r="F119" s="336"/>
      <c r="G119" s="336"/>
      <c r="H119" s="336"/>
      <c r="I119" s="336"/>
      <c r="J119" s="336"/>
      <c r="K119" s="336"/>
      <c r="L119" s="336"/>
      <c r="M119" s="336"/>
      <c r="N119" s="337"/>
    </row>
    <row r="120" spans="2:14">
      <c r="B120" s="226"/>
      <c r="C120" s="34"/>
      <c r="D120" s="34"/>
      <c r="E120" s="34"/>
      <c r="F120" s="34"/>
      <c r="G120" s="34"/>
      <c r="H120" s="34"/>
      <c r="I120" s="34"/>
      <c r="J120" s="34"/>
      <c r="K120" s="34"/>
      <c r="L120" s="34"/>
      <c r="M120" s="34"/>
      <c r="N120" s="35"/>
    </row>
    <row r="121" spans="2:14">
      <c r="B121" s="19"/>
      <c r="C121" s="15"/>
      <c r="D121" s="15"/>
      <c r="E121" s="15" t="s">
        <v>976</v>
      </c>
      <c r="F121" s="56"/>
      <c r="G121" s="56"/>
      <c r="H121" s="15"/>
      <c r="I121" s="15"/>
      <c r="J121" s="15"/>
      <c r="K121" s="15"/>
      <c r="L121" s="15"/>
      <c r="M121" s="15"/>
      <c r="N121" s="20"/>
    </row>
    <row r="122" spans="2:14">
      <c r="B122" s="19"/>
      <c r="C122" s="15"/>
      <c r="D122" s="15"/>
      <c r="E122" s="57" t="s">
        <v>977</v>
      </c>
      <c r="F122" s="15"/>
      <c r="G122" s="15"/>
      <c r="H122" s="57"/>
      <c r="I122" s="57"/>
      <c r="J122" s="57"/>
      <c r="K122" s="15"/>
      <c r="L122" s="15"/>
      <c r="M122" s="15"/>
      <c r="N122" s="20"/>
    </row>
    <row r="123" spans="2:14">
      <c r="B123" s="19"/>
      <c r="C123" s="15"/>
      <c r="D123" s="15"/>
      <c r="E123" s="58" t="s">
        <v>981</v>
      </c>
      <c r="F123" s="15"/>
      <c r="G123" s="15"/>
      <c r="H123" s="58"/>
      <c r="I123" s="58"/>
      <c r="J123" s="58"/>
      <c r="K123" s="15"/>
      <c r="L123" s="15"/>
      <c r="M123" s="15"/>
      <c r="N123" s="20"/>
    </row>
    <row r="124" spans="2:14">
      <c r="B124" s="59"/>
      <c r="C124" s="34"/>
      <c r="D124" s="34"/>
      <c r="E124" s="15" t="s">
        <v>979</v>
      </c>
      <c r="F124" s="15"/>
      <c r="G124" s="15"/>
      <c r="H124" s="15"/>
      <c r="I124" s="15"/>
      <c r="J124" s="15"/>
      <c r="K124" s="34"/>
      <c r="L124" s="34"/>
      <c r="M124" s="34"/>
      <c r="N124" s="35"/>
    </row>
    <row r="125" spans="2:14">
      <c r="B125" s="59"/>
      <c r="C125" s="34"/>
      <c r="D125" s="34"/>
      <c r="E125" s="34"/>
      <c r="F125" s="15"/>
      <c r="G125" s="15"/>
      <c r="H125" s="15"/>
      <c r="I125" s="15"/>
      <c r="J125" s="15"/>
      <c r="K125" s="34"/>
      <c r="L125" s="34"/>
      <c r="M125" s="34"/>
      <c r="N125" s="35"/>
    </row>
    <row r="126" spans="2:14">
      <c r="B126" s="59" t="s">
        <v>2219</v>
      </c>
      <c r="C126" s="58"/>
      <c r="D126" s="58"/>
      <c r="E126" s="15"/>
      <c r="F126" s="15"/>
      <c r="G126" s="15"/>
      <c r="H126" s="15"/>
      <c r="I126" s="15"/>
      <c r="J126" s="800"/>
      <c r="K126" s="800"/>
      <c r="L126" s="800"/>
      <c r="M126" s="800"/>
      <c r="N126" s="801"/>
    </row>
    <row r="127" spans="2:14" ht="15.75" thickBot="1">
      <c r="B127" s="265" t="s">
        <v>2220</v>
      </c>
      <c r="C127" s="397"/>
      <c r="D127" s="397"/>
      <c r="E127" s="60"/>
      <c r="F127" s="60"/>
      <c r="G127" s="60"/>
      <c r="H127" s="60"/>
      <c r="I127" s="60"/>
      <c r="J127" s="802"/>
      <c r="K127" s="802"/>
      <c r="L127" s="802"/>
      <c r="M127" s="802"/>
      <c r="N127"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1092</v>
      </c>
      <c r="C31" s="84" t="s">
        <v>2038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3705.703257393825</v>
      </c>
      <c r="L36" s="274"/>
      <c r="M36" s="275">
        <v>6.25</v>
      </c>
      <c r="N36" s="276">
        <f t="shared" ref="N36:N41" si="0">K36/M36</f>
        <v>592.91252118301202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50</v>
      </c>
      <c r="N37" s="276">
        <f t="shared" si="0"/>
        <v>1820.2716717553403</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1"/>
      <c r="J38" s="272"/>
      <c r="K38" s="273">
        <f>VLOOKUP(A38,EQUIPOS!A8:D165,4,FALSE)</f>
        <v>5134.4861317158766</v>
      </c>
      <c r="L38" s="274"/>
      <c r="M38" s="275">
        <v>3.75</v>
      </c>
      <c r="N38" s="276">
        <f t="shared" si="0"/>
        <v>1369.1963017909004</v>
      </c>
    </row>
    <row r="39" spans="1:14">
      <c r="A39" t="s">
        <v>228</v>
      </c>
      <c r="B39" s="836" t="str">
        <f>VLOOKUP(A39,EQUIPOS!A9:D154,3,FALSE)</f>
        <v xml:space="preserve">Formaleta metálica (concreto hidráulico)
</v>
      </c>
      <c r="C39" s="837"/>
      <c r="D39" s="837"/>
      <c r="E39" s="837"/>
      <c r="F39" s="837"/>
      <c r="G39" s="837"/>
      <c r="H39" s="838"/>
      <c r="I39" s="271"/>
      <c r="J39" s="272"/>
      <c r="K39" s="273">
        <f>VLOOKUP(A39,EQUIPOS!A9:D166,4,FALSE)</f>
        <v>1429.6347601283487</v>
      </c>
      <c r="L39" s="274"/>
      <c r="M39" s="275">
        <v>6.25</v>
      </c>
      <c r="N39" s="276">
        <f t="shared" si="0"/>
        <v>228.7415616205358</v>
      </c>
    </row>
    <row r="40" spans="1:14">
      <c r="A40" t="s">
        <v>301</v>
      </c>
      <c r="B40" s="836" t="str">
        <f>VLOOKUP(A40,EQUIPOS!A10:D154,3,FALSE)</f>
        <v>Regla vibratoria, de longitud de 3 a 5 m, motor de 3600 rpm, potencia 6 HP</v>
      </c>
      <c r="C40" s="837"/>
      <c r="D40" s="837"/>
      <c r="E40" s="837"/>
      <c r="F40" s="837"/>
      <c r="G40" s="837"/>
      <c r="H40" s="838"/>
      <c r="I40" s="271"/>
      <c r="J40" s="272"/>
      <c r="K40" s="273">
        <f>VLOOKUP(A40,EQUIPOS!A10:D167,4,FALSE)</f>
        <v>6350.1630979431548</v>
      </c>
      <c r="L40" s="274"/>
      <c r="M40" s="275">
        <v>6.25</v>
      </c>
      <c r="N40" s="276">
        <f t="shared" si="0"/>
        <v>1016.0260956709047</v>
      </c>
    </row>
    <row r="41" spans="1:14">
      <c r="A41" t="s">
        <v>363</v>
      </c>
      <c r="B41" s="836" t="str">
        <f>VLOOKUP(A41,EQUIPOS!A11:D155,3,FALSE)</f>
        <v>Vibrador de concreto, Motor de 3 hp a 18.000 rpm Mangueras de 4 mt</v>
      </c>
      <c r="C41" s="837"/>
      <c r="D41" s="837"/>
      <c r="E41" s="837"/>
      <c r="F41" s="837"/>
      <c r="G41" s="837"/>
      <c r="H41" s="838"/>
      <c r="I41" s="271"/>
      <c r="J41" s="272"/>
      <c r="K41" s="273">
        <f>VLOOKUP(A41,EQUIPOS!A11:D168,4,FALSE)</f>
        <v>4449.9106977752608</v>
      </c>
      <c r="L41" s="274"/>
      <c r="M41" s="275">
        <v>6.25</v>
      </c>
      <c r="N41" s="276">
        <f t="shared" si="0"/>
        <v>711.98571164404177</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N83*M46</f>
        <v>971.20648722881606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6710.3403508935517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s="147" t="s">
        <v>382</v>
      </c>
      <c r="B53" s="46" t="str">
        <f>VLOOKUP(A53,MATERIALES!A5:D373,3,FALSE)</f>
        <v>Barras de transferencia de carga (1'')</v>
      </c>
      <c r="C53" s="285"/>
      <c r="D53" s="285"/>
      <c r="E53" s="285"/>
      <c r="F53" s="285"/>
      <c r="G53" s="285"/>
      <c r="H53" s="285"/>
      <c r="I53" s="272"/>
      <c r="J53" s="228" t="str">
        <f>VLOOKUP(A53,MATERIALES!A7:D645,2,FALSE)</f>
        <v>kg</v>
      </c>
      <c r="K53" s="411">
        <v>6.1342592592592586</v>
      </c>
      <c r="L53" s="271"/>
      <c r="M53" s="406">
        <f>VLOOKUP(A53,MATERIALES!A5:D396,4,FALSE)</f>
        <v>7399.7174093075355</v>
      </c>
      <c r="N53" s="276">
        <f>K53*M53</f>
        <v>45391.785033946682</v>
      </c>
    </row>
    <row r="54" spans="1:14">
      <c r="A54" s="147" t="s">
        <v>384</v>
      </c>
      <c r="B54" s="46" t="str">
        <f>VLOOKUP(A54,MATERIALES!A6:D373,3,FALSE)</f>
        <v>Barras de unión de 1/2´´</v>
      </c>
      <c r="C54" s="285"/>
      <c r="D54" s="285"/>
      <c r="E54" s="285"/>
      <c r="F54" s="285"/>
      <c r="G54" s="285"/>
      <c r="H54" s="285"/>
      <c r="I54" s="272"/>
      <c r="J54" s="228" t="str">
        <f>VLOOKUP(A54,MATERIALES!A8:D646,2,FALSE)</f>
        <v>kg</v>
      </c>
      <c r="K54" s="286">
        <v>0.37037037037037041</v>
      </c>
      <c r="L54" s="271"/>
      <c r="M54" s="406">
        <f>VLOOKUP(A54,MATERIALES!A6:D397,4,FALSE)</f>
        <v>3122.7892118575137</v>
      </c>
      <c r="N54" s="276">
        <f>K54*M54</f>
        <v>1156.5885969842645</v>
      </c>
    </row>
    <row r="55" spans="1:14">
      <c r="A55" s="147" t="s">
        <v>417</v>
      </c>
      <c r="B55" s="46" t="str">
        <f>VLOOKUP(A55,MATERIALES!A6:D373,3,FALSE)</f>
        <v>Cintilla De Poliuretano (Sikarod) (Pavimentos De Concreto Hidráulico)</v>
      </c>
      <c r="C55" s="285"/>
      <c r="D55" s="285"/>
      <c r="E55" s="285"/>
      <c r="F55" s="285"/>
      <c r="G55" s="285"/>
      <c r="H55" s="285"/>
      <c r="I55" s="272"/>
      <c r="J55" s="228" t="str">
        <f>VLOOKUP(A55,MATERIALES!A9:D647,2,FALSE)</f>
        <v>m</v>
      </c>
      <c r="K55" s="286">
        <v>1.1111111111111112</v>
      </c>
      <c r="L55" s="271"/>
      <c r="M55" s="406">
        <f>VLOOKUP(A55,MATERIALES!A6:D398,4,FALSE)</f>
        <v>5647.5312759850221</v>
      </c>
      <c r="N55" s="276">
        <f>K55*M55</f>
        <v>6275.0347510944694</v>
      </c>
    </row>
    <row r="56" spans="1:14">
      <c r="A56" s="147" t="s">
        <v>646</v>
      </c>
      <c r="B56" s="46" t="str">
        <f>VLOOKUP(A56,MATERIALES!A6:D373,3,FALSE)</f>
        <v>Sello de silicona o sellador autonivelante</v>
      </c>
      <c r="C56" s="285"/>
      <c r="D56" s="285"/>
      <c r="E56" s="285"/>
      <c r="F56" s="285"/>
      <c r="G56" s="285"/>
      <c r="H56" s="285"/>
      <c r="I56" s="272"/>
      <c r="J56" s="228" t="str">
        <f>VLOOKUP(A56,MATERIALES!A10:D648,2,FALSE)</f>
        <v>m</v>
      </c>
      <c r="K56" s="286">
        <v>1.1111111111111112</v>
      </c>
      <c r="L56" s="271"/>
      <c r="M56" s="406">
        <f>VLOOKUP(A56,MATERIALES!A6:D399,4,FALSE)</f>
        <v>1800</v>
      </c>
      <c r="N56" s="276">
        <f>K56*M56</f>
        <v>2000</v>
      </c>
    </row>
    <row r="57" spans="1:14">
      <c r="A57" s="147" t="s">
        <v>778</v>
      </c>
      <c r="B57" s="818" t="str">
        <f>VLOOKUP(A57,MATERIALES!A7:D373,3,FALSE)</f>
        <v>Antisol blanco (presentación 20 kg)</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5" t="str">
        <f>VLOOKUP(A57,MATERIALES!A11:D649,2,FALSE)</f>
        <v>kg</v>
      </c>
      <c r="K57" s="47">
        <v>1.1200000000000001</v>
      </c>
      <c r="L57" s="827">
        <f>VLOOKUP(A57,MATERIALES!A4:D373,4,FALSE)</f>
        <v>18908.633665019905</v>
      </c>
      <c r="M57" s="828"/>
      <c r="N57" s="276">
        <f>K57*L57</f>
        <v>21177.669704822296</v>
      </c>
    </row>
    <row r="58" spans="1:14">
      <c r="A58" s="147" t="s">
        <v>838</v>
      </c>
      <c r="B58" s="320" t="str">
        <f>VLOOKUP(A58,MATERIALES!A8:D373,3,FALSE)</f>
        <v>Concreto hidráulico para pavimento MR-43</v>
      </c>
      <c r="C58" s="321"/>
      <c r="D58" s="321"/>
      <c r="E58" s="321"/>
      <c r="F58" s="321"/>
      <c r="G58" s="321"/>
      <c r="H58" s="321"/>
      <c r="I58" s="321"/>
      <c r="J58" s="315" t="str">
        <f>VLOOKUP(A58,MATERIALES!A11:D650,2,FALSE)</f>
        <v>m3</v>
      </c>
      <c r="K58" s="47">
        <v>1.01</v>
      </c>
      <c r="L58" s="322"/>
      <c r="M58" s="418">
        <f>VLOOKUP(A58,MATERIALES!A8:D401,4,FALSE)</f>
        <v>604217.85124761169</v>
      </c>
      <c r="N58" s="276">
        <f>K58*M58</f>
        <v>610260.02976008784</v>
      </c>
    </row>
    <row r="59" spans="1:14">
      <c r="B59" s="320"/>
      <c r="C59" s="321"/>
      <c r="D59" s="321"/>
      <c r="E59" s="321"/>
      <c r="F59" s="321"/>
      <c r="G59" s="321"/>
      <c r="H59" s="321"/>
      <c r="I59" s="321"/>
      <c r="J59" s="47"/>
      <c r="K59" s="47"/>
      <c r="L59" s="322"/>
      <c r="M59" s="323"/>
      <c r="N59" s="48"/>
    </row>
    <row r="60" spans="1:14" ht="15.75" thickBot="1">
      <c r="B60" s="313"/>
      <c r="C60" s="314"/>
      <c r="D60" s="314"/>
      <c r="E60" s="314"/>
      <c r="F60" s="314"/>
      <c r="G60" s="314"/>
      <c r="H60" s="314"/>
      <c r="I60" s="314"/>
      <c r="J60" s="129"/>
      <c r="K60" s="129"/>
      <c r="L60" s="329"/>
      <c r="M60" s="328"/>
      <c r="N60" s="130"/>
    </row>
    <row r="61" spans="1:14" ht="15.75" thickBot="1">
      <c r="B61" s="823" t="s">
        <v>953</v>
      </c>
      <c r="C61" s="824"/>
      <c r="D61" s="824"/>
      <c r="E61" s="824"/>
      <c r="F61" s="824"/>
      <c r="G61" s="824"/>
      <c r="H61" s="824"/>
      <c r="I61" s="824"/>
      <c r="J61" s="824"/>
      <c r="K61" s="824"/>
      <c r="L61" s="824"/>
      <c r="M61" s="825"/>
      <c r="N61" s="398">
        <f>SUM(N53:N60)</f>
        <v>686261.10784693551</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A66" t="s">
        <v>1239</v>
      </c>
      <c r="B66" s="49" t="str">
        <f>VLOOKUP(A66,TRANSPORTE!A5:D117,3,FALSE)</f>
        <v>Transporte de concreto</v>
      </c>
      <c r="C66" s="321"/>
      <c r="D66" s="321"/>
      <c r="E66" s="321"/>
      <c r="F66" s="321"/>
      <c r="G66" s="321"/>
      <c r="H66" s="315" t="s">
        <v>1467</v>
      </c>
      <c r="I66" s="283">
        <v>1.01</v>
      </c>
      <c r="J66" s="290">
        <v>1</v>
      </c>
      <c r="K66" s="283">
        <f>I66*J66</f>
        <v>1.01</v>
      </c>
      <c r="L66" s="827">
        <f>VLOOKUP(A66,TRANSPORTE!A5:D117,4,FALSE)</f>
        <v>1672.7057573669053</v>
      </c>
      <c r="M66" s="828"/>
      <c r="N66" s="291">
        <f>K66*L66</f>
        <v>1689.4328149405744</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f>N66+N67+N68+N69+N70</f>
        <v>1689.4328149405744</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1409</v>
      </c>
      <c r="K76" s="77" t="s">
        <v>966</v>
      </c>
      <c r="L76" s="851" t="s">
        <v>950</v>
      </c>
      <c r="M76" s="852"/>
      <c r="N76" s="101" t="s">
        <v>951</v>
      </c>
    </row>
    <row r="77" spans="1:15">
      <c r="A77" s="148" t="s">
        <v>17</v>
      </c>
      <c r="B77" s="52" t="str">
        <f>VLOOKUP(A77,'MANO DE OBRA'!A8:D68,3,FALSE)</f>
        <v>Obrero (7)</v>
      </c>
      <c r="C77" s="50"/>
      <c r="D77" s="50"/>
      <c r="E77" s="50"/>
      <c r="F77" s="50"/>
      <c r="G77" s="50"/>
      <c r="H77" s="50"/>
      <c r="I77" s="296">
        <f>K77/J77*100</f>
        <v>204819.99999999997</v>
      </c>
      <c r="J77" s="297">
        <v>185</v>
      </c>
      <c r="K77" s="298">
        <f>VLOOKUP(A77,'MANO DE OBRA'!A8:D99,4,FALSE)</f>
        <v>378917</v>
      </c>
      <c r="L77" s="53"/>
      <c r="M77" s="299">
        <v>50</v>
      </c>
      <c r="N77" s="399">
        <f>K77/M77</f>
        <v>7578.34</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130"/>
    </row>
    <row r="83" spans="1:14" ht="15.75" thickBot="1">
      <c r="B83" s="829" t="s">
        <v>953</v>
      </c>
      <c r="C83" s="830"/>
      <c r="D83" s="830"/>
      <c r="E83" s="830"/>
      <c r="F83" s="830"/>
      <c r="G83" s="830"/>
      <c r="H83" s="830"/>
      <c r="I83" s="830"/>
      <c r="J83" s="830"/>
      <c r="K83" s="830"/>
      <c r="L83" s="830"/>
      <c r="M83" s="831"/>
      <c r="N83" s="464">
        <f>SUM(N77:N82)</f>
        <v>9712.0648722881597</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N48+N61+N72+N83</f>
        <v>704372.94588505779</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140874.58917701157</v>
      </c>
      <c r="M90" s="858"/>
      <c r="N90" s="54"/>
    </row>
    <row r="91" spans="1:14">
      <c r="B91" s="92" t="s">
        <v>973</v>
      </c>
      <c r="C91" s="93"/>
      <c r="D91" s="93"/>
      <c r="E91" s="93"/>
      <c r="F91" s="93"/>
      <c r="G91" s="93"/>
      <c r="H91" s="93"/>
      <c r="I91" s="90"/>
      <c r="J91" s="91"/>
      <c r="K91" s="308">
        <v>0.05</v>
      </c>
      <c r="L91" s="857">
        <f>N85*K91</f>
        <v>35218.647294252893</v>
      </c>
      <c r="M91" s="858"/>
      <c r="N91" s="54"/>
    </row>
    <row r="92" spans="1:14" ht="15.75" thickBot="1">
      <c r="B92" s="94" t="s">
        <v>974</v>
      </c>
      <c r="C92" s="95"/>
      <c r="D92" s="95"/>
      <c r="E92" s="95"/>
      <c r="F92" s="95"/>
      <c r="G92" s="95"/>
      <c r="H92" s="95"/>
      <c r="I92" s="96"/>
      <c r="J92" s="97"/>
      <c r="K92" s="309">
        <v>0.05</v>
      </c>
      <c r="L92" s="859">
        <f>N85*K92</f>
        <v>35218.647294252893</v>
      </c>
      <c r="M92" s="860"/>
      <c r="N92" s="54"/>
    </row>
    <row r="93" spans="1:14" ht="15.75" thickBot="1">
      <c r="B93" s="823" t="s">
        <v>953</v>
      </c>
      <c r="C93" s="824"/>
      <c r="D93" s="824"/>
      <c r="E93" s="824"/>
      <c r="F93" s="824"/>
      <c r="G93" s="824"/>
      <c r="H93" s="824"/>
      <c r="I93" s="824"/>
      <c r="J93" s="824"/>
      <c r="K93" s="824"/>
      <c r="L93" s="824"/>
      <c r="M93" s="825"/>
      <c r="N93" s="55">
        <f>L90+L91+L92</f>
        <v>211311.88376551733</v>
      </c>
    </row>
    <row r="94" spans="1:14" ht="15.75" thickBot="1">
      <c r="B94" s="36"/>
      <c r="C94" s="37"/>
      <c r="D94" s="37"/>
      <c r="E94" s="37"/>
      <c r="F94" s="37"/>
      <c r="G94" s="37"/>
      <c r="H94" s="37"/>
      <c r="I94" s="37"/>
      <c r="J94" s="37"/>
      <c r="K94" s="37"/>
      <c r="L94" s="37"/>
      <c r="M94" s="37"/>
      <c r="N94" s="38"/>
    </row>
    <row r="95" spans="1:14" ht="15.75" thickBot="1">
      <c r="A95" t="s">
        <v>2015</v>
      </c>
      <c r="B95" s="823" t="s">
        <v>975</v>
      </c>
      <c r="C95" s="824"/>
      <c r="D95" s="824"/>
      <c r="E95" s="824"/>
      <c r="F95" s="824"/>
      <c r="G95" s="824"/>
      <c r="H95" s="824"/>
      <c r="I95" s="824"/>
      <c r="J95" s="824"/>
      <c r="K95" s="824"/>
      <c r="L95" s="824"/>
      <c r="M95" s="825"/>
      <c r="N95" s="192">
        <f>N85+N93</f>
        <v>915684.82965057506</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2215</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2216</v>
      </c>
      <c r="C111" s="34"/>
      <c r="D111" s="34"/>
      <c r="E111" s="34"/>
      <c r="F111" s="34"/>
      <c r="G111" s="34"/>
      <c r="H111" s="34"/>
      <c r="I111" s="34"/>
      <c r="J111" s="34"/>
      <c r="K111" s="34"/>
      <c r="L111" s="34"/>
      <c r="M111" s="34"/>
      <c r="N111" s="35"/>
    </row>
    <row r="112" spans="2:14" ht="15" customHeight="1">
      <c r="B112" s="861" t="s">
        <v>2217</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2218</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2219</v>
      </c>
      <c r="C125" s="58"/>
      <c r="D125" s="58"/>
      <c r="E125" s="15"/>
      <c r="F125" s="15"/>
      <c r="G125" s="15"/>
      <c r="H125" s="15"/>
      <c r="I125" s="15"/>
      <c r="J125" s="800"/>
      <c r="K125" s="800"/>
      <c r="L125" s="800"/>
      <c r="M125" s="800"/>
      <c r="N125" s="801"/>
    </row>
    <row r="126" spans="2:14" ht="15.75" customHeight="1" thickBot="1">
      <c r="B126" s="265" t="s">
        <v>2220</v>
      </c>
      <c r="C126" s="397"/>
      <c r="D126" s="397"/>
      <c r="E126" s="60"/>
      <c r="F126" s="60"/>
      <c r="G126" s="60"/>
      <c r="H126" s="60"/>
      <c r="I126" s="60"/>
      <c r="J126" s="802"/>
      <c r="K126" s="802"/>
      <c r="L126" s="802"/>
      <c r="M126" s="802"/>
      <c r="N126" s="803"/>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1623</v>
      </c>
      <c r="C31" s="84" t="s">
        <v>1622</v>
      </c>
      <c r="D31" s="85"/>
      <c r="E31" s="85"/>
      <c r="F31" s="85"/>
      <c r="G31" s="85"/>
      <c r="H31" s="85"/>
      <c r="I31" s="85"/>
      <c r="J31" s="86"/>
      <c r="K31" s="312"/>
      <c r="L31" s="310" t="s">
        <v>387</v>
      </c>
      <c r="M31" s="207"/>
      <c r="N31" s="87"/>
    </row>
    <row r="32" spans="1:14" ht="8.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3705.703257393825</v>
      </c>
      <c r="L36" s="274"/>
      <c r="M36" s="275">
        <v>6.25</v>
      </c>
      <c r="N36" s="276">
        <f t="shared" ref="N36:N41" si="0">K36/M36</f>
        <v>592.91252118301202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91013.583587767018</v>
      </c>
      <c r="L37" s="274"/>
      <c r="M37" s="275">
        <v>50</v>
      </c>
      <c r="N37" s="276">
        <f t="shared" si="0"/>
        <v>1820.2716717553403</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1"/>
      <c r="J38" s="272"/>
      <c r="K38" s="273">
        <f>VLOOKUP(A38,EQUIPOS!A8:D165,4,FALSE)</f>
        <v>5134.4861317158766</v>
      </c>
      <c r="L38" s="274"/>
      <c r="M38" s="275">
        <v>3.75</v>
      </c>
      <c r="N38" s="276">
        <f t="shared" si="0"/>
        <v>1369.1963017909004</v>
      </c>
    </row>
    <row r="39" spans="1:14">
      <c r="A39" t="s">
        <v>228</v>
      </c>
      <c r="B39" s="836" t="str">
        <f>VLOOKUP(A39,EQUIPOS!A9:D154,3,FALSE)</f>
        <v xml:space="preserve">Formaleta metálica (concreto hidráulico)
</v>
      </c>
      <c r="C39" s="837"/>
      <c r="D39" s="837"/>
      <c r="E39" s="837"/>
      <c r="F39" s="837"/>
      <c r="G39" s="837"/>
      <c r="H39" s="838"/>
      <c r="I39" s="271"/>
      <c r="J39" s="272"/>
      <c r="K39" s="273">
        <f>VLOOKUP(A39,EQUIPOS!A9:D166,4,FALSE)</f>
        <v>1429.6347601283487</v>
      </c>
      <c r="L39" s="274"/>
      <c r="M39" s="275">
        <v>6.25</v>
      </c>
      <c r="N39" s="276">
        <f t="shared" si="0"/>
        <v>228.7415616205358</v>
      </c>
    </row>
    <row r="40" spans="1:14">
      <c r="A40" t="s">
        <v>301</v>
      </c>
      <c r="B40" s="836" t="str">
        <f>VLOOKUP(A40,EQUIPOS!A10:D154,3,FALSE)</f>
        <v>Regla vibratoria, de longitud de 3 a 5 m, motor de 3600 rpm, potencia 6 HP</v>
      </c>
      <c r="C40" s="837"/>
      <c r="D40" s="837"/>
      <c r="E40" s="837"/>
      <c r="F40" s="837"/>
      <c r="G40" s="837"/>
      <c r="H40" s="838"/>
      <c r="I40" s="271"/>
      <c r="J40" s="272"/>
      <c r="K40" s="273">
        <f>VLOOKUP(A40,EQUIPOS!A10:D167,4,FALSE)</f>
        <v>6350.1630979431548</v>
      </c>
      <c r="L40" s="274"/>
      <c r="M40" s="275">
        <v>6.25</v>
      </c>
      <c r="N40" s="276">
        <f t="shared" si="0"/>
        <v>1016.0260956709047</v>
      </c>
    </row>
    <row r="41" spans="1:14">
      <c r="A41" t="s">
        <v>363</v>
      </c>
      <c r="B41" s="836" t="str">
        <f>VLOOKUP(A41,EQUIPOS!A11:D155,3,FALSE)</f>
        <v>Vibrador de concreto, Motor de 3 hp a 18.000 rpm Mangueras de 4 mt</v>
      </c>
      <c r="C41" s="837"/>
      <c r="D41" s="837"/>
      <c r="E41" s="837"/>
      <c r="F41" s="837"/>
      <c r="G41" s="837"/>
      <c r="H41" s="838"/>
      <c r="I41" s="271"/>
      <c r="J41" s="272"/>
      <c r="K41" s="273">
        <f>VLOOKUP(A41,EQUIPOS!A11:D168,4,FALSE)</f>
        <v>4449.9106977752608</v>
      </c>
      <c r="L41" s="274"/>
      <c r="M41" s="275">
        <v>6.25</v>
      </c>
      <c r="N41" s="276">
        <f t="shared" si="0"/>
        <v>711.98571164404177</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N83*M46</f>
        <v>971.20648722881606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6710.3403508935517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s="147" t="s">
        <v>382</v>
      </c>
      <c r="B53" s="46" t="str">
        <f>VLOOKUP(A53,MATERIALES!A5:D373,3,FALSE)</f>
        <v>Barras de transferencia de carga (1'')</v>
      </c>
      <c r="C53" s="285"/>
      <c r="D53" s="285"/>
      <c r="E53" s="285"/>
      <c r="F53" s="285"/>
      <c r="G53" s="285"/>
      <c r="H53" s="285"/>
      <c r="I53" s="272"/>
      <c r="J53" s="228" t="s">
        <v>377</v>
      </c>
      <c r="K53" s="286">
        <v>6.1342592592592586</v>
      </c>
      <c r="L53" s="271"/>
      <c r="M53" s="406">
        <f>VLOOKUP(A53,MATERIALES!A5:D396,4,FALSE)</f>
        <v>7399.7174093075355</v>
      </c>
      <c r="N53" s="276">
        <f>K53*M53</f>
        <v>45391.785033946682</v>
      </c>
    </row>
    <row r="54" spans="1:14">
      <c r="A54" s="147" t="s">
        <v>751</v>
      </c>
      <c r="B54" s="46" t="str">
        <f>VLOOKUP(A54,MATERIALES!A6:D373,3,FALSE)</f>
        <v>Aditivo Acelerante de Fraguado</v>
      </c>
      <c r="C54" s="285"/>
      <c r="D54" s="285"/>
      <c r="E54" s="285"/>
      <c r="F54" s="285"/>
      <c r="G54" s="285"/>
      <c r="H54" s="285"/>
      <c r="I54" s="272"/>
      <c r="J54" s="228" t="s">
        <v>377</v>
      </c>
      <c r="K54" s="286">
        <v>1.1200000000000001</v>
      </c>
      <c r="L54" s="271"/>
      <c r="M54" s="406">
        <f>VLOOKUP(A54,MATERIALES!A6:D397,4,FALSE)</f>
        <v>9561.3582128043017</v>
      </c>
      <c r="N54" s="276">
        <f>K54*M54</f>
        <v>10708.72119834082</v>
      </c>
    </row>
    <row r="55" spans="1:14">
      <c r="A55" s="147" t="s">
        <v>384</v>
      </c>
      <c r="B55" s="46" t="str">
        <f>VLOOKUP(A55,MATERIALES!A6:D373,3,FALSE)</f>
        <v>Barras de unión de 1/2´´</v>
      </c>
      <c r="C55" s="285"/>
      <c r="D55" s="285"/>
      <c r="E55" s="285"/>
      <c r="F55" s="285"/>
      <c r="G55" s="285"/>
      <c r="H55" s="285"/>
      <c r="I55" s="272"/>
      <c r="J55" s="228" t="s">
        <v>377</v>
      </c>
      <c r="K55" s="286">
        <v>0.37037037037037041</v>
      </c>
      <c r="L55" s="271"/>
      <c r="M55" s="406">
        <f>VLOOKUP(A55,MATERIALES!A6:D398,4,FALSE)</f>
        <v>3122.7892118575137</v>
      </c>
      <c r="N55" s="276">
        <f>K55*M55</f>
        <v>1156.5885969842645</v>
      </c>
    </row>
    <row r="56" spans="1:14">
      <c r="A56" s="147" t="s">
        <v>417</v>
      </c>
      <c r="B56" s="46" t="str">
        <f>VLOOKUP(A56,MATERIALES!A6:D373,3,FALSE)</f>
        <v>Cintilla De Poliuretano (Sikarod) (Pavimentos De Concreto Hidráulico)</v>
      </c>
      <c r="C56" s="285"/>
      <c r="D56" s="285"/>
      <c r="E56" s="285"/>
      <c r="F56" s="285"/>
      <c r="G56" s="285"/>
      <c r="H56" s="285"/>
      <c r="I56" s="272"/>
      <c r="J56" s="228" t="s">
        <v>144</v>
      </c>
      <c r="K56" s="286">
        <v>1.1111111111111112</v>
      </c>
      <c r="L56" s="271"/>
      <c r="M56" s="406">
        <f>VLOOKUP(A56,MATERIALES!A6:D399,4,FALSE)</f>
        <v>5647.5312759850221</v>
      </c>
      <c r="N56" s="276">
        <f>K56*M56</f>
        <v>6275.0347510944694</v>
      </c>
    </row>
    <row r="57" spans="1:14">
      <c r="A57" s="147" t="s">
        <v>646</v>
      </c>
      <c r="B57" s="818" t="str">
        <f>VLOOKUP(A57,MATERIALES!A7:D373,3,FALSE)</f>
        <v>Sello de silicona o sellador autonivelante</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5" t="s">
        <v>144</v>
      </c>
      <c r="K57" s="47">
        <v>1.1111111111111112</v>
      </c>
      <c r="L57" s="827">
        <f>VLOOKUP(A57,MATERIALES!A4:D373,4,FALSE)</f>
        <v>1800</v>
      </c>
      <c r="M57" s="828"/>
      <c r="N57" s="276">
        <f>K57*L57</f>
        <v>2000</v>
      </c>
    </row>
    <row r="58" spans="1:14">
      <c r="A58" s="147" t="s">
        <v>778</v>
      </c>
      <c r="B58" s="320" t="str">
        <f>VLOOKUP(A58,MATERIALES!A8:D373,3,FALSE)</f>
        <v>Antisol blanco (presentación 20 kg)</v>
      </c>
      <c r="C58" s="321"/>
      <c r="D58" s="321"/>
      <c r="E58" s="321"/>
      <c r="F58" s="321"/>
      <c r="G58" s="321"/>
      <c r="H58" s="321"/>
      <c r="I58" s="321"/>
      <c r="J58" s="315" t="s">
        <v>377</v>
      </c>
      <c r="K58" s="47">
        <v>1.1200000000000001</v>
      </c>
      <c r="L58" s="419"/>
      <c r="M58" s="418">
        <f>VLOOKUP(A58,MATERIALES!A8:D401,4,FALSE)</f>
        <v>18908.633665019905</v>
      </c>
      <c r="N58" s="276">
        <f>K58*M58</f>
        <v>21177.669704822296</v>
      </c>
    </row>
    <row r="59" spans="1:14">
      <c r="A59" t="s">
        <v>838</v>
      </c>
      <c r="B59" s="320" t="str">
        <f>VLOOKUP(A59,MATERIALES!A9:D373,3,FALSE)</f>
        <v>Concreto hidráulico para pavimento MR-43</v>
      </c>
      <c r="C59" s="321"/>
      <c r="D59" s="321"/>
      <c r="E59" s="321"/>
      <c r="F59" s="321"/>
      <c r="G59" s="321"/>
      <c r="H59" s="321"/>
      <c r="I59" s="321"/>
      <c r="J59" s="315" t="s">
        <v>387</v>
      </c>
      <c r="K59" s="47">
        <v>1.01</v>
      </c>
      <c r="L59" s="419"/>
      <c r="M59" s="418">
        <f>VLOOKUP(A59,MATERIALES!A9:D402,4,FALSE)</f>
        <v>604217.85124761169</v>
      </c>
      <c r="N59" s="276">
        <f>K59*M59</f>
        <v>610260.02976008784</v>
      </c>
    </row>
    <row r="60" spans="1:14" ht="15.75" thickBot="1">
      <c r="B60" s="313"/>
      <c r="C60" s="314"/>
      <c r="D60" s="314"/>
      <c r="E60" s="314"/>
      <c r="F60" s="314"/>
      <c r="G60" s="314"/>
      <c r="H60" s="314"/>
      <c r="I60" s="314"/>
      <c r="J60" s="129"/>
      <c r="K60" s="129"/>
      <c r="L60" s="329"/>
      <c r="M60" s="328"/>
      <c r="N60" s="130"/>
    </row>
    <row r="61" spans="1:14" ht="15.75" thickBot="1">
      <c r="B61" s="823" t="s">
        <v>953</v>
      </c>
      <c r="C61" s="824"/>
      <c r="D61" s="824"/>
      <c r="E61" s="824"/>
      <c r="F61" s="824"/>
      <c r="G61" s="824"/>
      <c r="H61" s="824"/>
      <c r="I61" s="824"/>
      <c r="J61" s="824"/>
      <c r="K61" s="824"/>
      <c r="L61" s="824"/>
      <c r="M61" s="825"/>
      <c r="N61" s="398">
        <f>SUM(N53:N60)</f>
        <v>696969.82904527639</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A66" t="s">
        <v>1239</v>
      </c>
      <c r="B66" s="49" t="str">
        <f>VLOOKUP(A66,TRANSPORTE!A5:D117,3,FALSE)</f>
        <v>Transporte de concreto</v>
      </c>
      <c r="C66" s="321"/>
      <c r="D66" s="321"/>
      <c r="E66" s="321"/>
      <c r="F66" s="321"/>
      <c r="G66" s="321"/>
      <c r="H66" s="315" t="s">
        <v>1467</v>
      </c>
      <c r="I66" s="283">
        <v>1.01</v>
      </c>
      <c r="J66" s="290">
        <v>1</v>
      </c>
      <c r="K66" s="283">
        <f>I66*J66</f>
        <v>1.01</v>
      </c>
      <c r="L66" s="827">
        <f>VLOOKUP(A66,TRANSPORTE!A5:D117,4,FALSE)</f>
        <v>1672.7057573669053</v>
      </c>
      <c r="M66" s="828"/>
      <c r="N66" s="291">
        <f>K66*L66</f>
        <v>1689.4328149405744</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f>N66+N67+N68+N69+N70</f>
        <v>1689.4328149405744</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1409</v>
      </c>
      <c r="K76" s="77" t="s">
        <v>966</v>
      </c>
      <c r="L76" s="851" t="s">
        <v>950</v>
      </c>
      <c r="M76" s="852"/>
      <c r="N76" s="101" t="s">
        <v>951</v>
      </c>
    </row>
    <row r="77" spans="1:15">
      <c r="A77" s="148" t="s">
        <v>17</v>
      </c>
      <c r="B77" s="52" t="str">
        <f>VLOOKUP(A77,'MANO DE OBRA'!A8:D68,3,FALSE)</f>
        <v>Obrero (7)</v>
      </c>
      <c r="C77" s="50"/>
      <c r="D77" s="50"/>
      <c r="E77" s="50"/>
      <c r="F77" s="50"/>
      <c r="G77" s="50"/>
      <c r="H77" s="50"/>
      <c r="I77" s="296">
        <f>K77/J77*100</f>
        <v>204819.99999999997</v>
      </c>
      <c r="J77" s="297">
        <v>185</v>
      </c>
      <c r="K77" s="298">
        <f>VLOOKUP(A77,'MANO DE OBRA'!A8:D99,4,FALSE)</f>
        <v>378917</v>
      </c>
      <c r="L77" s="53"/>
      <c r="M77" s="299">
        <v>50</v>
      </c>
      <c r="N77" s="399">
        <f>K77/M77</f>
        <v>7578.34</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48"/>
    </row>
    <row r="83" spans="1:14" ht="15.75" thickBot="1">
      <c r="B83" s="829" t="s">
        <v>953</v>
      </c>
      <c r="C83" s="830"/>
      <c r="D83" s="830"/>
      <c r="E83" s="830"/>
      <c r="F83" s="830"/>
      <c r="G83" s="830"/>
      <c r="H83" s="830"/>
      <c r="I83" s="830"/>
      <c r="J83" s="830"/>
      <c r="K83" s="830"/>
      <c r="L83" s="830"/>
      <c r="M83" s="831"/>
      <c r="N83" s="305">
        <f>SUM(N77:N82)</f>
        <v>9712.0648722881597</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N48+N61+N72+N83</f>
        <v>715081.66708339867</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143016.33341667973</v>
      </c>
      <c r="M90" s="858"/>
      <c r="N90" s="54"/>
    </row>
    <row r="91" spans="1:14">
      <c r="B91" s="92" t="s">
        <v>973</v>
      </c>
      <c r="C91" s="93"/>
      <c r="D91" s="93"/>
      <c r="E91" s="93"/>
      <c r="F91" s="93"/>
      <c r="G91" s="93"/>
      <c r="H91" s="93"/>
      <c r="I91" s="90"/>
      <c r="J91" s="91"/>
      <c r="K91" s="308">
        <v>0.05</v>
      </c>
      <c r="L91" s="857">
        <f>N85*K91</f>
        <v>35754.083354169932</v>
      </c>
      <c r="M91" s="858"/>
      <c r="N91" s="54"/>
    </row>
    <row r="92" spans="1:14" ht="15.75" thickBot="1">
      <c r="B92" s="94" t="s">
        <v>974</v>
      </c>
      <c r="C92" s="95"/>
      <c r="D92" s="95"/>
      <c r="E92" s="95"/>
      <c r="F92" s="95"/>
      <c r="G92" s="95"/>
      <c r="H92" s="95"/>
      <c r="I92" s="96"/>
      <c r="J92" s="97"/>
      <c r="K92" s="309">
        <v>0.05</v>
      </c>
      <c r="L92" s="859">
        <f>N85*K92</f>
        <v>35754.083354169932</v>
      </c>
      <c r="M92" s="860"/>
      <c r="N92" s="54"/>
    </row>
    <row r="93" spans="1:14" ht="15.75" thickBot="1">
      <c r="B93" s="823" t="s">
        <v>953</v>
      </c>
      <c r="C93" s="824"/>
      <c r="D93" s="824"/>
      <c r="E93" s="824"/>
      <c r="F93" s="824"/>
      <c r="G93" s="824"/>
      <c r="H93" s="824"/>
      <c r="I93" s="824"/>
      <c r="J93" s="824"/>
      <c r="K93" s="824"/>
      <c r="L93" s="824"/>
      <c r="M93" s="825"/>
      <c r="N93" s="55">
        <f>L90+L91+L92</f>
        <v>214524.50012501961</v>
      </c>
    </row>
    <row r="94" spans="1:14" ht="15.75" thickBot="1">
      <c r="B94" s="36"/>
      <c r="C94" s="37"/>
      <c r="D94" s="37"/>
      <c r="E94" s="37"/>
      <c r="F94" s="37"/>
      <c r="G94" s="37"/>
      <c r="H94" s="37"/>
      <c r="I94" s="37"/>
      <c r="J94" s="37"/>
      <c r="K94" s="37"/>
      <c r="L94" s="37"/>
      <c r="M94" s="37"/>
      <c r="N94" s="38"/>
    </row>
    <row r="95" spans="1:14" ht="15.75" thickBot="1">
      <c r="A95" t="s">
        <v>2015</v>
      </c>
      <c r="B95" s="823" t="s">
        <v>975</v>
      </c>
      <c r="C95" s="824"/>
      <c r="D95" s="824"/>
      <c r="E95" s="824"/>
      <c r="F95" s="824"/>
      <c r="G95" s="824"/>
      <c r="H95" s="824"/>
      <c r="I95" s="824"/>
      <c r="J95" s="824"/>
      <c r="K95" s="824"/>
      <c r="L95" s="824"/>
      <c r="M95" s="825"/>
      <c r="N95" s="192">
        <f>N85+N93</f>
        <v>929606.16720841825</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2215</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2216</v>
      </c>
      <c r="C111" s="34"/>
      <c r="D111" s="34"/>
      <c r="E111" s="34"/>
      <c r="F111" s="34"/>
      <c r="G111" s="34"/>
      <c r="H111" s="34"/>
      <c r="I111" s="34"/>
      <c r="J111" s="34"/>
      <c r="K111" s="34"/>
      <c r="L111" s="34"/>
      <c r="M111" s="34"/>
      <c r="N111" s="35"/>
    </row>
    <row r="112" spans="2:14" ht="15" customHeight="1">
      <c r="B112" s="861" t="s">
        <v>2217</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2218</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2219</v>
      </c>
      <c r="C125" s="58"/>
      <c r="D125" s="58"/>
      <c r="E125" s="15"/>
      <c r="F125" s="15"/>
      <c r="G125" s="15"/>
      <c r="H125" s="15"/>
      <c r="I125" s="15"/>
      <c r="J125" s="800"/>
      <c r="K125" s="800"/>
      <c r="L125" s="800"/>
      <c r="M125" s="800"/>
      <c r="N125" s="801"/>
    </row>
    <row r="126" spans="2:14" ht="15.75" customHeight="1" thickBot="1">
      <c r="B126" s="265" t="s">
        <v>2220</v>
      </c>
      <c r="C126" s="397"/>
      <c r="D126" s="397"/>
      <c r="E126" s="60"/>
      <c r="F126" s="60"/>
      <c r="G126" s="60"/>
      <c r="H126" s="60"/>
      <c r="I126" s="60"/>
      <c r="J126" s="802"/>
      <c r="K126" s="802"/>
      <c r="L126" s="802"/>
      <c r="M126" s="802"/>
      <c r="N126" s="803"/>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29.25" customHeight="1" thickBot="1">
      <c r="A31" s="160" t="s">
        <v>1844</v>
      </c>
      <c r="B31" s="83" t="s">
        <v>1093</v>
      </c>
      <c r="C31" s="963" t="s">
        <v>1624</v>
      </c>
      <c r="D31" s="964"/>
      <c r="E31" s="964"/>
      <c r="F31" s="964"/>
      <c r="G31" s="964"/>
      <c r="H31" s="964"/>
      <c r="I31" s="964"/>
      <c r="J31" s="964"/>
      <c r="K31" s="472"/>
      <c r="L31" s="310" t="s">
        <v>377</v>
      </c>
      <c r="M31" s="207"/>
      <c r="N31" s="87"/>
    </row>
    <row r="32" spans="1:14" ht="13.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c r="C42" s="844"/>
      <c r="D42" s="844"/>
      <c r="E42" s="41"/>
      <c r="F42" s="42"/>
      <c r="G42" s="42"/>
      <c r="H42" s="43"/>
      <c r="I42" s="39"/>
      <c r="J42" s="40"/>
      <c r="K42" s="283"/>
      <c r="L42" s="280"/>
      <c r="M42" s="405"/>
      <c r="N42" s="348"/>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824</v>
      </c>
      <c r="B49" s="46" t="str">
        <f>VLOOKUP(A49,MATERIALES!A4:D373,3,FALSE)</f>
        <v>Cemento Porthland Norma ASTM C150 Tipo _______</v>
      </c>
      <c r="C49" s="285"/>
      <c r="D49" s="285"/>
      <c r="E49" s="285"/>
      <c r="F49" s="285"/>
      <c r="G49" s="285"/>
      <c r="H49" s="285"/>
      <c r="I49" s="272"/>
      <c r="J49" s="420" t="str">
        <f>VLOOKUP(A49,MATERIALES!A5:D641,2,FALSE)</f>
        <v>kg</v>
      </c>
      <c r="K49" s="286">
        <v>1</v>
      </c>
      <c r="L49" s="271"/>
      <c r="M49" s="406">
        <f>VLOOKUP(A49,MATERIALES!A5:D396,4,FALSE)</f>
        <v>920</v>
      </c>
      <c r="N49" s="276">
        <f>K49*M49</f>
        <v>920</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920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N44+N54+N65+N76</f>
        <v>920</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184</v>
      </c>
      <c r="M83" s="858"/>
      <c r="N83" s="54"/>
    </row>
    <row r="84" spans="1:14">
      <c r="B84" s="92" t="s">
        <v>973</v>
      </c>
      <c r="C84" s="93"/>
      <c r="D84" s="93"/>
      <c r="E84" s="93"/>
      <c r="F84" s="93"/>
      <c r="G84" s="93"/>
      <c r="H84" s="93"/>
      <c r="I84" s="90"/>
      <c r="J84" s="91"/>
      <c r="K84" s="308">
        <v>0.05</v>
      </c>
      <c r="L84" s="857">
        <f>N78*K84</f>
        <v>46</v>
      </c>
      <c r="M84" s="858"/>
      <c r="N84" s="54"/>
    </row>
    <row r="85" spans="1:14" ht="15.75" thickBot="1">
      <c r="B85" s="94" t="s">
        <v>974</v>
      </c>
      <c r="C85" s="95"/>
      <c r="D85" s="95"/>
      <c r="E85" s="95"/>
      <c r="F85" s="95"/>
      <c r="G85" s="95"/>
      <c r="H85" s="95"/>
      <c r="I85" s="96"/>
      <c r="J85" s="97"/>
      <c r="K85" s="309">
        <v>0.05</v>
      </c>
      <c r="L85" s="859">
        <f>N78*K85</f>
        <v>46</v>
      </c>
      <c r="M85" s="860"/>
      <c r="N85" s="54"/>
    </row>
    <row r="86" spans="1:14" ht="15.75" thickBot="1">
      <c r="B86" s="823" t="s">
        <v>953</v>
      </c>
      <c r="C86" s="824"/>
      <c r="D86" s="824"/>
      <c r="E86" s="824"/>
      <c r="F86" s="824"/>
      <c r="G86" s="824"/>
      <c r="H86" s="824"/>
      <c r="I86" s="824"/>
      <c r="J86" s="824"/>
      <c r="K86" s="824"/>
      <c r="L86" s="824"/>
      <c r="M86" s="825"/>
      <c r="N86" s="55">
        <f>L83+L84+L85</f>
        <v>276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1196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9.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29.25" customHeight="1" thickBot="1">
      <c r="A31" t="s">
        <v>1844</v>
      </c>
      <c r="B31" s="83" t="s">
        <v>1625</v>
      </c>
      <c r="C31" s="963" t="s">
        <v>2039</v>
      </c>
      <c r="D31" s="964"/>
      <c r="E31" s="964"/>
      <c r="F31" s="964"/>
      <c r="G31" s="964"/>
      <c r="H31" s="964"/>
      <c r="I31" s="964"/>
      <c r="J31" s="964"/>
      <c r="K31" s="47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c r="C42" s="844"/>
      <c r="D42" s="844"/>
      <c r="E42" s="41"/>
      <c r="F42" s="42"/>
      <c r="G42" s="42"/>
      <c r="H42" s="43"/>
      <c r="I42" s="39"/>
      <c r="J42" s="40"/>
      <c r="K42" s="283"/>
      <c r="L42" s="280"/>
      <c r="M42" s="405"/>
      <c r="N42" s="348"/>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826</v>
      </c>
      <c r="B49" s="46" t="str">
        <f>VLOOKUP(A49,MATERIALES!A4:D373,3,FALSE)</f>
        <v>Cemento Hidráulico adicionado, Norma ASTM C595 Tipo _______</v>
      </c>
      <c r="C49" s="285"/>
      <c r="D49" s="285"/>
      <c r="E49" s="285"/>
      <c r="F49" s="285"/>
      <c r="G49" s="285"/>
      <c r="H49" s="285"/>
      <c r="I49" s="272"/>
      <c r="J49" s="420" t="str">
        <f>VLOOKUP(A49,MATERIALES!A5:D641,2,FALSE)</f>
        <v>kg</v>
      </c>
      <c r="K49" s="286">
        <v>1</v>
      </c>
      <c r="L49" s="271"/>
      <c r="M49" s="406">
        <f>VLOOKUP(A49,MATERIALES!A5:D396,4,FALSE)</f>
        <v>919.63619967591296</v>
      </c>
      <c r="N49" s="276">
        <f>K49*M49</f>
        <v>919.63619967591296</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919.63619967591296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N44+N54+N65+N76</f>
        <v>919.63619967591296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183.9272399351826</v>
      </c>
      <c r="M83" s="858"/>
      <c r="N83" s="54"/>
    </row>
    <row r="84" spans="1:14">
      <c r="B84" s="92" t="s">
        <v>973</v>
      </c>
      <c r="C84" s="93"/>
      <c r="D84" s="93"/>
      <c r="E84" s="93"/>
      <c r="F84" s="93"/>
      <c r="G84" s="93"/>
      <c r="H84" s="93"/>
      <c r="I84" s="90"/>
      <c r="J84" s="91"/>
      <c r="K84" s="308">
        <v>0.05</v>
      </c>
      <c r="L84" s="857">
        <f>N78*K84</f>
        <v>45.98180998379565</v>
      </c>
      <c r="M84" s="858"/>
      <c r="N84" s="54"/>
    </row>
    <row r="85" spans="1:14" ht="15.75" thickBot="1">
      <c r="B85" s="94" t="s">
        <v>974</v>
      </c>
      <c r="C85" s="95"/>
      <c r="D85" s="95"/>
      <c r="E85" s="95"/>
      <c r="F85" s="95"/>
      <c r="G85" s="95"/>
      <c r="H85" s="95"/>
      <c r="I85" s="96"/>
      <c r="J85" s="97"/>
      <c r="K85" s="309">
        <v>0.05</v>
      </c>
      <c r="L85" s="859">
        <f>N78*K85</f>
        <v>45.98180998379565</v>
      </c>
      <c r="M85" s="860"/>
      <c r="N85" s="54"/>
    </row>
    <row r="86" spans="1:14" ht="15.75" thickBot="1">
      <c r="B86" s="823" t="s">
        <v>953</v>
      </c>
      <c r="C86" s="824"/>
      <c r="D86" s="824"/>
      <c r="E86" s="824"/>
      <c r="F86" s="824"/>
      <c r="G86" s="824"/>
      <c r="H86" s="824"/>
      <c r="I86" s="824"/>
      <c r="J86" s="824"/>
      <c r="K86" s="824"/>
      <c r="L86" s="824"/>
      <c r="M86" s="825"/>
      <c r="N86" s="55">
        <f>L83+L84+L85</f>
        <v>275.89085990277391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1195.5270595786869</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41.25" customHeight="1" thickBot="1">
      <c r="A31" t="s">
        <v>1844</v>
      </c>
      <c r="B31" s="83" t="s">
        <v>1626</v>
      </c>
      <c r="C31" s="963" t="s">
        <v>2040</v>
      </c>
      <c r="D31" s="964"/>
      <c r="E31" s="964"/>
      <c r="F31" s="964"/>
      <c r="G31" s="964"/>
      <c r="H31" s="964"/>
      <c r="I31" s="964"/>
      <c r="J31" s="964"/>
      <c r="K31" s="472"/>
      <c r="L31" s="310" t="s">
        <v>377</v>
      </c>
      <c r="M31" s="207"/>
      <c r="N31" s="87"/>
    </row>
    <row r="32" spans="1:14" ht="18.7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c r="C42" s="844"/>
      <c r="D42" s="844"/>
      <c r="E42" s="41"/>
      <c r="F42" s="42"/>
      <c r="G42" s="42"/>
      <c r="H42" s="43"/>
      <c r="I42" s="39"/>
      <c r="J42" s="40"/>
      <c r="K42" s="283"/>
      <c r="L42" s="280"/>
      <c r="M42" s="405"/>
      <c r="N42" s="348"/>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804</v>
      </c>
      <c r="B49" s="46" t="str">
        <f>VLOOKUP(A49,MATERIALES!A4:D373,3,FALSE)</f>
        <v>Cemento gris</v>
      </c>
      <c r="C49" s="285"/>
      <c r="D49" s="285"/>
      <c r="E49" s="285"/>
      <c r="F49" s="285"/>
      <c r="G49" s="285"/>
      <c r="H49" s="285"/>
      <c r="I49" s="272"/>
      <c r="J49" s="420" t="str">
        <f>VLOOKUP(A49,MATERIALES!A5:D641,2,FALSE)</f>
        <v>kg</v>
      </c>
      <c r="K49" s="286">
        <v>1</v>
      </c>
      <c r="L49" s="271"/>
      <c r="M49" s="406">
        <f>VLOOKUP(A49,MATERIALES!A5:D396,4,FALSE)</f>
        <v>509.44495993510299</v>
      </c>
      <c r="N49" s="276">
        <f>K49*M49</f>
        <v>509.44495993510299</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509.44495993510299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N44+N54+N65+N76</f>
        <v>509.44495993510299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101.8889919870206</v>
      </c>
      <c r="M83" s="858"/>
      <c r="N83" s="54"/>
    </row>
    <row r="84" spans="1:14">
      <c r="B84" s="92" t="s">
        <v>973</v>
      </c>
      <c r="C84" s="93"/>
      <c r="D84" s="93"/>
      <c r="E84" s="93"/>
      <c r="F84" s="93"/>
      <c r="G84" s="93"/>
      <c r="H84" s="93"/>
      <c r="I84" s="90"/>
      <c r="J84" s="91"/>
      <c r="K84" s="308">
        <v>0.05</v>
      </c>
      <c r="L84" s="857">
        <f>N78*K84</f>
        <v>25.472247996755151</v>
      </c>
      <c r="M84" s="858"/>
      <c r="N84" s="54"/>
    </row>
    <row r="85" spans="1:14" ht="15.75" thickBot="1">
      <c r="B85" s="94" t="s">
        <v>974</v>
      </c>
      <c r="C85" s="95"/>
      <c r="D85" s="95"/>
      <c r="E85" s="95"/>
      <c r="F85" s="95"/>
      <c r="G85" s="95"/>
      <c r="H85" s="95"/>
      <c r="I85" s="96"/>
      <c r="J85" s="97"/>
      <c r="K85" s="309">
        <v>0.05</v>
      </c>
      <c r="L85" s="859">
        <f>N78*K85</f>
        <v>25.472247996755151</v>
      </c>
      <c r="M85" s="860"/>
      <c r="N85" s="54"/>
    </row>
    <row r="86" spans="1:14" ht="15.75" thickBot="1">
      <c r="B86" s="823" t="s">
        <v>953</v>
      </c>
      <c r="C86" s="824"/>
      <c r="D86" s="824"/>
      <c r="E86" s="824"/>
      <c r="F86" s="824"/>
      <c r="G86" s="824"/>
      <c r="H86" s="824"/>
      <c r="I86" s="824"/>
      <c r="J86" s="824"/>
      <c r="K86" s="824"/>
      <c r="L86" s="824"/>
      <c r="M86" s="825"/>
      <c r="N86" s="55">
        <f>L83+L84+L85</f>
        <v>152.83348798053092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662.27844791563393</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1627</v>
      </c>
      <c r="C31" s="84" t="s">
        <v>1628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3705.703257393825</v>
      </c>
      <c r="L36" s="274"/>
      <c r="M36" s="275">
        <v>30</v>
      </c>
      <c r="N36" s="276">
        <f>K36/M36</f>
        <v>123.5234419131275</v>
      </c>
    </row>
    <row r="37" spans="1:14">
      <c r="A37" t="s">
        <v>363</v>
      </c>
      <c r="B37" s="836" t="str">
        <f>VLOOKUP(A37,EQUIPOS!A7:D154,3,FALSE)</f>
        <v>Vibrador de concreto, Motor de 3 hp a 18.000 rpm Mangueras de 4 mt</v>
      </c>
      <c r="C37" s="837"/>
      <c r="D37" s="837"/>
      <c r="E37" s="837"/>
      <c r="F37" s="837"/>
      <c r="G37" s="837"/>
      <c r="H37" s="838"/>
      <c r="I37" s="271"/>
      <c r="J37" s="272"/>
      <c r="K37" s="273">
        <f>VLOOKUP(A37,EQUIPOS!A7:D164,4,FALSE)</f>
        <v>4449.9106977752608</v>
      </c>
      <c r="L37" s="274"/>
      <c r="M37" s="275">
        <v>30</v>
      </c>
      <c r="N37" s="276">
        <f>K37/M37</f>
        <v>148.33035659250871</v>
      </c>
    </row>
    <row r="38" spans="1:14">
      <c r="A38" t="s">
        <v>228</v>
      </c>
      <c r="B38" s="836" t="str">
        <f>VLOOKUP(A38,EQUIPOS!A8:D154,3,FALSE)</f>
        <v xml:space="preserve">Formaleta metálica (concreto hidráulico)
</v>
      </c>
      <c r="C38" s="837"/>
      <c r="D38" s="837"/>
      <c r="E38" s="837"/>
      <c r="F38" s="837"/>
      <c r="G38" s="837"/>
      <c r="H38" s="838"/>
      <c r="I38" s="839"/>
      <c r="J38" s="820"/>
      <c r="K38" s="273">
        <f>VLOOKUP(A38,EQUIPOS!A8:D165,4,FALSE)</f>
        <v>1429.6347601283487</v>
      </c>
      <c r="L38" s="840">
        <v>0.33329999999999999</v>
      </c>
      <c r="M38" s="841"/>
      <c r="N38" s="276">
        <f>K38/L38</f>
        <v>4289.3332137064172</v>
      </c>
    </row>
    <row r="39" spans="1:14">
      <c r="B39" s="836"/>
      <c r="C39" s="837"/>
      <c r="D39" s="837"/>
      <c r="E39" s="837"/>
      <c r="F39" s="837"/>
      <c r="G39" s="837"/>
      <c r="H39" s="838"/>
      <c r="I39" s="39"/>
      <c r="J39" s="40"/>
      <c r="K39" s="273"/>
      <c r="L39" s="280"/>
      <c r="M39" s="281"/>
      <c r="N39" s="276"/>
    </row>
    <row r="40" spans="1:14">
      <c r="B40" s="324"/>
      <c r="C40" s="325"/>
      <c r="D40" s="325"/>
      <c r="E40" s="327"/>
      <c r="F40" s="327"/>
      <c r="G40" s="327"/>
      <c r="H40" s="128"/>
      <c r="I40" s="39"/>
      <c r="J40" s="40"/>
      <c r="K40" s="278"/>
      <c r="L40" s="280"/>
      <c r="M40" s="281"/>
      <c r="N40" s="282"/>
    </row>
    <row r="41" spans="1:14">
      <c r="B41" s="843" t="s">
        <v>952</v>
      </c>
      <c r="C41" s="844"/>
      <c r="D41" s="844"/>
      <c r="E41" s="41"/>
      <c r="F41" s="42"/>
      <c r="G41" s="42"/>
      <c r="H41" s="43"/>
      <c r="I41" s="39"/>
      <c r="J41" s="40"/>
      <c r="K41" s="283"/>
      <c r="L41" s="280"/>
      <c r="M41" s="405">
        <v>0.1</v>
      </c>
      <c r="N41" s="348">
        <f>N72*M41</f>
        <v>224.88926817266997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4786.0762803847238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838</v>
      </c>
      <c r="B48" s="46" t="str">
        <f>VLOOKUP(A48,MATERIALES!A5:D373,3,FALSE)</f>
        <v>Concreto hidráulico para pavimento MR-43</v>
      </c>
      <c r="C48" s="285"/>
      <c r="D48" s="285"/>
      <c r="E48" s="285"/>
      <c r="F48" s="285"/>
      <c r="G48" s="285"/>
      <c r="H48" s="285"/>
      <c r="I48" s="272"/>
      <c r="J48" s="228" t="str">
        <f>VLOOKUP(A48,MATERIALES!A4:D640,2,FALSE)</f>
        <v>m3</v>
      </c>
      <c r="K48" s="286">
        <v>1.01</v>
      </c>
      <c r="L48" s="271"/>
      <c r="M48" s="406">
        <f>VLOOKUP(A48,MATERIALES!A5:D396,4,FALSE)</f>
        <v>604217.85124761169</v>
      </c>
      <c r="N48" s="276">
        <f>K48*M48</f>
        <v>610260.02976008784</v>
      </c>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ht="15.75" thickBot="1">
      <c r="B51" s="818"/>
      <c r="C51" s="819"/>
      <c r="D51" s="819"/>
      <c r="E51" s="819"/>
      <c r="F51" s="819"/>
      <c r="G51" s="819"/>
      <c r="H51" s="819"/>
      <c r="I51" s="820"/>
      <c r="J51" s="45"/>
      <c r="K51" s="47"/>
      <c r="L51" s="821"/>
      <c r="M51" s="822"/>
      <c r="N51" s="48"/>
    </row>
    <row r="52" spans="1:14" ht="15.75" thickBot="1">
      <c r="B52" s="823" t="s">
        <v>953</v>
      </c>
      <c r="C52" s="824"/>
      <c r="D52" s="824"/>
      <c r="E52" s="824"/>
      <c r="F52" s="824"/>
      <c r="G52" s="824"/>
      <c r="H52" s="824"/>
      <c r="I52" s="824"/>
      <c r="J52" s="824"/>
      <c r="K52" s="824"/>
      <c r="L52" s="824"/>
      <c r="M52" s="825"/>
      <c r="N52" s="398">
        <f>SUM(N48:N51)</f>
        <v>610260.02976008784</v>
      </c>
    </row>
    <row r="53" spans="1:14">
      <c r="B53" s="36"/>
      <c r="C53" s="37"/>
      <c r="D53" s="37"/>
      <c r="E53" s="37"/>
      <c r="F53" s="37"/>
      <c r="G53" s="37"/>
      <c r="H53" s="37"/>
      <c r="I53" s="37"/>
      <c r="J53" s="37"/>
      <c r="K53" s="37"/>
      <c r="L53" s="37"/>
      <c r="M53" s="37"/>
      <c r="N53" s="38"/>
    </row>
    <row r="54" spans="1:14">
      <c r="B54" s="67" t="s">
        <v>956</v>
      </c>
      <c r="C54" s="68"/>
      <c r="D54" s="68"/>
      <c r="E54" s="68"/>
      <c r="F54" s="68"/>
      <c r="G54" s="68"/>
      <c r="H54" s="68"/>
      <c r="I54" s="68"/>
      <c r="J54" s="68"/>
      <c r="K54" s="68"/>
      <c r="L54" s="68"/>
      <c r="M54" s="68"/>
      <c r="N54" s="69"/>
    </row>
    <row r="55" spans="1:14" ht="15.75" thickBot="1">
      <c r="B55" s="71"/>
      <c r="C55" s="64"/>
      <c r="D55" s="64"/>
      <c r="E55" s="64"/>
      <c r="F55" s="64"/>
      <c r="G55" s="64"/>
      <c r="H55" s="64"/>
      <c r="I55" s="64"/>
      <c r="J55" s="64"/>
      <c r="K55" s="64"/>
      <c r="L55" s="64"/>
      <c r="M55" s="64"/>
      <c r="N55" s="66"/>
    </row>
    <row r="56" spans="1:14" ht="25.5">
      <c r="B56" s="317" t="s">
        <v>957</v>
      </c>
      <c r="C56" s="318"/>
      <c r="D56" s="318"/>
      <c r="E56" s="318"/>
      <c r="F56" s="318"/>
      <c r="G56" s="318"/>
      <c r="H56" s="76" t="s">
        <v>945</v>
      </c>
      <c r="I56" s="77" t="s">
        <v>958</v>
      </c>
      <c r="J56" s="78" t="s">
        <v>959</v>
      </c>
      <c r="K56" s="76" t="s">
        <v>960</v>
      </c>
      <c r="L56" s="826" t="s">
        <v>961</v>
      </c>
      <c r="M56" s="799"/>
      <c r="N56" s="79" t="s">
        <v>951</v>
      </c>
    </row>
    <row r="57" spans="1:14">
      <c r="A57" t="s">
        <v>1390</v>
      </c>
      <c r="B57" s="49" t="str">
        <f>VLOOKUP(A57,TRANSPORTE!A5:D117,3,FALSE)</f>
        <v xml:space="preserve">Transporte de Concreto </v>
      </c>
      <c r="C57" s="321"/>
      <c r="D57" s="321"/>
      <c r="E57" s="321"/>
      <c r="F57" s="321"/>
      <c r="G57" s="321"/>
      <c r="H57" s="315" t="s">
        <v>1467</v>
      </c>
      <c r="I57" s="283">
        <v>1.01</v>
      </c>
      <c r="J57" s="290">
        <v>1</v>
      </c>
      <c r="K57" s="283">
        <f>I57*J57</f>
        <v>1.01</v>
      </c>
      <c r="L57" s="827">
        <f>VLOOKUP(A57,TRANSPORTE!A5:D117,4,FALSE)</f>
        <v>1672.7057573669053</v>
      </c>
      <c r="M57" s="828"/>
      <c r="N57" s="291">
        <f>K57*L57</f>
        <v>1689.4328149405744</v>
      </c>
    </row>
    <row r="58" spans="1:14">
      <c r="B58" s="49"/>
      <c r="C58" s="50"/>
      <c r="D58" s="50"/>
      <c r="E58" s="50"/>
      <c r="F58" s="50"/>
      <c r="G58" s="50"/>
      <c r="H58" s="292"/>
      <c r="I58" s="283"/>
      <c r="J58" s="283"/>
      <c r="K58" s="283"/>
      <c r="L58" s="293"/>
      <c r="M58" s="294"/>
      <c r="N58" s="295"/>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12"/>
      <c r="M61" s="813"/>
      <c r="N61" s="130"/>
    </row>
    <row r="62" spans="1:14" ht="15.75" thickBot="1">
      <c r="B62" s="829" t="s">
        <v>953</v>
      </c>
      <c r="C62" s="830"/>
      <c r="D62" s="830"/>
      <c r="E62" s="830"/>
      <c r="F62" s="830"/>
      <c r="G62" s="830"/>
      <c r="H62" s="830"/>
      <c r="I62" s="830"/>
      <c r="J62" s="830"/>
      <c r="K62" s="830"/>
      <c r="L62" s="830"/>
      <c r="M62" s="831"/>
      <c r="N62" s="107">
        <f>SUM(N57:N61)</f>
        <v>1689.4328149405744</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49" t="s">
        <v>963</v>
      </c>
      <c r="C66" s="850"/>
      <c r="D66" s="850"/>
      <c r="E66" s="850"/>
      <c r="F66" s="850"/>
      <c r="G66" s="850"/>
      <c r="H66" s="850"/>
      <c r="I66" s="76" t="s">
        <v>964</v>
      </c>
      <c r="J66" s="78" t="s">
        <v>1409</v>
      </c>
      <c r="K66" s="77" t="s">
        <v>966</v>
      </c>
      <c r="L66" s="851" t="s">
        <v>950</v>
      </c>
      <c r="M66" s="852"/>
      <c r="N66" s="101" t="s">
        <v>951</v>
      </c>
    </row>
    <row r="67" spans="1:15">
      <c r="A67" t="s">
        <v>19</v>
      </c>
      <c r="B67" s="52" t="str">
        <f>VLOOKUP(A67,'MANO DE OBRA'!A8:D68,3,FALSE)</f>
        <v>Obrero (8)</v>
      </c>
      <c r="C67" s="50"/>
      <c r="D67" s="50"/>
      <c r="E67" s="50"/>
      <c r="F67" s="50"/>
      <c r="G67" s="50"/>
      <c r="H67" s="50"/>
      <c r="I67" s="296">
        <f>K67/J67*100</f>
        <v>234080.00000000003</v>
      </c>
      <c r="J67" s="297">
        <v>185</v>
      </c>
      <c r="K67" s="298">
        <f>VLOOKUP(A67,'MANO DE OBRA'!A8:D99,4,FALSE)</f>
        <v>433048</v>
      </c>
      <c r="L67" s="53"/>
      <c r="M67" s="299">
        <v>240</v>
      </c>
      <c r="N67" s="399">
        <f>K67/M67</f>
        <v>1804.3666666666666</v>
      </c>
      <c r="O67" s="109"/>
    </row>
    <row r="68" spans="1:15">
      <c r="A6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303">
        <v>240</v>
      </c>
      <c r="N68" s="399">
        <f>K68/M68</f>
        <v>444.52601506003327</v>
      </c>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10"/>
      <c r="C71" s="811"/>
      <c r="D71" s="811"/>
      <c r="E71" s="811"/>
      <c r="F71" s="811"/>
      <c r="G71" s="811"/>
      <c r="H71" s="811"/>
      <c r="I71" s="129"/>
      <c r="J71" s="129"/>
      <c r="K71" s="129"/>
      <c r="L71" s="911"/>
      <c r="M71" s="911"/>
      <c r="N71" s="48"/>
    </row>
    <row r="72" spans="1:15" ht="15.75" thickBot="1">
      <c r="B72" s="829" t="s">
        <v>953</v>
      </c>
      <c r="C72" s="830"/>
      <c r="D72" s="830"/>
      <c r="E72" s="830"/>
      <c r="F72" s="830"/>
      <c r="G72" s="830"/>
      <c r="H72" s="830"/>
      <c r="I72" s="830"/>
      <c r="J72" s="830"/>
      <c r="K72" s="830"/>
      <c r="L72" s="830"/>
      <c r="M72" s="831"/>
      <c r="N72" s="305">
        <f>SUM(N67:N71)</f>
        <v>2248.8926817266997</v>
      </c>
    </row>
    <row r="73" spans="1:15" ht="15.75" thickBot="1">
      <c r="B73" s="36"/>
      <c r="C73" s="37"/>
      <c r="D73" s="37"/>
      <c r="E73" s="37"/>
      <c r="F73" s="37"/>
      <c r="G73" s="37"/>
      <c r="H73" s="37"/>
      <c r="I73" s="37"/>
      <c r="J73" s="37"/>
      <c r="K73" s="37"/>
      <c r="L73" s="37"/>
      <c r="M73" s="37"/>
      <c r="N73" s="38"/>
    </row>
    <row r="74" spans="1:15" ht="15.75" thickBot="1">
      <c r="B74" s="823" t="s">
        <v>967</v>
      </c>
      <c r="C74" s="824"/>
      <c r="D74" s="824"/>
      <c r="E74" s="824"/>
      <c r="F74" s="824"/>
      <c r="G74" s="824"/>
      <c r="H74" s="824"/>
      <c r="I74" s="824"/>
      <c r="J74" s="824"/>
      <c r="K74" s="824"/>
      <c r="L74" s="824"/>
      <c r="M74" s="825"/>
      <c r="N74" s="102">
        <f>N43+N52+N62+N72</f>
        <v>618984.43153713981</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14" t="s">
        <v>969</v>
      </c>
      <c r="C78" s="815"/>
      <c r="D78" s="815"/>
      <c r="E78" s="815"/>
      <c r="F78" s="815"/>
      <c r="G78" s="815"/>
      <c r="H78" s="815"/>
      <c r="I78" s="318"/>
      <c r="J78" s="338"/>
      <c r="K78" s="306" t="s">
        <v>970</v>
      </c>
      <c r="L78" s="853" t="s">
        <v>971</v>
      </c>
      <c r="M78" s="854"/>
      <c r="N78" s="307"/>
    </row>
    <row r="79" spans="1:15">
      <c r="B79" s="855" t="s">
        <v>972</v>
      </c>
      <c r="C79" s="856"/>
      <c r="D79" s="856"/>
      <c r="E79" s="856"/>
      <c r="F79" s="856"/>
      <c r="G79" s="856"/>
      <c r="H79" s="856"/>
      <c r="I79" s="90"/>
      <c r="J79" s="91"/>
      <c r="K79" s="308">
        <v>0.2</v>
      </c>
      <c r="L79" s="857">
        <f>N74*K79</f>
        <v>123796.88630742797</v>
      </c>
      <c r="M79" s="858"/>
      <c r="N79" s="54"/>
    </row>
    <row r="80" spans="1:15">
      <c r="B80" s="92" t="s">
        <v>973</v>
      </c>
      <c r="C80" s="93"/>
      <c r="D80" s="93"/>
      <c r="E80" s="93"/>
      <c r="F80" s="93"/>
      <c r="G80" s="93"/>
      <c r="H80" s="93"/>
      <c r="I80" s="90"/>
      <c r="J80" s="91"/>
      <c r="K80" s="308">
        <v>0.05</v>
      </c>
      <c r="L80" s="857">
        <f>N74*K80</f>
        <v>30949.221576856991</v>
      </c>
      <c r="M80" s="858"/>
      <c r="N80" s="54"/>
    </row>
    <row r="81" spans="1:14" ht="15.75" thickBot="1">
      <c r="B81" s="94" t="s">
        <v>974</v>
      </c>
      <c r="C81" s="95"/>
      <c r="D81" s="95"/>
      <c r="E81" s="95"/>
      <c r="F81" s="95"/>
      <c r="G81" s="95"/>
      <c r="H81" s="95"/>
      <c r="I81" s="96"/>
      <c r="J81" s="97"/>
      <c r="K81" s="309">
        <v>0.05</v>
      </c>
      <c r="L81" s="859">
        <f>N74*K81</f>
        <v>30949.221576856991</v>
      </c>
      <c r="M81" s="860"/>
      <c r="N81" s="54"/>
    </row>
    <row r="82" spans="1:14" ht="15.75" thickBot="1">
      <c r="B82" s="823" t="s">
        <v>953</v>
      </c>
      <c r="C82" s="824"/>
      <c r="D82" s="824"/>
      <c r="E82" s="824"/>
      <c r="F82" s="824"/>
      <c r="G82" s="824"/>
      <c r="H82" s="824"/>
      <c r="I82" s="824"/>
      <c r="J82" s="824"/>
      <c r="K82" s="824"/>
      <c r="L82" s="824"/>
      <c r="M82" s="825"/>
      <c r="N82" s="55">
        <f>L79+L80+L81</f>
        <v>185695.32946114196</v>
      </c>
    </row>
    <row r="83" spans="1:14" ht="15.75" thickBot="1">
      <c r="B83" s="36"/>
      <c r="C83" s="37"/>
      <c r="D83" s="37"/>
      <c r="E83" s="37"/>
      <c r="F83" s="37"/>
      <c r="G83" s="37"/>
      <c r="H83" s="37"/>
      <c r="I83" s="37"/>
      <c r="J83" s="37"/>
      <c r="K83" s="37"/>
      <c r="L83" s="37"/>
      <c r="M83" s="37"/>
      <c r="N83" s="38"/>
    </row>
    <row r="84" spans="1:14" ht="15.75" thickBot="1">
      <c r="A84" t="s">
        <v>2015</v>
      </c>
      <c r="B84" s="823" t="s">
        <v>975</v>
      </c>
      <c r="C84" s="824"/>
      <c r="D84" s="824"/>
      <c r="E84" s="824"/>
      <c r="F84" s="824"/>
      <c r="G84" s="824"/>
      <c r="H84" s="824"/>
      <c r="I84" s="824"/>
      <c r="J84" s="824"/>
      <c r="K84" s="824"/>
      <c r="L84" s="824"/>
      <c r="M84" s="825"/>
      <c r="N84" s="192">
        <f>N74+N82</f>
        <v>804679.76099828177</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2215</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2216</v>
      </c>
      <c r="C100" s="259"/>
      <c r="D100" s="259"/>
      <c r="E100" s="259"/>
      <c r="F100" s="259"/>
      <c r="G100" s="259"/>
      <c r="H100" s="259"/>
      <c r="I100" s="259"/>
      <c r="J100" s="259"/>
      <c r="K100" s="259"/>
      <c r="L100" s="259"/>
      <c r="M100" s="259"/>
      <c r="N100" s="260"/>
    </row>
    <row r="101" spans="2:14" ht="15" customHeight="1">
      <c r="B101" s="965" t="s">
        <v>2217</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2218</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2219</v>
      </c>
      <c r="C114" s="261"/>
      <c r="D114" s="261"/>
      <c r="E114" s="247"/>
      <c r="F114" s="247"/>
      <c r="G114" s="247"/>
      <c r="H114" s="247"/>
      <c r="I114" s="247"/>
      <c r="J114" s="971"/>
      <c r="K114" s="971"/>
      <c r="L114" s="971"/>
      <c r="M114" s="971"/>
      <c r="N114" s="972"/>
    </row>
    <row r="115" spans="2:14" ht="15.75" thickBot="1">
      <c r="B115" s="423" t="s">
        <v>2220</v>
      </c>
      <c r="C115" s="424"/>
      <c r="D115" s="424"/>
      <c r="E115" s="263"/>
      <c r="F115" s="263"/>
      <c r="G115" s="263"/>
      <c r="H115" s="263"/>
      <c r="I115" s="263"/>
      <c r="J115" s="973"/>
      <c r="K115" s="973"/>
      <c r="L115" s="973"/>
      <c r="M115" s="973"/>
      <c r="N115" s="974"/>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1094</v>
      </c>
      <c r="C31" s="84" t="s">
        <v>1629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4896.2988602751147</v>
      </c>
      <c r="L36" s="274"/>
      <c r="M36" s="275">
        <v>37.5</v>
      </c>
      <c r="N36" s="276">
        <f>K36/M36</f>
        <v>130.56796960733638</v>
      </c>
    </row>
    <row r="37" spans="1:14">
      <c r="B37" s="836"/>
      <c r="C37" s="837"/>
      <c r="D37" s="837"/>
      <c r="E37" s="842"/>
      <c r="F37" s="837"/>
      <c r="G37" s="837"/>
      <c r="H37" s="838"/>
      <c r="I37" s="39"/>
      <c r="J37" s="40"/>
      <c r="K37" s="278"/>
      <c r="L37" s="280"/>
      <c r="M37" s="281"/>
      <c r="N37" s="282"/>
    </row>
    <row r="38" spans="1:14">
      <c r="B38" s="843" t="s">
        <v>952</v>
      </c>
      <c r="C38" s="844"/>
      <c r="D38" s="844"/>
      <c r="E38" s="41"/>
      <c r="F38" s="42"/>
      <c r="G38" s="42"/>
      <c r="H38" s="43"/>
      <c r="I38" s="39"/>
      <c r="J38" s="40"/>
      <c r="K38" s="283"/>
      <c r="L38" s="280"/>
      <c r="M38" s="473">
        <v>0.1</v>
      </c>
      <c r="N38" s="348">
        <f>N72*M38</f>
        <v>1079.468487228816</v>
      </c>
    </row>
    <row r="39" spans="1:14" ht="15.75" thickBot="1">
      <c r="B39" s="836"/>
      <c r="C39" s="837"/>
      <c r="D39" s="837"/>
      <c r="E39" s="837"/>
      <c r="F39" s="837"/>
      <c r="G39" s="837"/>
      <c r="H39" s="838"/>
      <c r="I39" s="845"/>
      <c r="J39" s="846"/>
      <c r="K39" s="44"/>
      <c r="L39" s="847"/>
      <c r="M39" s="848"/>
      <c r="N39" s="108"/>
    </row>
    <row r="40" spans="1:14" ht="15.75" thickBot="1">
      <c r="B40" s="823" t="s">
        <v>953</v>
      </c>
      <c r="C40" s="824"/>
      <c r="D40" s="824"/>
      <c r="E40" s="824"/>
      <c r="F40" s="824"/>
      <c r="G40" s="824"/>
      <c r="H40" s="824"/>
      <c r="I40" s="824"/>
      <c r="J40" s="824"/>
      <c r="K40" s="824"/>
      <c r="L40" s="824"/>
      <c r="M40" s="825"/>
      <c r="N40" s="398">
        <f>SUM(N36:N39)</f>
        <v>1210.0364568361524</v>
      </c>
    </row>
    <row r="41" spans="1:14">
      <c r="B41" s="284"/>
      <c r="C41" s="37"/>
      <c r="D41" s="37"/>
      <c r="E41" s="37"/>
      <c r="F41" s="37"/>
      <c r="G41" s="37"/>
      <c r="H41" s="37"/>
      <c r="I41" s="37"/>
      <c r="J41" s="37"/>
      <c r="K41" s="37"/>
      <c r="L41" s="37"/>
      <c r="M41" s="37"/>
      <c r="N41" s="38"/>
    </row>
    <row r="42" spans="1:14">
      <c r="B42" s="67" t="s">
        <v>954</v>
      </c>
      <c r="C42" s="68"/>
      <c r="D42" s="68"/>
      <c r="E42" s="68"/>
      <c r="F42" s="68"/>
      <c r="G42" s="68"/>
      <c r="H42" s="68"/>
      <c r="I42" s="68"/>
      <c r="J42" s="68"/>
      <c r="K42" s="68"/>
      <c r="L42" s="68"/>
      <c r="M42" s="68"/>
      <c r="N42" s="69"/>
    </row>
    <row r="43" spans="1:14" ht="15.75" thickBot="1">
      <c r="B43" s="70"/>
      <c r="C43" s="65"/>
      <c r="D43" s="65"/>
      <c r="E43" s="65"/>
      <c r="F43" s="65"/>
      <c r="G43" s="65"/>
      <c r="H43" s="65"/>
      <c r="I43" s="65"/>
      <c r="J43" s="64"/>
      <c r="K43" s="64"/>
      <c r="L43" s="64"/>
      <c r="M43" s="64"/>
      <c r="N43" s="66"/>
    </row>
    <row r="44" spans="1:14">
      <c r="B44" s="814" t="s">
        <v>944</v>
      </c>
      <c r="C44" s="815"/>
      <c r="D44" s="815"/>
      <c r="E44" s="815"/>
      <c r="F44" s="815"/>
      <c r="G44" s="815"/>
      <c r="H44" s="815"/>
      <c r="I44" s="816"/>
      <c r="J44" s="319" t="s">
        <v>945</v>
      </c>
      <c r="K44" s="88" t="s">
        <v>946</v>
      </c>
      <c r="L44" s="817" t="s">
        <v>955</v>
      </c>
      <c r="M44" s="816"/>
      <c r="N44" s="89" t="s">
        <v>951</v>
      </c>
    </row>
    <row r="45" spans="1:14">
      <c r="A45" s="147" t="s">
        <v>755</v>
      </c>
      <c r="B45" s="46" t="str">
        <f>VLOOKUP(A45,MATERIALES!A5:D373,3,FALSE)</f>
        <v>Adoquín e=8cm</v>
      </c>
      <c r="C45" s="285"/>
      <c r="D45" s="285"/>
      <c r="E45" s="285"/>
      <c r="F45" s="285"/>
      <c r="G45" s="285"/>
      <c r="H45" s="285"/>
      <c r="I45" s="272"/>
      <c r="J45" s="228" t="str">
        <f>VLOOKUP(A45,MATERIALES!A1:D637,2,FALSE)</f>
        <v>m2</v>
      </c>
      <c r="K45" s="286">
        <v>1.03</v>
      </c>
      <c r="L45" s="271"/>
      <c r="M45" s="406">
        <f>VLOOKUP(A45,MATERIALES!A5:D396,4,FALSE)</f>
        <v>45000</v>
      </c>
      <c r="N45" s="276">
        <f>K45*M45</f>
        <v>46350</v>
      </c>
    </row>
    <row r="46" spans="1:14">
      <c r="A46" s="147" t="s">
        <v>797</v>
      </c>
      <c r="B46" s="46" t="str">
        <f>VLOOKUP(A46,MATERIALES!A6:D373,3,FALSE)</f>
        <v>Arena de sello (fina)</v>
      </c>
      <c r="C46" s="285"/>
      <c r="D46" s="285"/>
      <c r="E46" s="285"/>
      <c r="F46" s="285"/>
      <c r="G46" s="285"/>
      <c r="H46" s="285"/>
      <c r="I46" s="272"/>
      <c r="J46" s="228" t="str">
        <f>VLOOKUP(A46,MATERIALES!A2:D638,2,FALSE)</f>
        <v>m3</v>
      </c>
      <c r="K46" s="286">
        <v>0.01</v>
      </c>
      <c r="L46" s="271"/>
      <c r="M46" s="406">
        <f>VLOOKUP(A46,MATERIALES!A6:D397,4,FALSE)</f>
        <v>56383.265496553649</v>
      </c>
      <c r="N46" s="276">
        <f>K46*M46</f>
        <v>563.83265496553656</v>
      </c>
    </row>
    <row r="47" spans="1:14">
      <c r="A47" s="147" t="s">
        <v>800</v>
      </c>
      <c r="B47" s="46" t="str">
        <f>VLOOKUP(A47,MATERIALES!A6:D373,3,FALSE)</f>
        <v>Arena de soporte (media)</v>
      </c>
      <c r="C47" s="285"/>
      <c r="D47" s="285"/>
      <c r="E47" s="285"/>
      <c r="F47" s="285"/>
      <c r="G47" s="285"/>
      <c r="H47" s="285"/>
      <c r="I47" s="272"/>
      <c r="J47" s="228" t="str">
        <f>VLOOKUP(A47,MATERIALES!A3:D639,2,FALSE)</f>
        <v>m3</v>
      </c>
      <c r="K47" s="286">
        <v>0.05</v>
      </c>
      <c r="L47" s="271"/>
      <c r="M47" s="406">
        <f>VLOOKUP(A47,MATERIALES!A6:D398,4,FALSE)</f>
        <v>59112.358399099132</v>
      </c>
      <c r="N47" s="276">
        <f>K47*M47</f>
        <v>2955.617919954957</v>
      </c>
    </row>
    <row r="48" spans="1:14">
      <c r="A48" t="s">
        <v>832</v>
      </c>
      <c r="B48" s="46" t="str">
        <f>VLOOKUP(A48,MATERIALES!A6:D373,3,FALSE)</f>
        <v>Concreto Resistencia  21 (Mpa)</v>
      </c>
      <c r="C48" s="321"/>
      <c r="D48" s="321"/>
      <c r="E48" s="321"/>
      <c r="F48" s="321"/>
      <c r="G48" s="321"/>
      <c r="H48" s="321"/>
      <c r="I48" s="321"/>
      <c r="J48" s="315" t="str">
        <f>VLOOKUP(A48,MATERIALES!A4:D640,2,FALSE)</f>
        <v>m3</v>
      </c>
      <c r="K48" s="47">
        <v>0.01</v>
      </c>
      <c r="L48" s="322"/>
      <c r="M48" s="406">
        <f>VLOOKUP(A48,MATERIALES!A6:D399,4,FALSE)</f>
        <v>462080.26321990258</v>
      </c>
      <c r="N48" s="276">
        <f>K48*M48</f>
        <v>4620.8026321990255</v>
      </c>
    </row>
    <row r="49" spans="1:14" ht="15.75" thickBot="1">
      <c r="B49" s="313"/>
      <c r="C49" s="314"/>
      <c r="D49" s="314"/>
      <c r="E49" s="314"/>
      <c r="F49" s="314"/>
      <c r="G49" s="314"/>
      <c r="H49" s="314"/>
      <c r="I49" s="314"/>
      <c r="J49" s="129"/>
      <c r="K49" s="129"/>
      <c r="L49" s="329"/>
      <c r="M49" s="328"/>
      <c r="N49" s="130"/>
    </row>
    <row r="50" spans="1:14" ht="15.75" thickBot="1">
      <c r="B50" s="823" t="s">
        <v>953</v>
      </c>
      <c r="C50" s="824"/>
      <c r="D50" s="824"/>
      <c r="E50" s="824"/>
      <c r="F50" s="824"/>
      <c r="G50" s="824"/>
      <c r="H50" s="824"/>
      <c r="I50" s="824"/>
      <c r="J50" s="824"/>
      <c r="K50" s="824"/>
      <c r="L50" s="824"/>
      <c r="M50" s="825"/>
      <c r="N50" s="398">
        <f>SUM(N45:N49)</f>
        <v>54490.253207119524</v>
      </c>
    </row>
    <row r="51" spans="1:14">
      <c r="B51" s="36"/>
      <c r="C51" s="37"/>
      <c r="D51" s="37"/>
      <c r="E51" s="37"/>
      <c r="F51" s="37"/>
      <c r="G51" s="37"/>
      <c r="H51" s="37"/>
      <c r="I51" s="37"/>
      <c r="J51" s="37"/>
      <c r="K51" s="37"/>
      <c r="L51" s="37"/>
      <c r="M51" s="37"/>
      <c r="N51" s="38"/>
    </row>
    <row r="52" spans="1:14">
      <c r="B52" s="67" t="s">
        <v>956</v>
      </c>
      <c r="C52" s="68"/>
      <c r="D52" s="68"/>
      <c r="E52" s="68"/>
      <c r="F52" s="68"/>
      <c r="G52" s="68"/>
      <c r="H52" s="68"/>
      <c r="I52" s="68"/>
      <c r="J52" s="68"/>
      <c r="K52" s="68"/>
      <c r="L52" s="68"/>
      <c r="M52" s="68"/>
      <c r="N52" s="69"/>
    </row>
    <row r="53" spans="1:14" ht="15.75" thickBot="1">
      <c r="B53" s="71"/>
      <c r="C53" s="64"/>
      <c r="D53" s="64"/>
      <c r="E53" s="64"/>
      <c r="F53" s="64"/>
      <c r="G53" s="64"/>
      <c r="H53" s="64"/>
      <c r="I53" s="64"/>
      <c r="J53" s="64"/>
      <c r="K53" s="64"/>
      <c r="L53" s="64"/>
      <c r="M53" s="64"/>
      <c r="N53" s="66"/>
    </row>
    <row r="54" spans="1:14" ht="25.5">
      <c r="B54" s="317" t="s">
        <v>957</v>
      </c>
      <c r="C54" s="318"/>
      <c r="D54" s="318"/>
      <c r="E54" s="318"/>
      <c r="F54" s="318"/>
      <c r="G54" s="318"/>
      <c r="H54" s="76" t="s">
        <v>945</v>
      </c>
      <c r="I54" s="77" t="s">
        <v>958</v>
      </c>
      <c r="J54" s="78" t="s">
        <v>959</v>
      </c>
      <c r="K54" s="76" t="s">
        <v>960</v>
      </c>
      <c r="L54" s="826" t="s">
        <v>961</v>
      </c>
      <c r="M54" s="799"/>
      <c r="N54" s="79" t="s">
        <v>951</v>
      </c>
    </row>
    <row r="55" spans="1:14">
      <c r="A55" t="s">
        <v>1630</v>
      </c>
      <c r="B55" s="49" t="str">
        <f>VLOOKUP(A55,TRANSPORTE!A5:D117,3,FALSE)</f>
        <v>Transporte de Adoquín e=8cm</v>
      </c>
      <c r="C55" s="321"/>
      <c r="D55" s="321"/>
      <c r="E55" s="321"/>
      <c r="F55" s="321"/>
      <c r="G55" s="321"/>
      <c r="H55" s="315" t="s">
        <v>1467</v>
      </c>
      <c r="I55" s="283">
        <v>0.92</v>
      </c>
      <c r="J55" s="290">
        <v>1</v>
      </c>
      <c r="K55" s="283">
        <f>I55*J55</f>
        <v>0.92</v>
      </c>
      <c r="L55" s="827">
        <f>VLOOKUP(A55,TRANSPORTE!A5:D117,4,FALSE)</f>
        <v>1433.1500235101062</v>
      </c>
      <c r="M55" s="828"/>
      <c r="N55" s="291">
        <f>K55*L55</f>
        <v>1318.4980216292977</v>
      </c>
    </row>
    <row r="56" spans="1:14">
      <c r="A56" t="s">
        <v>1227</v>
      </c>
      <c r="B56" s="49" t="str">
        <f>VLOOKUP(A56,TRANSPORTE!A6:D117,3,FALSE)</f>
        <v>Transporte de Arena</v>
      </c>
      <c r="C56" s="50"/>
      <c r="D56" s="50"/>
      <c r="E56" s="50"/>
      <c r="F56" s="50"/>
      <c r="G56" s="50"/>
      <c r="H56" s="315" t="s">
        <v>1467</v>
      </c>
      <c r="I56" s="283">
        <v>0.01</v>
      </c>
      <c r="J56" s="290">
        <v>1</v>
      </c>
      <c r="K56" s="283">
        <f>I56*J56</f>
        <v>0.01</v>
      </c>
      <c r="L56" s="827">
        <f>VLOOKUP(A56,TRANSPORTE!A6:D117,4,FALSE)</f>
        <v>1613.685560082632</v>
      </c>
      <c r="M56" s="828"/>
      <c r="N56" s="291">
        <f>K56*L56</f>
        <v>16.136855600826319</v>
      </c>
    </row>
    <row r="57" spans="1:14">
      <c r="A57" t="s">
        <v>1227</v>
      </c>
      <c r="B57" s="49" t="str">
        <f>VLOOKUP(A57,TRANSPORTE!A6:D117,3,FALSE)</f>
        <v>Transporte de Arena</v>
      </c>
      <c r="C57" s="50"/>
      <c r="D57" s="50"/>
      <c r="E57" s="50"/>
      <c r="F57" s="50"/>
      <c r="G57" s="50"/>
      <c r="H57" s="315" t="s">
        <v>1467</v>
      </c>
      <c r="I57" s="283">
        <v>0.05</v>
      </c>
      <c r="J57" s="290">
        <v>1</v>
      </c>
      <c r="K57" s="283">
        <f>I57*J57</f>
        <v>0.05</v>
      </c>
      <c r="L57" s="827">
        <f>VLOOKUP(A57,TRANSPORTE!A6:D118,4,FALSE)</f>
        <v>1613.685560082632</v>
      </c>
      <c r="M57" s="828"/>
      <c r="N57" s="291">
        <f>K57*L57</f>
        <v>80.684278004131613</v>
      </c>
    </row>
    <row r="58" spans="1:14">
      <c r="B58" s="49"/>
      <c r="C58" s="50"/>
      <c r="D58" s="50"/>
      <c r="E58" s="50"/>
      <c r="F58" s="50"/>
      <c r="G58" s="50"/>
      <c r="H58" s="315"/>
      <c r="I58" s="283"/>
      <c r="J58" s="290"/>
      <c r="K58" s="283"/>
      <c r="L58" s="827"/>
      <c r="M58" s="828"/>
      <c r="N58" s="291"/>
    </row>
    <row r="59" spans="1:14">
      <c r="B59" s="49"/>
      <c r="C59" s="50"/>
      <c r="D59" s="50"/>
      <c r="E59" s="50"/>
      <c r="F59" s="50"/>
      <c r="G59" s="50"/>
      <c r="H59" s="292"/>
      <c r="I59" s="283"/>
      <c r="J59" s="283"/>
      <c r="K59" s="283"/>
      <c r="L59" s="293"/>
      <c r="M59" s="294"/>
      <c r="N59" s="295"/>
    </row>
    <row r="60" spans="1:14" ht="15.75" thickBot="1">
      <c r="B60" s="313"/>
      <c r="C60" s="314"/>
      <c r="D60" s="314"/>
      <c r="E60" s="314"/>
      <c r="F60" s="314"/>
      <c r="G60" s="314"/>
      <c r="H60" s="51"/>
      <c r="I60" s="129"/>
      <c r="J60" s="129"/>
      <c r="K60" s="129"/>
      <c r="L60" s="812"/>
      <c r="M60" s="813"/>
      <c r="N60" s="130"/>
    </row>
    <row r="61" spans="1:14" ht="15.75" thickBot="1">
      <c r="B61" s="829" t="s">
        <v>953</v>
      </c>
      <c r="C61" s="830"/>
      <c r="D61" s="830"/>
      <c r="E61" s="830"/>
      <c r="F61" s="830"/>
      <c r="G61" s="830"/>
      <c r="H61" s="830"/>
      <c r="I61" s="830"/>
      <c r="J61" s="830"/>
      <c r="K61" s="830"/>
      <c r="L61" s="830"/>
      <c r="M61" s="831"/>
      <c r="N61" s="107">
        <f>N55+N56+N57+N58+N59</f>
        <v>1415.3191552342555</v>
      </c>
    </row>
    <row r="62" spans="1:14">
      <c r="B62" s="36"/>
      <c r="C62" s="37"/>
      <c r="D62" s="37"/>
      <c r="E62" s="37"/>
      <c r="F62" s="37"/>
      <c r="G62" s="37"/>
      <c r="H62" s="37"/>
      <c r="I62" s="37"/>
      <c r="J62" s="37"/>
      <c r="K62" s="37"/>
      <c r="L62" s="37"/>
      <c r="M62" s="37"/>
      <c r="N62" s="38"/>
    </row>
    <row r="63" spans="1:14">
      <c r="B63" s="67" t="s">
        <v>962</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849" t="s">
        <v>963</v>
      </c>
      <c r="C65" s="850"/>
      <c r="D65" s="850"/>
      <c r="E65" s="850"/>
      <c r="F65" s="850"/>
      <c r="G65" s="850"/>
      <c r="H65" s="850"/>
      <c r="I65" s="76" t="s">
        <v>964</v>
      </c>
      <c r="J65" s="78" t="s">
        <v>1409</v>
      </c>
      <c r="K65" s="77" t="s">
        <v>966</v>
      </c>
      <c r="L65" s="851" t="s">
        <v>950</v>
      </c>
      <c r="M65" s="852"/>
      <c r="N65" s="101" t="s">
        <v>951</v>
      </c>
    </row>
    <row r="66" spans="1:15">
      <c r="A66" s="148" t="s">
        <v>19</v>
      </c>
      <c r="B66" s="52" t="str">
        <f>VLOOKUP(A66,'MANO DE OBRA'!A8:D68,3,FALSE)</f>
        <v>Obrero (8)</v>
      </c>
      <c r="C66" s="50"/>
      <c r="D66" s="50"/>
      <c r="E66" s="50"/>
      <c r="F66" s="50"/>
      <c r="G66" s="50"/>
      <c r="H66" s="50"/>
      <c r="I66" s="296">
        <f>K66/J66*100</f>
        <v>234080.00000000003</v>
      </c>
      <c r="J66" s="297">
        <v>185</v>
      </c>
      <c r="K66" s="298">
        <f>VLOOKUP(A66,'MANO DE OBRA'!A8:D99,4,FALSE)</f>
        <v>433048</v>
      </c>
      <c r="L66" s="53"/>
      <c r="M66" s="299">
        <v>50</v>
      </c>
      <c r="N66" s="399">
        <f>K66/M66</f>
        <v>8660.9599999999991</v>
      </c>
      <c r="O66" s="109"/>
    </row>
    <row r="67" spans="1:15">
      <c r="A67" s="148" t="s">
        <v>30</v>
      </c>
      <c r="B67" s="52" t="str">
        <f>VLOOKUP(A67,'MANO DE OBRA'!A8:D69,3,FALSE)</f>
        <v>Oficial</v>
      </c>
      <c r="C67" s="50"/>
      <c r="D67" s="50"/>
      <c r="E67" s="50"/>
      <c r="F67" s="50"/>
      <c r="G67" s="50"/>
      <c r="H67" s="50"/>
      <c r="I67" s="296">
        <f>K67/J67*100</f>
        <v>57668.23979157189</v>
      </c>
      <c r="J67" s="297">
        <v>185</v>
      </c>
      <c r="K67" s="298">
        <f>VLOOKUP(A67,'MANO DE OBRA'!A8:D100,4,FALSE)</f>
        <v>106686.24361440798</v>
      </c>
      <c r="L67" s="53"/>
      <c r="M67" s="303">
        <v>50</v>
      </c>
      <c r="N67" s="399">
        <f>K67/M67</f>
        <v>2133.7248722881595</v>
      </c>
    </row>
    <row r="68" spans="1:15">
      <c r="B68" s="52"/>
      <c r="C68" s="50"/>
      <c r="D68" s="50"/>
      <c r="E68" s="50"/>
      <c r="F68" s="50"/>
      <c r="G68" s="50"/>
      <c r="H68" s="50"/>
      <c r="I68" s="283"/>
      <c r="J68" s="301"/>
      <c r="K68" s="302"/>
      <c r="L68" s="53"/>
      <c r="M68" s="304"/>
      <c r="N68" s="300"/>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10"/>
      <c r="C71" s="811"/>
      <c r="D71" s="811"/>
      <c r="E71" s="811"/>
      <c r="F71" s="811"/>
      <c r="G71" s="811"/>
      <c r="H71" s="811"/>
      <c r="I71" s="129"/>
      <c r="J71" s="129"/>
      <c r="K71" s="129"/>
      <c r="L71" s="911"/>
      <c r="M71" s="911"/>
      <c r="N71" s="48"/>
    </row>
    <row r="72" spans="1:15" ht="15.75" thickBot="1">
      <c r="B72" s="829" t="s">
        <v>953</v>
      </c>
      <c r="C72" s="830"/>
      <c r="D72" s="830"/>
      <c r="E72" s="830"/>
      <c r="F72" s="830"/>
      <c r="G72" s="830"/>
      <c r="H72" s="830"/>
      <c r="I72" s="830"/>
      <c r="J72" s="830"/>
      <c r="K72" s="830"/>
      <c r="L72" s="830"/>
      <c r="M72" s="831"/>
      <c r="N72" s="305">
        <f>SUM(N66:N71)</f>
        <v>10794.684872288159</v>
      </c>
    </row>
    <row r="73" spans="1:15" ht="15.75" thickBot="1">
      <c r="B73" s="36"/>
      <c r="C73" s="37"/>
      <c r="D73" s="37"/>
      <c r="E73" s="37"/>
      <c r="F73" s="37"/>
      <c r="G73" s="37"/>
      <c r="H73" s="37"/>
      <c r="I73" s="37"/>
      <c r="J73" s="37"/>
      <c r="K73" s="37"/>
      <c r="L73" s="37"/>
      <c r="M73" s="37"/>
      <c r="N73" s="38"/>
    </row>
    <row r="74" spans="1:15" ht="15.75" thickBot="1">
      <c r="B74" s="823" t="s">
        <v>967</v>
      </c>
      <c r="C74" s="824"/>
      <c r="D74" s="824"/>
      <c r="E74" s="824"/>
      <c r="F74" s="824"/>
      <c r="G74" s="824"/>
      <c r="H74" s="824"/>
      <c r="I74" s="824"/>
      <c r="J74" s="824"/>
      <c r="K74" s="824"/>
      <c r="L74" s="824"/>
      <c r="M74" s="825"/>
      <c r="N74" s="102">
        <f>N40+N50+N61+N72</f>
        <v>67910.293691478088</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14" t="s">
        <v>969</v>
      </c>
      <c r="C78" s="815"/>
      <c r="D78" s="815"/>
      <c r="E78" s="815"/>
      <c r="F78" s="815"/>
      <c r="G78" s="815"/>
      <c r="H78" s="815"/>
      <c r="I78" s="318"/>
      <c r="J78" s="338"/>
      <c r="K78" s="306" t="s">
        <v>970</v>
      </c>
      <c r="L78" s="853" t="s">
        <v>971</v>
      </c>
      <c r="M78" s="854"/>
      <c r="N78" s="307"/>
    </row>
    <row r="79" spans="1:15">
      <c r="B79" s="855" t="s">
        <v>972</v>
      </c>
      <c r="C79" s="856"/>
      <c r="D79" s="856"/>
      <c r="E79" s="856"/>
      <c r="F79" s="856"/>
      <c r="G79" s="856"/>
      <c r="H79" s="856"/>
      <c r="I79" s="90"/>
      <c r="J79" s="91"/>
      <c r="K79" s="308">
        <v>0.2</v>
      </c>
      <c r="L79" s="857">
        <f>N74*K79</f>
        <v>13582.058738295618</v>
      </c>
      <c r="M79" s="858"/>
      <c r="N79" s="54"/>
    </row>
    <row r="80" spans="1:15">
      <c r="B80" s="92" t="s">
        <v>973</v>
      </c>
      <c r="C80" s="93"/>
      <c r="D80" s="93"/>
      <c r="E80" s="93"/>
      <c r="F80" s="93"/>
      <c r="G80" s="93"/>
      <c r="H80" s="93"/>
      <c r="I80" s="90"/>
      <c r="J80" s="91"/>
      <c r="K80" s="308">
        <v>0.05</v>
      </c>
      <c r="L80" s="857">
        <f>N74*K80</f>
        <v>3395.5146845739046</v>
      </c>
      <c r="M80" s="858"/>
      <c r="N80" s="54"/>
    </row>
    <row r="81" spans="1:14" ht="15.75" thickBot="1">
      <c r="B81" s="94" t="s">
        <v>974</v>
      </c>
      <c r="C81" s="95"/>
      <c r="D81" s="95"/>
      <c r="E81" s="95"/>
      <c r="F81" s="95"/>
      <c r="G81" s="95"/>
      <c r="H81" s="95"/>
      <c r="I81" s="96"/>
      <c r="J81" s="97"/>
      <c r="K81" s="309">
        <v>0.05</v>
      </c>
      <c r="L81" s="859">
        <f>N74*K81</f>
        <v>3395.5146845739046</v>
      </c>
      <c r="M81" s="860"/>
      <c r="N81" s="54"/>
    </row>
    <row r="82" spans="1:14" ht="15.75" thickBot="1">
      <c r="B82" s="823" t="s">
        <v>953</v>
      </c>
      <c r="C82" s="824"/>
      <c r="D82" s="824"/>
      <c r="E82" s="824"/>
      <c r="F82" s="824"/>
      <c r="G82" s="824"/>
      <c r="H82" s="824"/>
      <c r="I82" s="824"/>
      <c r="J82" s="824"/>
      <c r="K82" s="824"/>
      <c r="L82" s="824"/>
      <c r="M82" s="825"/>
      <c r="N82" s="55">
        <f>L79+L80+L81</f>
        <v>20373.088107443426</v>
      </c>
    </row>
    <row r="83" spans="1:14" ht="15.75" thickBot="1">
      <c r="B83" s="36"/>
      <c r="C83" s="37"/>
      <c r="D83" s="37"/>
      <c r="E83" s="37"/>
      <c r="F83" s="37"/>
      <c r="G83" s="37"/>
      <c r="H83" s="37"/>
      <c r="I83" s="37"/>
      <c r="J83" s="37"/>
      <c r="K83" s="37"/>
      <c r="L83" s="37"/>
      <c r="M83" s="37"/>
      <c r="N83" s="38"/>
    </row>
    <row r="84" spans="1:14" ht="15.75" thickBot="1">
      <c r="A84" t="s">
        <v>2015</v>
      </c>
      <c r="B84" s="823" t="s">
        <v>975</v>
      </c>
      <c r="C84" s="824"/>
      <c r="D84" s="824"/>
      <c r="E84" s="824"/>
      <c r="F84" s="824"/>
      <c r="G84" s="824"/>
      <c r="H84" s="824"/>
      <c r="I84" s="824"/>
      <c r="J84" s="824"/>
      <c r="K84" s="824"/>
      <c r="L84" s="824"/>
      <c r="M84" s="825"/>
      <c r="N84" s="192">
        <f>N74+N82</f>
        <v>88283.381798921517</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2215</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2216</v>
      </c>
      <c r="C100" s="259"/>
      <c r="D100" s="259"/>
      <c r="E100" s="259"/>
      <c r="F100" s="259"/>
      <c r="G100" s="259"/>
      <c r="H100" s="259"/>
      <c r="I100" s="259"/>
      <c r="J100" s="259"/>
      <c r="K100" s="259"/>
      <c r="L100" s="259"/>
      <c r="M100" s="259"/>
      <c r="N100" s="260"/>
    </row>
    <row r="101" spans="2:14" ht="15" customHeight="1">
      <c r="B101" s="965" t="s">
        <v>2217</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2218</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2219</v>
      </c>
      <c r="C114" s="261"/>
      <c r="D114" s="261"/>
      <c r="E114" s="247"/>
      <c r="F114" s="247"/>
      <c r="G114" s="247"/>
      <c r="H114" s="247"/>
      <c r="I114" s="247"/>
      <c r="J114" s="971"/>
      <c r="K114" s="971"/>
      <c r="L114" s="971"/>
      <c r="M114" s="971"/>
      <c r="N114" s="972"/>
    </row>
    <row r="115" spans="2:14" ht="15.75" thickBot="1">
      <c r="B115" s="423" t="s">
        <v>2220</v>
      </c>
      <c r="C115" s="424"/>
      <c r="D115" s="424"/>
      <c r="E115" s="263"/>
      <c r="F115" s="263"/>
      <c r="G115" s="263"/>
      <c r="H115" s="263"/>
      <c r="I115" s="263"/>
      <c r="J115" s="973"/>
      <c r="K115" s="973"/>
      <c r="L115" s="973"/>
      <c r="M115" s="973"/>
      <c r="N115" s="974"/>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1631</v>
      </c>
      <c r="C31" s="84" t="s">
        <v>2087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94032.177562077981</v>
      </c>
      <c r="L36" s="274"/>
      <c r="M36" s="275">
        <v>35</v>
      </c>
      <c r="N36" s="276">
        <f>K36/M36</f>
        <v>2686.6336446307996</v>
      </c>
    </row>
    <row r="37" spans="1:14">
      <c r="A37" s="116" t="s">
        <v>312</v>
      </c>
      <c r="B37" s="836" t="str">
        <f>VLOOKUP(A37,EQUIPOS!A7:D154,3,FALSE)</f>
        <v>Retroexcavadora sobre oruga, potencia 138 HP, balde de 1,5 m3.</v>
      </c>
      <c r="C37" s="837"/>
      <c r="D37" s="837"/>
      <c r="E37" s="837"/>
      <c r="F37" s="837"/>
      <c r="G37" s="837"/>
      <c r="H37" s="838"/>
      <c r="I37" s="425"/>
      <c r="J37" s="426"/>
      <c r="K37" s="273">
        <f>VLOOKUP(A37,EQUIPOS!A7:D164,4,FALSE)</f>
        <v>135600.59345756235</v>
      </c>
      <c r="L37" s="339"/>
      <c r="M37" s="340">
        <v>35</v>
      </c>
      <c r="N37" s="276">
        <f>K37/M37</f>
        <v>3874.3026702160673</v>
      </c>
    </row>
    <row r="38" spans="1:14">
      <c r="A38" s="116"/>
      <c r="B38" s="324"/>
      <c r="C38" s="325"/>
      <c r="D38" s="325"/>
      <c r="E38" s="327"/>
      <c r="F38" s="325"/>
      <c r="G38" s="325"/>
      <c r="H38" s="326"/>
      <c r="I38" s="332"/>
      <c r="J38" s="334"/>
      <c r="K38" s="273"/>
      <c r="L38" s="427"/>
      <c r="M38" s="428"/>
      <c r="N38" s="276"/>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0.01</v>
      </c>
      <c r="N40" s="348">
        <f>N73*M40</f>
        <v>7.6767229862288557</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6568.6130378330963</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47" t="s">
        <v>442</v>
      </c>
      <c r="B47" s="46" t="str">
        <f>VLOOKUP(A47,MATERIALES!A5:D373,3,FALSE)</f>
        <v>Derechos de explotación y/o disposición de materiales</v>
      </c>
      <c r="C47" s="285"/>
      <c r="D47" s="285"/>
      <c r="E47" s="285"/>
      <c r="F47" s="285"/>
      <c r="G47" s="285"/>
      <c r="H47" s="285"/>
      <c r="I47" s="272"/>
      <c r="J47" s="228" t="str">
        <f>VLOOKUP(A47,MATERIALES!A3:D639,2,FALSE)</f>
        <v>m3</v>
      </c>
      <c r="K47" s="286">
        <v>1.3</v>
      </c>
      <c r="L47" s="271"/>
      <c r="M47" s="406">
        <f>VLOOKUP(A47,MATERIALES!A5:D396,4,FALSE)</f>
        <v>5179.4099060376648</v>
      </c>
      <c r="N47" s="276">
        <f>K47*M47</f>
        <v>6733.2328778489646</v>
      </c>
    </row>
    <row r="48" spans="1:14">
      <c r="A48" s="209"/>
      <c r="B48" s="324"/>
      <c r="C48" s="429"/>
      <c r="D48" s="429"/>
      <c r="E48" s="429"/>
      <c r="F48" s="429"/>
      <c r="G48" s="429"/>
      <c r="H48" s="429"/>
      <c r="I48" s="426"/>
      <c r="J48" s="315"/>
      <c r="K48" s="401"/>
      <c r="L48" s="425"/>
      <c r="M48" s="430"/>
      <c r="N48" s="277"/>
    </row>
    <row r="49" spans="1:14">
      <c r="A49" s="209"/>
      <c r="B49" s="171"/>
      <c r="C49" s="333"/>
      <c r="D49" s="333"/>
      <c r="E49" s="333"/>
      <c r="F49" s="333"/>
      <c r="G49" s="333"/>
      <c r="H49" s="333"/>
      <c r="I49" s="426"/>
      <c r="J49" s="431"/>
      <c r="K49" s="432"/>
      <c r="L49" s="332"/>
      <c r="M49" s="433"/>
      <c r="N49" s="434"/>
    </row>
    <row r="50" spans="1:14" ht="15.75" thickBot="1">
      <c r="B50" s="313"/>
      <c r="C50" s="314"/>
      <c r="D50" s="314"/>
      <c r="E50" s="314"/>
      <c r="F50" s="314"/>
      <c r="G50" s="314"/>
      <c r="H50" s="314"/>
      <c r="I50" s="314"/>
      <c r="J50" s="129"/>
      <c r="K50" s="129"/>
      <c r="L50" s="329"/>
      <c r="M50" s="328"/>
      <c r="N50" s="130"/>
    </row>
    <row r="51" spans="1:14" ht="15.75" thickBot="1">
      <c r="B51" s="823" t="s">
        <v>953</v>
      </c>
      <c r="C51" s="824"/>
      <c r="D51" s="824"/>
      <c r="E51" s="824"/>
      <c r="F51" s="824"/>
      <c r="G51" s="824"/>
      <c r="H51" s="824"/>
      <c r="I51" s="824"/>
      <c r="J51" s="824"/>
      <c r="K51" s="824"/>
      <c r="L51" s="824"/>
      <c r="M51" s="825"/>
      <c r="N51" s="398">
        <f>SUM(N47:N50)</f>
        <v>6733.2328778489646</v>
      </c>
    </row>
    <row r="52" spans="1:14">
      <c r="B52" s="36"/>
      <c r="C52" s="37"/>
      <c r="D52" s="37"/>
      <c r="E52" s="37"/>
      <c r="F52" s="37"/>
      <c r="G52" s="37"/>
      <c r="H52" s="37"/>
      <c r="I52" s="37"/>
      <c r="J52" s="37"/>
      <c r="K52" s="37"/>
      <c r="L52" s="37"/>
      <c r="M52" s="37"/>
      <c r="N52" s="38"/>
    </row>
    <row r="53" spans="1:14">
      <c r="B53" s="67" t="s">
        <v>956</v>
      </c>
      <c r="C53" s="68"/>
      <c r="D53" s="68"/>
      <c r="E53" s="68"/>
      <c r="F53" s="68"/>
      <c r="G53" s="68"/>
      <c r="H53" s="68"/>
      <c r="I53" s="68"/>
      <c r="J53" s="68"/>
      <c r="K53" s="68"/>
      <c r="L53" s="68"/>
      <c r="M53" s="68"/>
      <c r="N53" s="69"/>
    </row>
    <row r="54" spans="1:14" ht="15.75" thickBot="1">
      <c r="B54" s="71"/>
      <c r="C54" s="64"/>
      <c r="D54" s="64"/>
      <c r="E54" s="64"/>
      <c r="F54" s="64"/>
      <c r="G54" s="64"/>
      <c r="H54" s="64"/>
      <c r="I54" s="64"/>
      <c r="J54" s="64"/>
      <c r="K54" s="64"/>
      <c r="L54" s="64"/>
      <c r="M54" s="64"/>
      <c r="N54" s="66"/>
    </row>
    <row r="55" spans="1:14" ht="25.5">
      <c r="B55" s="317" t="s">
        <v>957</v>
      </c>
      <c r="C55" s="318"/>
      <c r="D55" s="318"/>
      <c r="E55" s="318"/>
      <c r="F55" s="318"/>
      <c r="G55" s="318"/>
      <c r="H55" s="76" t="s">
        <v>945</v>
      </c>
      <c r="I55" s="77" t="s">
        <v>958</v>
      </c>
      <c r="J55" s="78" t="s">
        <v>959</v>
      </c>
      <c r="K55" s="76" t="s">
        <v>960</v>
      </c>
      <c r="L55" s="826" t="s">
        <v>961</v>
      </c>
      <c r="M55" s="799"/>
      <c r="N55" s="79" t="s">
        <v>951</v>
      </c>
    </row>
    <row r="56" spans="1:14">
      <c r="A56" t="s">
        <v>1256</v>
      </c>
      <c r="B56" s="49" t="str">
        <f>VLOOKUP(A56,TRANSPORTE!A5:D117,3,FALSE)</f>
        <v>Transporte de material de excavación</v>
      </c>
      <c r="C56" s="321"/>
      <c r="D56" s="321"/>
      <c r="E56" s="321"/>
      <c r="F56" s="321"/>
      <c r="G56" s="321"/>
      <c r="H56" s="315" t="s">
        <v>1467</v>
      </c>
      <c r="I56" s="283">
        <v>1.3</v>
      </c>
      <c r="J56" s="290">
        <v>1</v>
      </c>
      <c r="K56" s="283">
        <f>I56*J56</f>
        <v>1.3</v>
      </c>
      <c r="L56" s="827">
        <f>VLOOKUP(A56,TRANSPORTE!A5:D117,4,FALSE)</f>
        <v>1313.8952040355425</v>
      </c>
      <c r="M56" s="828"/>
      <c r="N56" s="291">
        <f>K56*L56</f>
        <v>1708.0637652462053</v>
      </c>
    </row>
    <row r="57" spans="1:14">
      <c r="B57" s="49"/>
      <c r="C57" s="50"/>
      <c r="D57" s="50"/>
      <c r="E57" s="50"/>
      <c r="F57" s="50"/>
      <c r="G57" s="50"/>
      <c r="H57" s="315"/>
      <c r="I57" s="283"/>
      <c r="J57" s="290"/>
      <c r="K57" s="283"/>
      <c r="L57" s="827"/>
      <c r="M57" s="828"/>
      <c r="N57" s="291"/>
    </row>
    <row r="58" spans="1:14">
      <c r="B58" s="49"/>
      <c r="C58" s="50"/>
      <c r="D58" s="50"/>
      <c r="E58" s="50"/>
      <c r="F58" s="50"/>
      <c r="G58" s="50"/>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12"/>
      <c r="M61" s="813"/>
      <c r="N61" s="130"/>
    </row>
    <row r="62" spans="1:14" ht="15.75" thickBot="1">
      <c r="B62" s="829" t="s">
        <v>953</v>
      </c>
      <c r="C62" s="830"/>
      <c r="D62" s="830"/>
      <c r="E62" s="830"/>
      <c r="F62" s="830"/>
      <c r="G62" s="830"/>
      <c r="H62" s="830"/>
      <c r="I62" s="830"/>
      <c r="J62" s="830"/>
      <c r="K62" s="830"/>
      <c r="L62" s="830"/>
      <c r="M62" s="831"/>
      <c r="N62" s="107">
        <f>N56+N57+N58+N59+N60</f>
        <v>1708.0637652462053</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49" t="s">
        <v>963</v>
      </c>
      <c r="C66" s="850"/>
      <c r="D66" s="850"/>
      <c r="E66" s="850"/>
      <c r="F66" s="850"/>
      <c r="G66" s="850"/>
      <c r="H66" s="850"/>
      <c r="I66" s="76" t="s">
        <v>964</v>
      </c>
      <c r="J66" s="78" t="s">
        <v>1409</v>
      </c>
      <c r="K66" s="77" t="s">
        <v>966</v>
      </c>
      <c r="L66" s="851" t="s">
        <v>950</v>
      </c>
      <c r="M66" s="852"/>
      <c r="N66" s="101" t="s">
        <v>951</v>
      </c>
    </row>
    <row r="67" spans="1:15">
      <c r="A67" s="148" t="s">
        <v>7</v>
      </c>
      <c r="B67" s="52" t="str">
        <f>VLOOKUP(A67,'MANO DE OBRA'!A8:D68,3,FALSE)</f>
        <v>Obrero (2)</v>
      </c>
      <c r="C67" s="50"/>
      <c r="D67" s="50"/>
      <c r="E67" s="50"/>
      <c r="F67" s="50"/>
      <c r="G67" s="50"/>
      <c r="H67" s="50"/>
      <c r="I67" s="296">
        <f>K67/J67*100</f>
        <v>58520.000000000007</v>
      </c>
      <c r="J67" s="297">
        <v>185</v>
      </c>
      <c r="K67" s="298">
        <f>VLOOKUP(A67,'MANO DE OBRA'!A8:D99,4,FALSE)</f>
        <v>108262</v>
      </c>
      <c r="L67" s="53"/>
      <c r="M67" s="435">
        <v>280</v>
      </c>
      <c r="N67" s="399">
        <f>K67/M67</f>
        <v>386.65</v>
      </c>
      <c r="O67" s="109"/>
    </row>
    <row r="68" spans="1:15">
      <c r="A68" s="14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436">
        <v>280</v>
      </c>
      <c r="N68" s="399">
        <f>K68/M68</f>
        <v>381.02229862288567</v>
      </c>
    </row>
    <row r="69" spans="1:15">
      <c r="B69" s="52"/>
      <c r="C69" s="50"/>
      <c r="D69" s="50"/>
      <c r="E69" s="50"/>
      <c r="F69" s="50"/>
      <c r="G69" s="50"/>
      <c r="H69" s="50"/>
      <c r="I69" s="283"/>
      <c r="J69" s="301"/>
      <c r="K69" s="302"/>
      <c r="L69" s="53"/>
      <c r="M69" s="304"/>
      <c r="N69" s="300"/>
    </row>
    <row r="70" spans="1:15">
      <c r="B70" s="52"/>
      <c r="C70" s="50"/>
      <c r="D70" s="50"/>
      <c r="E70" s="50"/>
      <c r="F70" s="50"/>
      <c r="G70" s="50"/>
      <c r="H70" s="50"/>
      <c r="I70" s="283"/>
      <c r="J70" s="301"/>
      <c r="K70" s="302"/>
      <c r="L70" s="322"/>
      <c r="M70" s="304"/>
      <c r="N70" s="300"/>
    </row>
    <row r="71" spans="1:15">
      <c r="B71" s="52"/>
      <c r="C71" s="50"/>
      <c r="D71" s="50"/>
      <c r="E71" s="50"/>
      <c r="F71" s="50"/>
      <c r="G71" s="50"/>
      <c r="H71" s="50"/>
      <c r="I71" s="283"/>
      <c r="J71" s="301"/>
      <c r="K71" s="302"/>
      <c r="L71" s="322"/>
      <c r="M71" s="304"/>
      <c r="N71" s="300"/>
    </row>
    <row r="72" spans="1:15" ht="15.75" thickBot="1">
      <c r="B72" s="810"/>
      <c r="C72" s="811"/>
      <c r="D72" s="811"/>
      <c r="E72" s="811"/>
      <c r="F72" s="811"/>
      <c r="G72" s="811"/>
      <c r="H72" s="811"/>
      <c r="I72" s="129"/>
      <c r="J72" s="129"/>
      <c r="K72" s="129"/>
      <c r="L72" s="911"/>
      <c r="M72" s="911"/>
      <c r="N72" s="48"/>
    </row>
    <row r="73" spans="1:15" ht="15.75" thickBot="1">
      <c r="B73" s="829" t="s">
        <v>953</v>
      </c>
      <c r="C73" s="830"/>
      <c r="D73" s="830"/>
      <c r="E73" s="830"/>
      <c r="F73" s="830"/>
      <c r="G73" s="830"/>
      <c r="H73" s="830"/>
      <c r="I73" s="830"/>
      <c r="J73" s="830"/>
      <c r="K73" s="830"/>
      <c r="L73" s="830"/>
      <c r="M73" s="831"/>
      <c r="N73" s="305">
        <f>SUM(N67:N72)</f>
        <v>767.67229862288559</v>
      </c>
    </row>
    <row r="74" spans="1:15" ht="15.75" thickBot="1">
      <c r="B74" s="36"/>
      <c r="C74" s="37"/>
      <c r="D74" s="37"/>
      <c r="E74" s="37"/>
      <c r="F74" s="37"/>
      <c r="G74" s="37"/>
      <c r="H74" s="37"/>
      <c r="I74" s="37"/>
      <c r="J74" s="37"/>
      <c r="K74" s="37"/>
      <c r="L74" s="37"/>
      <c r="M74" s="37"/>
      <c r="N74" s="38"/>
    </row>
    <row r="75" spans="1:15" ht="15.75" thickBot="1">
      <c r="B75" s="823" t="s">
        <v>967</v>
      </c>
      <c r="C75" s="824"/>
      <c r="D75" s="824"/>
      <c r="E75" s="824"/>
      <c r="F75" s="824"/>
      <c r="G75" s="824"/>
      <c r="H75" s="824"/>
      <c r="I75" s="824"/>
      <c r="J75" s="824"/>
      <c r="K75" s="824"/>
      <c r="L75" s="824"/>
      <c r="M75" s="825"/>
      <c r="N75" s="102">
        <f>N42+N51+N62+N73</f>
        <v>15777.581979551151</v>
      </c>
    </row>
    <row r="76" spans="1:15">
      <c r="B76" s="36"/>
      <c r="C76" s="37"/>
      <c r="D76" s="37"/>
      <c r="E76" s="37"/>
      <c r="F76" s="37"/>
      <c r="G76" s="37"/>
      <c r="H76" s="37"/>
      <c r="I76" s="37"/>
      <c r="J76" s="37"/>
      <c r="K76" s="37"/>
      <c r="L76" s="37"/>
      <c r="M76" s="37"/>
      <c r="N76" s="38"/>
    </row>
    <row r="77" spans="1:15">
      <c r="B77" s="67" t="s">
        <v>968</v>
      </c>
      <c r="C77" s="68"/>
      <c r="D77" s="68"/>
      <c r="E77" s="68"/>
      <c r="F77" s="68"/>
      <c r="G77" s="68"/>
      <c r="H77" s="68"/>
      <c r="I77" s="68"/>
      <c r="J77" s="68"/>
      <c r="K77" s="68"/>
      <c r="L77" s="68"/>
      <c r="M77" s="68"/>
      <c r="N77" s="69"/>
    </row>
    <row r="78" spans="1:15" ht="15.75" thickBot="1">
      <c r="B78" s="71"/>
      <c r="C78" s="64"/>
      <c r="D78" s="64"/>
      <c r="E78" s="64"/>
      <c r="F78" s="64"/>
      <c r="G78" s="64"/>
      <c r="H78" s="64"/>
      <c r="I78" s="64"/>
      <c r="J78" s="64"/>
      <c r="K78" s="64"/>
      <c r="L78" s="64"/>
      <c r="M78" s="64"/>
      <c r="N78" s="66"/>
    </row>
    <row r="79" spans="1:15">
      <c r="B79" s="814" t="s">
        <v>969</v>
      </c>
      <c r="C79" s="815"/>
      <c r="D79" s="815"/>
      <c r="E79" s="815"/>
      <c r="F79" s="815"/>
      <c r="G79" s="815"/>
      <c r="H79" s="815"/>
      <c r="I79" s="318"/>
      <c r="J79" s="338"/>
      <c r="K79" s="306" t="s">
        <v>970</v>
      </c>
      <c r="L79" s="853" t="s">
        <v>971</v>
      </c>
      <c r="M79" s="854"/>
      <c r="N79" s="307"/>
    </row>
    <row r="80" spans="1:15">
      <c r="B80" s="855" t="s">
        <v>972</v>
      </c>
      <c r="C80" s="856"/>
      <c r="D80" s="856"/>
      <c r="E80" s="856"/>
      <c r="F80" s="856"/>
      <c r="G80" s="856"/>
      <c r="H80" s="856"/>
      <c r="I80" s="90"/>
      <c r="J80" s="91"/>
      <c r="K80" s="308">
        <v>0.2</v>
      </c>
      <c r="L80" s="857">
        <f>N75*K80</f>
        <v>3155.5163959102301</v>
      </c>
      <c r="M80" s="858"/>
      <c r="N80" s="54"/>
    </row>
    <row r="81" spans="1:14">
      <c r="B81" s="92" t="s">
        <v>973</v>
      </c>
      <c r="C81" s="93"/>
      <c r="D81" s="93"/>
      <c r="E81" s="93"/>
      <c r="F81" s="93"/>
      <c r="G81" s="93"/>
      <c r="H81" s="93"/>
      <c r="I81" s="90"/>
      <c r="J81" s="91"/>
      <c r="K81" s="308">
        <v>0.05</v>
      </c>
      <c r="L81" s="857">
        <f>N75*K81</f>
        <v>788.87909897755753</v>
      </c>
      <c r="M81" s="858"/>
      <c r="N81" s="54"/>
    </row>
    <row r="82" spans="1:14" ht="15.75" thickBot="1">
      <c r="B82" s="94" t="s">
        <v>974</v>
      </c>
      <c r="C82" s="95"/>
      <c r="D82" s="95"/>
      <c r="E82" s="95"/>
      <c r="F82" s="95"/>
      <c r="G82" s="95"/>
      <c r="H82" s="95"/>
      <c r="I82" s="96"/>
      <c r="J82" s="97"/>
      <c r="K82" s="309">
        <v>0.05</v>
      </c>
      <c r="L82" s="859">
        <f>N75*K82</f>
        <v>788.87909897755753</v>
      </c>
      <c r="M82" s="860"/>
      <c r="N82" s="54"/>
    </row>
    <row r="83" spans="1:14" ht="15.75" thickBot="1">
      <c r="B83" s="823" t="s">
        <v>953</v>
      </c>
      <c r="C83" s="824"/>
      <c r="D83" s="824"/>
      <c r="E83" s="824"/>
      <c r="F83" s="824"/>
      <c r="G83" s="824"/>
      <c r="H83" s="824"/>
      <c r="I83" s="824"/>
      <c r="J83" s="824"/>
      <c r="K83" s="824"/>
      <c r="L83" s="824"/>
      <c r="M83" s="825"/>
      <c r="N83" s="55">
        <f>L80+L81+L82</f>
        <v>4733.2745938653452</v>
      </c>
    </row>
    <row r="84" spans="1:14" ht="15.75" thickBot="1">
      <c r="B84" s="36"/>
      <c r="C84" s="37"/>
      <c r="D84" s="37"/>
      <c r="E84" s="37"/>
      <c r="F84" s="37"/>
      <c r="G84" s="37"/>
      <c r="H84" s="37"/>
      <c r="I84" s="37"/>
      <c r="J84" s="37"/>
      <c r="K84" s="37"/>
      <c r="L84" s="37"/>
      <c r="M84" s="37"/>
      <c r="N84" s="38"/>
    </row>
    <row r="85" spans="1:14" ht="15.75" thickBot="1">
      <c r="A85" t="s">
        <v>2015</v>
      </c>
      <c r="B85" s="823" t="s">
        <v>975</v>
      </c>
      <c r="C85" s="824"/>
      <c r="D85" s="824"/>
      <c r="E85" s="824"/>
      <c r="F85" s="824"/>
      <c r="G85" s="824"/>
      <c r="H85" s="824"/>
      <c r="I85" s="824"/>
      <c r="J85" s="824"/>
      <c r="K85" s="824"/>
      <c r="L85" s="824"/>
      <c r="M85" s="825"/>
      <c r="N85" s="192">
        <f>N75+N83</f>
        <v>20510.856573416495</v>
      </c>
    </row>
    <row r="86" spans="1:14">
      <c r="B86" s="243"/>
      <c r="C86" s="244"/>
      <c r="D86" s="244"/>
      <c r="E86" s="244"/>
      <c r="F86" s="244"/>
      <c r="G86" s="244"/>
      <c r="H86" s="244"/>
      <c r="I86" s="244"/>
      <c r="J86" s="244"/>
      <c r="K86" s="244"/>
      <c r="L86" s="244"/>
      <c r="M86" s="244"/>
      <c r="N86" s="245"/>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247"/>
      <c r="F89" s="247"/>
      <c r="G89" s="247"/>
      <c r="H89" s="247"/>
      <c r="I89" s="247"/>
      <c r="J89" s="247"/>
      <c r="K89" s="247"/>
      <c r="L89" s="247"/>
      <c r="M89" s="247"/>
      <c r="N89" s="248"/>
    </row>
    <row r="90" spans="1:14">
      <c r="B90" s="246"/>
      <c r="C90" s="247"/>
      <c r="D90" s="247"/>
      <c r="E90" s="421" t="s">
        <v>976</v>
      </c>
      <c r="F90" s="421"/>
      <c r="G90" s="421"/>
      <c r="H90" s="421"/>
      <c r="I90" s="421"/>
      <c r="J90" s="421"/>
      <c r="K90" s="247"/>
      <c r="L90" s="247"/>
      <c r="M90" s="247"/>
      <c r="N90" s="248"/>
    </row>
    <row r="91" spans="1:14">
      <c r="B91" s="246"/>
      <c r="C91" s="247"/>
      <c r="D91" s="247"/>
      <c r="E91" s="247" t="s">
        <v>977</v>
      </c>
      <c r="F91" s="247"/>
      <c r="G91" s="247"/>
      <c r="H91" s="247"/>
      <c r="I91" s="247"/>
      <c r="J91" s="247"/>
      <c r="K91" s="247"/>
      <c r="L91" s="247"/>
      <c r="M91" s="247"/>
      <c r="N91" s="248"/>
    </row>
    <row r="92" spans="1:14">
      <c r="B92" s="246"/>
      <c r="C92" s="247"/>
      <c r="D92" s="247"/>
      <c r="E92" s="247" t="s">
        <v>978</v>
      </c>
      <c r="F92" s="247"/>
      <c r="G92" s="247"/>
      <c r="H92" s="247"/>
      <c r="I92" s="247"/>
      <c r="J92" s="247"/>
      <c r="K92" s="247"/>
      <c r="L92" s="247"/>
      <c r="M92" s="247"/>
      <c r="N92" s="248"/>
    </row>
    <row r="93" spans="1:14">
      <c r="B93" s="246"/>
      <c r="C93" s="247"/>
      <c r="D93" s="247"/>
      <c r="E93" s="247" t="s">
        <v>979</v>
      </c>
      <c r="F93" s="247"/>
      <c r="G93" s="247"/>
      <c r="H93" s="247"/>
      <c r="I93" s="247"/>
      <c r="J93" s="247"/>
      <c r="K93" s="247"/>
      <c r="L93" s="247"/>
      <c r="M93" s="247"/>
      <c r="N93" s="248"/>
    </row>
    <row r="94" spans="1:14" ht="15.75" thickBot="1">
      <c r="B94" s="246"/>
      <c r="C94" s="247"/>
      <c r="D94" s="247"/>
      <c r="E94" s="247"/>
      <c r="F94" s="247" t="s">
        <v>980</v>
      </c>
      <c r="G94" s="247"/>
      <c r="H94" s="247"/>
      <c r="I94" s="247"/>
      <c r="J94" s="247"/>
      <c r="K94" s="247"/>
      <c r="L94" s="247"/>
      <c r="M94" s="247"/>
      <c r="N94" s="248"/>
    </row>
    <row r="95" spans="1:14">
      <c r="B95" s="231" t="s">
        <v>2215</v>
      </c>
      <c r="C95" s="232"/>
      <c r="D95" s="232"/>
      <c r="E95" s="232"/>
      <c r="F95" s="232"/>
      <c r="G95" s="232"/>
      <c r="H95" s="232"/>
      <c r="I95" s="232"/>
      <c r="J95" s="232"/>
      <c r="K95" s="232"/>
      <c r="L95" s="232"/>
      <c r="M95" s="232"/>
      <c r="N95" s="233"/>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ht="15.75" thickBot="1">
      <c r="B99" s="252"/>
      <c r="C99" s="253"/>
      <c r="D99" s="253"/>
      <c r="E99" s="253"/>
      <c r="F99" s="253"/>
      <c r="G99" s="253"/>
      <c r="H99" s="253"/>
      <c r="I99" s="253"/>
      <c r="J99" s="253"/>
      <c r="K99" s="253"/>
      <c r="L99" s="253"/>
      <c r="M99" s="253"/>
      <c r="N99" s="254"/>
    </row>
    <row r="100" spans="2:14">
      <c r="B100" s="255"/>
      <c r="C100" s="256"/>
      <c r="D100" s="256"/>
      <c r="E100" s="256"/>
      <c r="F100" s="256"/>
      <c r="G100" s="256"/>
      <c r="H100" s="256"/>
      <c r="I100" s="256"/>
      <c r="J100" s="256"/>
      <c r="K100" s="256"/>
      <c r="L100" s="256"/>
      <c r="M100" s="256"/>
      <c r="N100" s="257"/>
    </row>
    <row r="101" spans="2:14">
      <c r="B101" s="258" t="s">
        <v>2216</v>
      </c>
      <c r="C101" s="259"/>
      <c r="D101" s="259"/>
      <c r="E101" s="259"/>
      <c r="F101" s="259"/>
      <c r="G101" s="259"/>
      <c r="H101" s="259"/>
      <c r="I101" s="259"/>
      <c r="J101" s="259"/>
      <c r="K101" s="259"/>
      <c r="L101" s="259"/>
      <c r="M101" s="259"/>
      <c r="N101" s="260"/>
    </row>
    <row r="102" spans="2:14" ht="15" customHeight="1">
      <c r="B102" s="965" t="s">
        <v>2217</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2218</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343"/>
      <c r="C108" s="344"/>
      <c r="D108" s="344"/>
      <c r="E108" s="344"/>
      <c r="F108" s="344"/>
      <c r="G108" s="344"/>
      <c r="H108" s="344"/>
      <c r="I108" s="344"/>
      <c r="J108" s="344"/>
      <c r="K108" s="344"/>
      <c r="L108" s="344"/>
      <c r="M108" s="344"/>
      <c r="N108" s="345"/>
    </row>
    <row r="109" spans="2:14">
      <c r="B109" s="258"/>
      <c r="C109" s="259"/>
      <c r="D109" s="259"/>
      <c r="E109" s="259"/>
      <c r="F109" s="259"/>
      <c r="G109" s="259"/>
      <c r="H109" s="259"/>
      <c r="I109" s="259"/>
      <c r="J109" s="259"/>
      <c r="K109" s="259"/>
      <c r="L109" s="259"/>
      <c r="M109" s="259"/>
      <c r="N109" s="260"/>
    </row>
    <row r="110" spans="2:14">
      <c r="B110" s="246"/>
      <c r="C110" s="247"/>
      <c r="D110" s="247"/>
      <c r="E110" s="247" t="s">
        <v>976</v>
      </c>
      <c r="F110" s="421"/>
      <c r="G110" s="421"/>
      <c r="H110" s="247"/>
      <c r="I110" s="247"/>
      <c r="J110" s="247"/>
      <c r="K110" s="247"/>
      <c r="L110" s="247"/>
      <c r="M110" s="247"/>
      <c r="N110" s="248"/>
    </row>
    <row r="111" spans="2:14">
      <c r="B111" s="246"/>
      <c r="C111" s="247"/>
      <c r="D111" s="247"/>
      <c r="E111" s="422" t="s">
        <v>977</v>
      </c>
      <c r="F111" s="247"/>
      <c r="G111" s="247"/>
      <c r="H111" s="422"/>
      <c r="I111" s="422"/>
      <c r="J111" s="422"/>
      <c r="K111" s="247"/>
      <c r="L111" s="247"/>
      <c r="M111" s="247"/>
      <c r="N111" s="248"/>
    </row>
    <row r="112" spans="2:14">
      <c r="B112" s="246"/>
      <c r="C112" s="247"/>
      <c r="D112" s="247"/>
      <c r="E112" s="261" t="s">
        <v>981</v>
      </c>
      <c r="F112" s="247"/>
      <c r="G112" s="247"/>
      <c r="H112" s="261"/>
      <c r="I112" s="261"/>
      <c r="J112" s="261"/>
      <c r="K112" s="247"/>
      <c r="L112" s="247"/>
      <c r="M112" s="247"/>
      <c r="N112" s="248"/>
    </row>
    <row r="113" spans="2:14">
      <c r="B113" s="262"/>
      <c r="C113" s="259"/>
      <c r="D113" s="259"/>
      <c r="E113" s="247" t="s">
        <v>979</v>
      </c>
      <c r="F113" s="247"/>
      <c r="G113" s="247"/>
      <c r="H113" s="247"/>
      <c r="I113" s="247"/>
      <c r="J113" s="247"/>
      <c r="K113" s="259"/>
      <c r="L113" s="259"/>
      <c r="M113" s="259"/>
      <c r="N113" s="260"/>
    </row>
    <row r="114" spans="2:14">
      <c r="B114" s="262"/>
      <c r="C114" s="259"/>
      <c r="D114" s="259"/>
      <c r="E114" s="259"/>
      <c r="F114" s="247"/>
      <c r="G114" s="247"/>
      <c r="H114" s="247"/>
      <c r="I114" s="247"/>
      <c r="J114" s="247"/>
      <c r="K114" s="259"/>
      <c r="L114" s="259"/>
      <c r="M114" s="259"/>
      <c r="N114" s="260"/>
    </row>
    <row r="115" spans="2:14">
      <c r="B115" s="262" t="s">
        <v>2219</v>
      </c>
      <c r="C115" s="261"/>
      <c r="D115" s="261"/>
      <c r="E115" s="247"/>
      <c r="F115" s="247"/>
      <c r="G115" s="247"/>
      <c r="H115" s="247"/>
      <c r="I115" s="247"/>
      <c r="J115" s="971"/>
      <c r="K115" s="971"/>
      <c r="L115" s="971"/>
      <c r="M115" s="971"/>
      <c r="N115" s="972"/>
    </row>
    <row r="116" spans="2:14" ht="15.75" thickBot="1">
      <c r="B116" s="423" t="s">
        <v>2220</v>
      </c>
      <c r="C116" s="424"/>
      <c r="D116" s="424"/>
      <c r="E116" s="263"/>
      <c r="F116" s="263"/>
      <c r="G116" s="263"/>
      <c r="H116" s="263"/>
      <c r="I116" s="263"/>
      <c r="J116" s="973"/>
      <c r="K116" s="973"/>
      <c r="L116" s="973"/>
      <c r="M116" s="973"/>
      <c r="N116" s="974"/>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1632</v>
      </c>
      <c r="C31" s="84" t="s">
        <v>2088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94032.177562077981</v>
      </c>
      <c r="L36" s="274"/>
      <c r="M36" s="275">
        <v>2.5</v>
      </c>
      <c r="N36" s="276">
        <f>K36/M36</f>
        <v>37612.871024831191</v>
      </c>
    </row>
    <row r="37" spans="1:14">
      <c r="A37" s="116" t="s">
        <v>129</v>
      </c>
      <c r="B37" s="836" t="str">
        <f>VLOOKUP(A37,EQUIPOS!A7:D154,3,FALSE)</f>
        <v xml:space="preserve">Buldozer, Potencia al volante de 140 HP, motor de 2200 RPM, longitud de hoja 4,80m. </v>
      </c>
      <c r="C37" s="837"/>
      <c r="D37" s="837"/>
      <c r="E37" s="837"/>
      <c r="F37" s="837"/>
      <c r="G37" s="837"/>
      <c r="H37" s="838"/>
      <c r="I37" s="425"/>
      <c r="J37" s="426"/>
      <c r="K37" s="273">
        <f>VLOOKUP(A37,EQUIPOS!A7:D164,4,FALSE)</f>
        <v>147195.64469852051</v>
      </c>
      <c r="L37" s="339"/>
      <c r="M37" s="340">
        <v>100</v>
      </c>
      <c r="N37" s="276">
        <f>K37/M37</f>
        <v>1471.956446985205</v>
      </c>
    </row>
    <row r="38" spans="1:14">
      <c r="A38" s="116" t="s">
        <v>312</v>
      </c>
      <c r="B38" s="836" t="str">
        <f>VLOOKUP(A38,EQUIPOS!A8:D154,3,FALSE)</f>
        <v>Retroexcavadora sobre oruga, potencia 138 HP, balde de 1,5 m3.</v>
      </c>
      <c r="C38" s="837"/>
      <c r="D38" s="837"/>
      <c r="E38" s="837"/>
      <c r="F38" s="837"/>
      <c r="G38" s="837"/>
      <c r="H38" s="838"/>
      <c r="I38" s="332"/>
      <c r="J38" s="334"/>
      <c r="K38" s="273">
        <f>VLOOKUP(A38,EQUIPOS!A8:D165,4,FALSE)</f>
        <v>135600.59345756235</v>
      </c>
      <c r="L38" s="427"/>
      <c r="M38" s="428">
        <v>16</v>
      </c>
      <c r="N38" s="276">
        <f>K38/M38</f>
        <v>8475.0370910976471</v>
      </c>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0.01</v>
      </c>
      <c r="N40" s="348">
        <f>N76*M40</f>
        <v>25.250800282375621</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47585.115363196419</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49" t="s">
        <v>376</v>
      </c>
      <c r="B47" s="46" t="str">
        <f>VLOOKUP(A47,MATERIALES!A5:D373,3,FALSE)</f>
        <v>Anfo</v>
      </c>
      <c r="C47" s="285"/>
      <c r="D47" s="285"/>
      <c r="E47" s="285"/>
      <c r="F47" s="285"/>
      <c r="G47" s="285"/>
      <c r="H47" s="285"/>
      <c r="I47" s="272"/>
      <c r="J47" s="228" t="str">
        <f>VLOOKUP(A47,MATERIALES!A3:D639,2,FALSE)</f>
        <v>kg</v>
      </c>
      <c r="K47" s="286">
        <v>0.3</v>
      </c>
      <c r="L47" s="271"/>
      <c r="M47" s="406">
        <f>VLOOKUP(A47,MATERIALES!A5:D396,4,FALSE)</f>
        <v>6505.3179203578347</v>
      </c>
      <c r="N47" s="276">
        <f>K47*M47</f>
        <v>1951.5953761073504</v>
      </c>
    </row>
    <row r="48" spans="1:14">
      <c r="A48" s="149" t="s">
        <v>424</v>
      </c>
      <c r="B48" s="46" t="str">
        <f>VLOOKUP(A48,MATERIALES!A6:D373,3,FALSE)</f>
        <v>Cordón detonante</v>
      </c>
      <c r="C48" s="429"/>
      <c r="D48" s="429"/>
      <c r="E48" s="429"/>
      <c r="F48" s="429"/>
      <c r="G48" s="429"/>
      <c r="H48" s="429"/>
      <c r="I48" s="429"/>
      <c r="J48" s="315" t="str">
        <f>VLOOKUP(A48,MATERIALES!A4:D640,2,FALSE)</f>
        <v>m</v>
      </c>
      <c r="K48" s="401">
        <v>3</v>
      </c>
      <c r="L48" s="425"/>
      <c r="M48" s="406">
        <f>VLOOKUP(A48,MATERIALES!A6:D397,4,FALSE)</f>
        <v>3897.9603458465735</v>
      </c>
      <c r="N48" s="276">
        <f t="shared" ref="N48:N53" si="0">K48*M48</f>
        <v>11693.881037539721</v>
      </c>
    </row>
    <row r="49" spans="1:14">
      <c r="A49" s="149" t="s">
        <v>453</v>
      </c>
      <c r="B49" s="46" t="str">
        <f>VLOOKUP(A49,MATERIALES!A6:D373,3,FALSE)</f>
        <v>Explosivos  75% (INDUGEL)</v>
      </c>
      <c r="C49" s="429"/>
      <c r="D49" s="429"/>
      <c r="E49" s="429"/>
      <c r="F49" s="429"/>
      <c r="G49" s="429"/>
      <c r="H49" s="429"/>
      <c r="I49" s="429"/>
      <c r="J49" s="316" t="str">
        <f>VLOOKUP(A49,MATERIALES!A5:D641,2,FALSE)</f>
        <v>lb</v>
      </c>
      <c r="K49" s="401">
        <v>0.25</v>
      </c>
      <c r="L49" s="425"/>
      <c r="M49" s="406">
        <f>VLOOKUP(A49,MATERIALES!A6:D398,4,FALSE)</f>
        <v>12558.205689872693</v>
      </c>
      <c r="N49" s="276">
        <f t="shared" si="0"/>
        <v>3139.5514224681733</v>
      </c>
    </row>
    <row r="50" spans="1:14">
      <c r="A50" s="149" t="s">
        <v>458</v>
      </c>
      <c r="B50" s="46" t="str">
        <f>VLOOKUP(A50,MATERIALES!A6:D373,3,FALSE)</f>
        <v>Fulminantes</v>
      </c>
      <c r="C50" s="429"/>
      <c r="D50" s="429"/>
      <c r="E50" s="429"/>
      <c r="F50" s="429"/>
      <c r="G50" s="429"/>
      <c r="H50" s="429"/>
      <c r="I50" s="429"/>
      <c r="J50" s="316" t="str">
        <f>VLOOKUP(A50,MATERIALES!A6:D642,2,FALSE)</f>
        <v>u</v>
      </c>
      <c r="K50" s="401">
        <v>1</v>
      </c>
      <c r="L50" s="425"/>
      <c r="M50" s="406">
        <f>VLOOKUP(A50,MATERIALES!A6:D399,4,FALSE)</f>
        <v>2047.7040931216825</v>
      </c>
      <c r="N50" s="276">
        <f t="shared" si="0"/>
        <v>2047.7040931216825</v>
      </c>
    </row>
    <row r="51" spans="1:14">
      <c r="A51" s="149" t="s">
        <v>552</v>
      </c>
      <c r="B51" s="46" t="str">
        <f>VLOOKUP(A51,MATERIALES!A7:D373,3,FALSE)</f>
        <v>Mecha Lenta</v>
      </c>
      <c r="C51" s="429"/>
      <c r="D51" s="429"/>
      <c r="E51" s="429"/>
      <c r="F51" s="429"/>
      <c r="G51" s="429"/>
      <c r="H51" s="429"/>
      <c r="I51" s="429"/>
      <c r="J51" s="316" t="str">
        <f>VLOOKUP(A51,MATERIALES!A6:D643,2,FALSE)</f>
        <v>m</v>
      </c>
      <c r="K51" s="401">
        <v>1</v>
      </c>
      <c r="L51" s="425"/>
      <c r="M51" s="406">
        <f>VLOOKUP(A51,MATERIALES!A7:D400,4,FALSE)</f>
        <v>1480.205002179913</v>
      </c>
      <c r="N51" s="276">
        <f t="shared" si="0"/>
        <v>1480.205002179913</v>
      </c>
    </row>
    <row r="52" spans="1:14">
      <c r="A52" s="149" t="s">
        <v>845</v>
      </c>
      <c r="B52" s="46" t="str">
        <f>VLOOKUP(A52,MATERIALES!A8:D373,3,FALSE)</f>
        <v>Escolta y transporte (una tarifa por cada m3 escoltado y transportado)</v>
      </c>
      <c r="C52" s="429"/>
      <c r="D52" s="429"/>
      <c r="E52" s="429"/>
      <c r="F52" s="429"/>
      <c r="G52" s="429"/>
      <c r="H52" s="429"/>
      <c r="I52" s="429"/>
      <c r="J52" s="316" t="str">
        <f>VLOOKUP(A52,MATERIALES!A6:D644,2,FALSE)</f>
        <v>kg</v>
      </c>
      <c r="K52" s="401">
        <v>0.45800000000000002</v>
      </c>
      <c r="L52" s="425"/>
      <c r="M52" s="406">
        <f>VLOOKUP(A52,MATERIALES!A8:D401,4,FALSE)</f>
        <v>11257.142105801127</v>
      </c>
      <c r="N52" s="276">
        <f t="shared" si="0"/>
        <v>5155.7710844569165</v>
      </c>
    </row>
    <row r="53" spans="1:14" ht="15.75" thickBot="1">
      <c r="A53" t="s">
        <v>442</v>
      </c>
      <c r="B53" s="46" t="str">
        <f>VLOOKUP(A53,MATERIALES!A9:D373,3,FALSE)</f>
        <v>Derechos de explotación y/o disposición de materiales</v>
      </c>
      <c r="C53" s="314"/>
      <c r="D53" s="314"/>
      <c r="E53" s="314"/>
      <c r="F53" s="314"/>
      <c r="G53" s="314"/>
      <c r="H53" s="314"/>
      <c r="I53" s="314"/>
      <c r="J53" s="437" t="str">
        <f>VLOOKUP(A53,MATERIALES!A7:D645,2,FALSE)</f>
        <v>m3</v>
      </c>
      <c r="K53" s="129">
        <v>1.3</v>
      </c>
      <c r="L53" s="329"/>
      <c r="M53" s="406">
        <f>VLOOKUP(A53,MATERIALES!A9:D402,4,FALSE)</f>
        <v>5179.4099060376648</v>
      </c>
      <c r="N53" s="276">
        <f t="shared" si="0"/>
        <v>6733.2328778489646</v>
      </c>
    </row>
    <row r="54" spans="1:14" ht="15.75" thickBot="1">
      <c r="B54" s="823" t="s">
        <v>953</v>
      </c>
      <c r="C54" s="824"/>
      <c r="D54" s="824"/>
      <c r="E54" s="824"/>
      <c r="F54" s="824"/>
      <c r="G54" s="824"/>
      <c r="H54" s="824"/>
      <c r="I54" s="824"/>
      <c r="J54" s="824"/>
      <c r="K54" s="824"/>
      <c r="L54" s="824"/>
      <c r="M54" s="825"/>
      <c r="N54" s="398">
        <f>SUM(N47:N53)</f>
        <v>32201.94089372272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1256</v>
      </c>
      <c r="B59" s="49" t="str">
        <f>VLOOKUP(A59,TRANSPORTE!A5:D117,3,FALSE)</f>
        <v>Transporte de material de excavación</v>
      </c>
      <c r="C59" s="321"/>
      <c r="D59" s="321"/>
      <c r="E59" s="321"/>
      <c r="F59" s="321"/>
      <c r="G59" s="321"/>
      <c r="H59" s="315" t="s">
        <v>1467</v>
      </c>
      <c r="I59" s="283">
        <v>1.3</v>
      </c>
      <c r="J59" s="290">
        <v>1</v>
      </c>
      <c r="K59" s="283">
        <f>I59*J59</f>
        <v>1.3</v>
      </c>
      <c r="L59" s="827">
        <f>VLOOKUP(A59,TRANSPORTE!A5:D117,4,FALSE)</f>
        <v>1313.8952040355425</v>
      </c>
      <c r="M59" s="828"/>
      <c r="N59" s="291">
        <f>K59*L59</f>
        <v>1708.0637652462053</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1708.0637652462053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5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38">
        <v>128</v>
      </c>
      <c r="N70" s="399">
        <f>K70/M70</f>
        <v>1691.59375</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128</v>
      </c>
      <c r="N71" s="399">
        <f>K71/M71</f>
        <v>833.48627823756237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2525.0800282375621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84020.200050402898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16804.040010080582</v>
      </c>
      <c r="M83" s="858"/>
      <c r="N83" s="54"/>
    </row>
    <row r="84" spans="1:14">
      <c r="B84" s="92" t="s">
        <v>973</v>
      </c>
      <c r="C84" s="93"/>
      <c r="D84" s="93"/>
      <c r="E84" s="93"/>
      <c r="F84" s="93"/>
      <c r="G84" s="93"/>
      <c r="H84" s="93"/>
      <c r="I84" s="90"/>
      <c r="J84" s="91"/>
      <c r="K84" s="308">
        <v>0.05</v>
      </c>
      <c r="L84" s="857">
        <f>N78*K84</f>
        <v>4201.0100025201455</v>
      </c>
      <c r="M84" s="858"/>
      <c r="N84" s="54"/>
    </row>
    <row r="85" spans="1:14" ht="15.75" thickBot="1">
      <c r="B85" s="94" t="s">
        <v>974</v>
      </c>
      <c r="C85" s="95"/>
      <c r="D85" s="95"/>
      <c r="E85" s="95"/>
      <c r="F85" s="95"/>
      <c r="G85" s="95"/>
      <c r="H85" s="95"/>
      <c r="I85" s="96"/>
      <c r="J85" s="97"/>
      <c r="K85" s="309">
        <v>0.05</v>
      </c>
      <c r="L85" s="859">
        <f>N78*K85</f>
        <v>4201.0100025201455</v>
      </c>
      <c r="M85" s="860"/>
      <c r="N85" s="54"/>
    </row>
    <row r="86" spans="1:14" ht="15.75" thickBot="1">
      <c r="B86" s="823" t="s">
        <v>953</v>
      </c>
      <c r="C86" s="824"/>
      <c r="D86" s="824"/>
      <c r="E86" s="824"/>
      <c r="F86" s="824"/>
      <c r="G86" s="824"/>
      <c r="H86" s="824"/>
      <c r="I86" s="824"/>
      <c r="J86" s="824"/>
      <c r="K86" s="824"/>
      <c r="L86" s="824"/>
      <c r="M86" s="825"/>
      <c r="N86" s="55">
        <f>L83+L84+L85</f>
        <v>25206.060015120875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109226.26006552378</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1633</v>
      </c>
      <c r="C31" s="84" t="s">
        <v>2089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94032.177562077981</v>
      </c>
      <c r="L36" s="274"/>
      <c r="M36" s="340">
        <v>2.5</v>
      </c>
      <c r="N36" s="276">
        <f>K36/M36</f>
        <v>37612.871024831191</v>
      </c>
    </row>
    <row r="37" spans="1:14">
      <c r="A37" s="116" t="s">
        <v>129</v>
      </c>
      <c r="B37" s="836" t="str">
        <f>VLOOKUP(A37,EQUIPOS!A7:D154,3,FALSE)</f>
        <v xml:space="preserve">Buldozer, Potencia al volante de 140 HP, motor de 2200 RPM, longitud de hoja 4,80m. </v>
      </c>
      <c r="C37" s="837"/>
      <c r="D37" s="837"/>
      <c r="E37" s="837"/>
      <c r="F37" s="837"/>
      <c r="G37" s="837"/>
      <c r="H37" s="838"/>
      <c r="I37" s="425"/>
      <c r="J37" s="426"/>
      <c r="K37" s="273">
        <f>VLOOKUP(A37,EQUIPOS!A7:D164,4,FALSE)</f>
        <v>147195.64469852051</v>
      </c>
      <c r="L37" s="339"/>
      <c r="M37" s="340">
        <v>100</v>
      </c>
      <c r="N37" s="276">
        <f>K37/M37</f>
        <v>1471.956446985205</v>
      </c>
    </row>
    <row r="38" spans="1:14">
      <c r="A38" s="116" t="s">
        <v>261</v>
      </c>
      <c r="B38" s="836" t="str">
        <f>VLOOKUP(A38,EQUIPOS!A8:D154,3,FALSE)</f>
        <v xml:space="preserve">Motobomba 3 PULGADAS (incluye operario)
</v>
      </c>
      <c r="C38" s="837"/>
      <c r="D38" s="837"/>
      <c r="E38" s="837"/>
      <c r="F38" s="837"/>
      <c r="G38" s="837"/>
      <c r="H38" s="838"/>
      <c r="I38" s="332"/>
      <c r="J38" s="334"/>
      <c r="K38" s="273">
        <f>VLOOKUP(A38,EQUIPOS!A8:D165,4,FALSE)</f>
        <v>5645.2768611718157</v>
      </c>
      <c r="L38" s="427"/>
      <c r="M38" s="428">
        <v>8</v>
      </c>
      <c r="N38" s="276">
        <f>K38/M38</f>
        <v>705.65960764647696</v>
      </c>
    </row>
    <row r="39" spans="1:14">
      <c r="A39" t="s">
        <v>312</v>
      </c>
      <c r="B39" s="836" t="str">
        <f>VLOOKUP(A39,EQUIPOS!A9:D154,3,FALSE)</f>
        <v>Retroexcavadora sobre oruga, potencia 138 HP, balde de 1,5 m3.</v>
      </c>
      <c r="C39" s="837"/>
      <c r="D39" s="837"/>
      <c r="E39" s="837"/>
      <c r="F39" s="837"/>
      <c r="G39" s="837"/>
      <c r="H39" s="838"/>
      <c r="I39" s="39"/>
      <c r="J39" s="40"/>
      <c r="K39" s="273">
        <f>VLOOKUP(A39,EQUIPOS!A9:D166,4,FALSE)</f>
        <v>135600.59345756235</v>
      </c>
      <c r="L39" s="280"/>
      <c r="M39" s="340">
        <v>8</v>
      </c>
      <c r="N39" s="276">
        <f>K39/M39</f>
        <v>16950.074182195294</v>
      </c>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N78*M41</f>
        <v>215.73612180720397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56956.297383465368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49" t="s">
        <v>376</v>
      </c>
      <c r="B48" s="46" t="str">
        <f>VLOOKUP(A48,MATERIALES!A5:D373,3,FALSE)</f>
        <v>Anfo</v>
      </c>
      <c r="C48" s="285"/>
      <c r="D48" s="285"/>
      <c r="E48" s="285"/>
      <c r="F48" s="285"/>
      <c r="G48" s="285"/>
      <c r="H48" s="285"/>
      <c r="I48" s="272"/>
      <c r="J48" s="228" t="str">
        <f>VLOOKUP(A48,MATERIALES!A4:D640,2,FALSE)</f>
        <v>kg</v>
      </c>
      <c r="K48" s="286">
        <v>0.3</v>
      </c>
      <c r="L48" s="271"/>
      <c r="M48" s="406">
        <f>VLOOKUP(A48,MATERIALES!A5:D396,4,FALSE)</f>
        <v>6505.3179203578347</v>
      </c>
      <c r="N48" s="276">
        <f>K48*M48</f>
        <v>1951.5953761073504</v>
      </c>
    </row>
    <row r="49" spans="1:14">
      <c r="A49" s="149" t="s">
        <v>424</v>
      </c>
      <c r="B49" s="46" t="str">
        <f>VLOOKUP(A49,MATERIALES!A6:D373,3,FALSE)</f>
        <v>Cordón detonante</v>
      </c>
      <c r="C49" s="429"/>
      <c r="D49" s="429"/>
      <c r="E49" s="429"/>
      <c r="F49" s="429"/>
      <c r="G49" s="429"/>
      <c r="H49" s="429"/>
      <c r="I49" s="429"/>
      <c r="J49" s="315" t="str">
        <f>VLOOKUP(A49,MATERIALES!A5:D641,2,FALSE)</f>
        <v>m</v>
      </c>
      <c r="K49" s="401">
        <v>3</v>
      </c>
      <c r="L49" s="425"/>
      <c r="M49" s="406">
        <f>VLOOKUP(A49,MATERIALES!A6:D397,4,FALSE)</f>
        <v>3897.9603458465735</v>
      </c>
      <c r="N49" s="276">
        <f t="shared" ref="N49:N54" si="0">K49*M49</f>
        <v>11693.881037539721</v>
      </c>
    </row>
    <row r="50" spans="1:14">
      <c r="A50" s="149" t="s">
        <v>453</v>
      </c>
      <c r="B50" s="46" t="str">
        <f>VLOOKUP(A50,MATERIALES!A6:D373,3,FALSE)</f>
        <v>Explosivos  75% (INDUGEL)</v>
      </c>
      <c r="C50" s="429"/>
      <c r="D50" s="429"/>
      <c r="E50" s="429"/>
      <c r="F50" s="429"/>
      <c r="G50" s="429"/>
      <c r="H50" s="429"/>
      <c r="I50" s="429"/>
      <c r="J50" s="316" t="str">
        <f>VLOOKUP(A50,MATERIALES!A6:D642,2,FALSE)</f>
        <v>lb</v>
      </c>
      <c r="K50" s="401">
        <v>0.25</v>
      </c>
      <c r="L50" s="425"/>
      <c r="M50" s="406">
        <f>VLOOKUP(A50,MATERIALES!A6:D398,4,FALSE)</f>
        <v>12558.205689872693</v>
      </c>
      <c r="N50" s="276">
        <f t="shared" si="0"/>
        <v>3139.5514224681733</v>
      </c>
    </row>
    <row r="51" spans="1:14">
      <c r="A51" s="149"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VLOOKUP(A51,MATERIALES!A6:D399,4,FALSE)</f>
        <v>2047.7040931216825</v>
      </c>
      <c r="N51" s="276">
        <f t="shared" si="0"/>
        <v>2047.7040931216825</v>
      </c>
    </row>
    <row r="52" spans="1:14">
      <c r="A52" s="149" t="s">
        <v>552</v>
      </c>
      <c r="B52" s="46" t="str">
        <f>VLOOKUP(A52,MATERIALES!A7:D373,3,FALSE)</f>
        <v>Mecha Lenta</v>
      </c>
      <c r="C52" s="429"/>
      <c r="D52" s="429"/>
      <c r="E52" s="429"/>
      <c r="F52" s="429"/>
      <c r="G52" s="429"/>
      <c r="H52" s="429"/>
      <c r="I52" s="429"/>
      <c r="J52" s="316" t="str">
        <f>VLOOKUP(A52,MATERIALES!A6:D644,2,FALSE)</f>
        <v>m</v>
      </c>
      <c r="K52" s="401">
        <v>1</v>
      </c>
      <c r="L52" s="425"/>
      <c r="M52" s="406">
        <f>VLOOKUP(A52,MATERIALES!A7:D400,4,FALSE)</f>
        <v>1480.205002179913</v>
      </c>
      <c r="N52" s="276">
        <f t="shared" si="0"/>
        <v>1480.205002179913</v>
      </c>
    </row>
    <row r="53" spans="1:14">
      <c r="A53" s="209" t="s">
        <v>845</v>
      </c>
      <c r="B53" s="46" t="str">
        <f>VLOOKUP(A53,MATERIALES!A7:D373,3,FALSE)</f>
        <v>Escolta y transporte (una tarifa por cada m3 escoltado y transportado)</v>
      </c>
      <c r="C53" s="429"/>
      <c r="D53" s="429"/>
      <c r="E53" s="429"/>
      <c r="F53" s="429"/>
      <c r="G53" s="429"/>
      <c r="H53" s="429"/>
      <c r="I53" s="429"/>
      <c r="J53" s="316" t="str">
        <f>VLOOKUP(A53,MATERIALES!A6:D644,2,FALSE)</f>
        <v>kg</v>
      </c>
      <c r="K53" s="401">
        <v>0.45800000000000002</v>
      </c>
      <c r="L53" s="425"/>
      <c r="M53" s="406">
        <f>VLOOKUP(A53,MATERIALES!A7:D400,4,FALSE)</f>
        <v>11257.142105801127</v>
      </c>
      <c r="N53" s="276">
        <f>K53*M53</f>
        <v>5155.7710844569165</v>
      </c>
    </row>
    <row r="54" spans="1:14">
      <c r="A54" s="149" t="s">
        <v>442</v>
      </c>
      <c r="B54" s="46" t="str">
        <f>VLOOKUP(A54,MATERIALES!A8:D373,3,FALSE)</f>
        <v>Derechos de explotación y/o disposición de materiales</v>
      </c>
      <c r="C54" s="429"/>
      <c r="D54" s="429"/>
      <c r="E54" s="429"/>
      <c r="F54" s="429"/>
      <c r="G54" s="429"/>
      <c r="H54" s="429"/>
      <c r="I54" s="429"/>
      <c r="J54" s="316" t="str">
        <f>VLOOKUP(A54,MATERIALES!A7:D645,2,FALSE)</f>
        <v>m3</v>
      </c>
      <c r="K54" s="401">
        <v>1.3</v>
      </c>
      <c r="L54" s="425"/>
      <c r="M54" s="406">
        <f>VLOOKUP(A54,MATERIALES!A8:D401,4,FALSE)</f>
        <v>5179.4099060376648</v>
      </c>
      <c r="N54" s="276">
        <f t="shared" si="0"/>
        <v>6733.2328778489646</v>
      </c>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32201.94089372272</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1256</v>
      </c>
      <c r="B61" s="49" t="str">
        <f>VLOOKUP(A61,TRANSPORTE!A5:D117,3,FALSE)</f>
        <v>Transporte de material de excavación</v>
      </c>
      <c r="C61" s="321"/>
      <c r="D61" s="321"/>
      <c r="E61" s="321"/>
      <c r="F61" s="321"/>
      <c r="G61" s="321"/>
      <c r="H61" s="315" t="s">
        <v>1467</v>
      </c>
      <c r="I61" s="283">
        <v>1.3</v>
      </c>
      <c r="J61" s="290">
        <v>1</v>
      </c>
      <c r="K61" s="283">
        <f>I61*J61</f>
        <v>1.3</v>
      </c>
      <c r="L61" s="827">
        <f>VLOOKUP(A61,TRANSPORTE!A5:D117,4,FALSE)</f>
        <v>1313.8952040355425</v>
      </c>
      <c r="M61" s="828"/>
      <c r="N61" s="291">
        <f>K61*L61</f>
        <v>1708.0637652462053</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1708.0637652462053</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50" t="s">
        <v>15</v>
      </c>
      <c r="B72" s="52" t="str">
        <f>VLOOKUP(A72,'MANO DE OBRA'!A8:D68,3,FALSE)</f>
        <v>Obrero (6)</v>
      </c>
      <c r="C72" s="50"/>
      <c r="D72" s="50"/>
      <c r="E72" s="50"/>
      <c r="F72" s="50"/>
      <c r="G72" s="50"/>
      <c r="H72" s="50"/>
      <c r="I72" s="296">
        <f>K72/J72*100</f>
        <v>175560</v>
      </c>
      <c r="J72" s="297">
        <v>185</v>
      </c>
      <c r="K72" s="298">
        <f>VLOOKUP(A72,'MANO DE OBRA'!A8:D99,4,FALSE)</f>
        <v>324786</v>
      </c>
      <c r="L72" s="53"/>
      <c r="M72" s="438">
        <v>20</v>
      </c>
      <c r="N72" s="399">
        <f>K72/M72</f>
        <v>16239.3</v>
      </c>
      <c r="O72" s="109"/>
    </row>
    <row r="73" spans="1:15">
      <c r="A73" s="150"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6">
        <v>20</v>
      </c>
      <c r="N73" s="399">
        <f>K73/M73</f>
        <v>5334.3121807203988</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21573.612180720396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112439.91422315469</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22487.98284463094</v>
      </c>
      <c r="M85" s="858"/>
      <c r="N85" s="54"/>
    </row>
    <row r="86" spans="1:14">
      <c r="B86" s="92" t="s">
        <v>973</v>
      </c>
      <c r="C86" s="93"/>
      <c r="D86" s="93"/>
      <c r="E86" s="93"/>
      <c r="F86" s="93"/>
      <c r="G86" s="93"/>
      <c r="H86" s="93"/>
      <c r="I86" s="90"/>
      <c r="J86" s="91"/>
      <c r="K86" s="308">
        <v>0.05</v>
      </c>
      <c r="L86" s="857">
        <f>N80*K86</f>
        <v>5621.9957111577351</v>
      </c>
      <c r="M86" s="858"/>
      <c r="N86" s="54"/>
    </row>
    <row r="87" spans="1:14" ht="15.75" thickBot="1">
      <c r="B87" s="94" t="s">
        <v>974</v>
      </c>
      <c r="C87" s="95"/>
      <c r="D87" s="95"/>
      <c r="E87" s="95"/>
      <c r="F87" s="95"/>
      <c r="G87" s="95"/>
      <c r="H87" s="95"/>
      <c r="I87" s="96"/>
      <c r="J87" s="97"/>
      <c r="K87" s="309">
        <v>0.05</v>
      </c>
      <c r="L87" s="859">
        <f>N80*K87</f>
        <v>5621.9957111577351</v>
      </c>
      <c r="M87" s="860"/>
      <c r="N87" s="54"/>
    </row>
    <row r="88" spans="1:14" ht="15.75" thickBot="1">
      <c r="B88" s="823" t="s">
        <v>953</v>
      </c>
      <c r="C88" s="824"/>
      <c r="D88" s="824"/>
      <c r="E88" s="824"/>
      <c r="F88" s="824"/>
      <c r="G88" s="824"/>
      <c r="H88" s="824"/>
      <c r="I88" s="824"/>
      <c r="J88" s="824"/>
      <c r="K88" s="824"/>
      <c r="L88" s="824"/>
      <c r="M88" s="825"/>
      <c r="N88" s="55">
        <f>L85+L86+L87</f>
        <v>33731.97426694641</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146171.88849010109</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2.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1634</v>
      </c>
      <c r="C31" s="84" t="s">
        <v>2090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147195.64469852051</v>
      </c>
      <c r="L36" s="274"/>
      <c r="M36" s="340">
        <v>100</v>
      </c>
      <c r="N36" s="276">
        <f>K36/M36</f>
        <v>1471.956446985205</v>
      </c>
    </row>
    <row r="37" spans="1:14">
      <c r="A37" s="116" t="s">
        <v>312</v>
      </c>
      <c r="B37" s="836" t="str">
        <f>VLOOKUP(A37,EQUIPOS!A7:D154,3,FALSE)</f>
        <v>Retroexcavadora sobre oruga, potencia 138 HP, balde de 1,5 m3.</v>
      </c>
      <c r="C37" s="837"/>
      <c r="D37" s="837"/>
      <c r="E37" s="837"/>
      <c r="F37" s="837"/>
      <c r="G37" s="837"/>
      <c r="H37" s="838"/>
      <c r="I37" s="425"/>
      <c r="J37" s="426"/>
      <c r="K37" s="273">
        <f>VLOOKUP(A37,EQUIPOS!A7:D164,4,FALSE)</f>
        <v>135600.59345756235</v>
      </c>
      <c r="L37" s="339"/>
      <c r="M37" s="340">
        <v>35</v>
      </c>
      <c r="N37" s="276">
        <f>K37/M37</f>
        <v>3874.3026702160673</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7.6767229862288557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5353.9358401875015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49" t="s">
        <v>442</v>
      </c>
      <c r="B48" s="46" t="str">
        <f>VLOOKUP(A48,MATERIALES!A5:D373,3,FALSE)</f>
        <v>Derechos de explotación y/o disposición de materiales</v>
      </c>
      <c r="C48" s="285"/>
      <c r="D48" s="285"/>
      <c r="E48" s="285"/>
      <c r="F48" s="285"/>
      <c r="G48" s="285"/>
      <c r="H48" s="285"/>
      <c r="I48" s="272"/>
      <c r="J48" s="228" t="str">
        <f>VLOOKUP(A48,MATERIALES!A4:D640,2,FALSE)</f>
        <v>m3</v>
      </c>
      <c r="K48" s="286">
        <v>1.3</v>
      </c>
      <c r="L48" s="271"/>
      <c r="M48" s="406">
        <f>VLOOKUP(A48,MATERIALES!A5:D396,4,FALSE)</f>
        <v>5179.4099060376648</v>
      </c>
      <c r="N48" s="276">
        <f>K48*M48</f>
        <v>6733.2328778489646</v>
      </c>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c r="A53" s="149"/>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f>K54*M54</f>
        <v>0</v>
      </c>
    </row>
    <row r="55" spans="1:14" ht="15.75" thickBot="1">
      <c r="B55" s="823" t="s">
        <v>953</v>
      </c>
      <c r="C55" s="824"/>
      <c r="D55" s="824"/>
      <c r="E55" s="824"/>
      <c r="F55" s="824"/>
      <c r="G55" s="824"/>
      <c r="H55" s="824"/>
      <c r="I55" s="824"/>
      <c r="J55" s="824"/>
      <c r="K55" s="824"/>
      <c r="L55" s="824"/>
      <c r="M55" s="825"/>
      <c r="N55" s="398">
        <f>SUM(N48:N54)</f>
        <v>6733.2328778489646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1256</v>
      </c>
      <c r="B60" s="49" t="str">
        <f>VLOOKUP(A60,TRANSPORTE!A5:D117,3,FALSE)</f>
        <v>Transporte de material de excavación</v>
      </c>
      <c r="C60" s="321"/>
      <c r="D60" s="321"/>
      <c r="E60" s="321"/>
      <c r="F60" s="321"/>
      <c r="G60" s="321"/>
      <c r="H60" s="315" t="s">
        <v>1467</v>
      </c>
      <c r="I60" s="283">
        <v>1.3</v>
      </c>
      <c r="J60" s="290">
        <v>1</v>
      </c>
      <c r="K60" s="283">
        <f>I60*J60</f>
        <v>1.3</v>
      </c>
      <c r="L60" s="827">
        <f>VLOOKUP(A60,TRANSPORTE!A5:D117,4,FALSE)</f>
        <v>1313.8952040355425</v>
      </c>
      <c r="M60" s="828"/>
      <c r="N60" s="291">
        <f>K60*L60</f>
        <v>1708.0637652462053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1708.0637652462053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5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280</v>
      </c>
      <c r="N71" s="399">
        <f>K71/M71</f>
        <v>381.02229862288567</v>
      </c>
      <c r="O71" s="109"/>
    </row>
    <row r="72" spans="1:15">
      <c r="A72" s="150"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6">
        <v>280</v>
      </c>
      <c r="N72" s="399">
        <f>K72/M72</f>
        <v>386.65</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767.67229862288559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14562.904781905556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2912.5809563811113</v>
      </c>
      <c r="M84" s="858"/>
      <c r="N84" s="54"/>
    </row>
    <row r="85" spans="1:14">
      <c r="B85" s="92" t="s">
        <v>973</v>
      </c>
      <c r="C85" s="93"/>
      <c r="D85" s="93"/>
      <c r="E85" s="93"/>
      <c r="F85" s="93"/>
      <c r="G85" s="93"/>
      <c r="H85" s="93"/>
      <c r="I85" s="90"/>
      <c r="J85" s="91"/>
      <c r="K85" s="308">
        <v>0.05</v>
      </c>
      <c r="L85" s="857">
        <f>N79*K85</f>
        <v>728.14523909527782</v>
      </c>
      <c r="M85" s="858"/>
      <c r="N85" s="54"/>
    </row>
    <row r="86" spans="1:14" ht="15.75" thickBot="1">
      <c r="B86" s="94" t="s">
        <v>974</v>
      </c>
      <c r="C86" s="95"/>
      <c r="D86" s="95"/>
      <c r="E86" s="95"/>
      <c r="F86" s="95"/>
      <c r="G86" s="95"/>
      <c r="H86" s="95"/>
      <c r="I86" s="96"/>
      <c r="J86" s="97"/>
      <c r="K86" s="309">
        <v>0.05</v>
      </c>
      <c r="L86" s="859">
        <f>N79*K86</f>
        <v>728.14523909527782</v>
      </c>
      <c r="M86" s="860"/>
      <c r="N86" s="54"/>
    </row>
    <row r="87" spans="1:14" ht="15.75" thickBot="1">
      <c r="B87" s="823" t="s">
        <v>953</v>
      </c>
      <c r="C87" s="824"/>
      <c r="D87" s="824"/>
      <c r="E87" s="824"/>
      <c r="F87" s="824"/>
      <c r="G87" s="824"/>
      <c r="H87" s="824"/>
      <c r="I87" s="824"/>
      <c r="J87" s="824"/>
      <c r="K87" s="824"/>
      <c r="L87" s="824"/>
      <c r="M87" s="825"/>
      <c r="N87" s="55">
        <f>L84+L85+L86</f>
        <v>4368.8714345716671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18931.776216477221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7.75" customHeight="1" thickBot="1">
      <c r="B29" s="74" t="s">
        <v>943</v>
      </c>
      <c r="C29" s="832" t="s">
        <v>944</v>
      </c>
      <c r="D29" s="833"/>
      <c r="E29" s="833"/>
      <c r="F29" s="833"/>
      <c r="G29" s="833"/>
      <c r="H29" s="833"/>
      <c r="I29" s="833"/>
      <c r="J29" s="75"/>
      <c r="K29" s="346" t="s">
        <v>2214</v>
      </c>
      <c r="L29" s="834" t="s">
        <v>945</v>
      </c>
      <c r="M29" s="835"/>
      <c r="N29" s="74" t="s">
        <v>946</v>
      </c>
    </row>
    <row r="30" spans="1:14" ht="15.75" customHeight="1" thickBot="1">
      <c r="A30" t="s">
        <v>1844</v>
      </c>
      <c r="B30" s="83" t="s">
        <v>1635</v>
      </c>
      <c r="C30" s="84" t="s">
        <v>2091</v>
      </c>
      <c r="D30" s="85"/>
      <c r="E30" s="85"/>
      <c r="F30" s="85"/>
      <c r="G30" s="85"/>
      <c r="H30" s="85"/>
      <c r="I30" s="85"/>
      <c r="J30" s="85"/>
      <c r="K30" s="457"/>
      <c r="L30" s="310" t="s">
        <v>387</v>
      </c>
      <c r="M30" s="207"/>
      <c r="N30" s="87"/>
    </row>
    <row r="31" spans="1:14" ht="6" customHeight="1">
      <c r="B31" s="98"/>
      <c r="C31" s="99"/>
      <c r="D31" s="99"/>
      <c r="E31" s="99"/>
      <c r="F31" s="99"/>
      <c r="G31" s="99"/>
      <c r="H31" s="99"/>
      <c r="I31" s="99"/>
      <c r="J31" s="99"/>
      <c r="K31" s="99"/>
      <c r="L31" s="99"/>
      <c r="M31" s="99"/>
      <c r="N31" s="100"/>
    </row>
    <row r="32" spans="1:14">
      <c r="B32" s="61" t="s">
        <v>947</v>
      </c>
      <c r="C32" s="62"/>
      <c r="D32" s="62"/>
      <c r="E32" s="62"/>
      <c r="F32" s="62"/>
      <c r="G32" s="62"/>
      <c r="H32" s="62"/>
      <c r="I32" s="62"/>
      <c r="J32" s="62"/>
      <c r="K32" s="62"/>
      <c r="L32" s="62"/>
      <c r="M32" s="62"/>
      <c r="N32" s="63"/>
    </row>
    <row r="33" spans="1:14" ht="15.75" thickBot="1">
      <c r="B33" s="270"/>
      <c r="C33" s="64"/>
      <c r="D33" s="64"/>
      <c r="E33" s="64"/>
      <c r="F33" s="64"/>
      <c r="G33" s="64"/>
      <c r="H33" s="64"/>
      <c r="I33" s="65"/>
      <c r="J33" s="65"/>
      <c r="K33" s="64"/>
      <c r="L33" s="64"/>
      <c r="M33" s="64"/>
      <c r="N33" s="66"/>
    </row>
    <row r="34" spans="1:14">
      <c r="B34" s="804" t="s">
        <v>944</v>
      </c>
      <c r="C34" s="805"/>
      <c r="D34" s="805"/>
      <c r="E34" s="805"/>
      <c r="F34" s="805"/>
      <c r="G34" s="805"/>
      <c r="H34" s="806"/>
      <c r="I34" s="807" t="s">
        <v>948</v>
      </c>
      <c r="J34" s="808"/>
      <c r="K34" s="72" t="s">
        <v>949</v>
      </c>
      <c r="L34" s="809" t="s">
        <v>950</v>
      </c>
      <c r="M34" s="806"/>
      <c r="N34" s="73" t="s">
        <v>951</v>
      </c>
    </row>
    <row r="35" spans="1:14">
      <c r="A35" s="116" t="s">
        <v>263</v>
      </c>
      <c r="B35" s="836" t="str">
        <f>VLOOKUP(A35,EQUIPOS!A6:D154,3,FALSE)</f>
        <v xml:space="preserve">Motobomba 4 pulgadas
</v>
      </c>
      <c r="C35" s="837"/>
      <c r="D35" s="837"/>
      <c r="E35" s="837"/>
      <c r="F35" s="837"/>
      <c r="G35" s="837"/>
      <c r="H35" s="838"/>
      <c r="I35" s="271"/>
      <c r="J35" s="272"/>
      <c r="K35" s="273">
        <f>VLOOKUP(A35,EQUIPOS!A6:D163,4,FALSE)</f>
        <v>6097.3982260278208</v>
      </c>
      <c r="L35" s="274"/>
      <c r="M35" s="340">
        <v>21</v>
      </c>
      <c r="N35" s="276">
        <f>K35/M35</f>
        <v>290.35229647751527</v>
      </c>
    </row>
    <row r="36" spans="1:14">
      <c r="A36" s="116" t="s">
        <v>129</v>
      </c>
      <c r="B36" s="836" t="str">
        <f>VLOOKUP(A36,EQUIPOS!A7:D154,3,FALSE)</f>
        <v xml:space="preserve">Buldozer, Potencia al volante de 140 HP, motor de 2200 RPM, longitud de hoja 4,80m. </v>
      </c>
      <c r="C36" s="837"/>
      <c r="D36" s="837"/>
      <c r="E36" s="837"/>
      <c r="F36" s="837"/>
      <c r="G36" s="837"/>
      <c r="H36" s="838"/>
      <c r="I36" s="425"/>
      <c r="J36" s="426"/>
      <c r="K36" s="273">
        <f>VLOOKUP(A36,EQUIPOS!A7:D164,4,FALSE)</f>
        <v>147195.64469852051</v>
      </c>
      <c r="L36" s="339"/>
      <c r="M36" s="340">
        <v>100</v>
      </c>
      <c r="N36" s="276">
        <f>K36/M36</f>
        <v>1471.956446985205</v>
      </c>
    </row>
    <row r="37" spans="1:14">
      <c r="A37" s="116" t="s">
        <v>312</v>
      </c>
      <c r="B37" s="836" t="str">
        <f>VLOOKUP(A37,EQUIPOS!A8:D154,3,FALSE)</f>
        <v>Retroexcavadora sobre oruga, potencia 138 HP, balde de 1,5 m3.</v>
      </c>
      <c r="C37" s="837"/>
      <c r="D37" s="837"/>
      <c r="E37" s="837"/>
      <c r="F37" s="837"/>
      <c r="G37" s="837"/>
      <c r="H37" s="838"/>
      <c r="I37" s="332"/>
      <c r="J37" s="334"/>
      <c r="K37" s="273">
        <f>VLOOKUP(A37,EQUIPOS!A8:D165,4,FALSE)</f>
        <v>135600.59345756235</v>
      </c>
      <c r="L37" s="427"/>
      <c r="M37" s="428">
        <v>21</v>
      </c>
      <c r="N37" s="276">
        <f>K37/M37</f>
        <v>6457.171117026779</v>
      </c>
    </row>
    <row r="38" spans="1:14">
      <c r="B38" s="836"/>
      <c r="C38" s="837"/>
      <c r="D38" s="837"/>
      <c r="E38" s="837"/>
      <c r="F38" s="837"/>
      <c r="G38" s="837"/>
      <c r="H38" s="838"/>
      <c r="I38" s="39"/>
      <c r="J38" s="40"/>
      <c r="K38" s="273"/>
      <c r="L38" s="280"/>
      <c r="M38" s="340"/>
      <c r="N38" s="276"/>
    </row>
    <row r="39" spans="1:14">
      <c r="B39" s="324"/>
      <c r="C39" s="325"/>
      <c r="D39" s="325"/>
      <c r="E39" s="325"/>
      <c r="F39" s="327"/>
      <c r="G39" s="327"/>
      <c r="H39" s="128"/>
      <c r="I39" s="39"/>
      <c r="J39" s="40"/>
      <c r="K39" s="273"/>
      <c r="L39" s="280"/>
      <c r="M39" s="281"/>
      <c r="N39" s="277"/>
    </row>
    <row r="40" spans="1:14">
      <c r="B40" s="843" t="s">
        <v>952</v>
      </c>
      <c r="C40" s="844"/>
      <c r="D40" s="844"/>
      <c r="E40" s="41"/>
      <c r="F40" s="42"/>
      <c r="G40" s="42"/>
      <c r="H40" s="43"/>
      <c r="I40" s="39"/>
      <c r="J40" s="40"/>
      <c r="K40" s="283"/>
      <c r="L40" s="280"/>
      <c r="M40" s="405">
        <v>0.01</v>
      </c>
      <c r="N40" s="348">
        <f>N76*M40</f>
        <v>12.794538310381427</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SUM(N35:N41)</f>
        <v>8232.2743987998801</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49" t="s">
        <v>442</v>
      </c>
      <c r="B47" s="46" t="str">
        <f>VLOOKUP(A47,MATERIALES!A5:D373,3,FALSE)</f>
        <v>Derechos de explotación y/o disposición de materiales</v>
      </c>
      <c r="C47" s="285"/>
      <c r="D47" s="285"/>
      <c r="E47" s="285"/>
      <c r="F47" s="285"/>
      <c r="G47" s="285"/>
      <c r="H47" s="285"/>
      <c r="I47" s="272"/>
      <c r="J47" s="228" t="str">
        <f>VLOOKUP(A47,MATERIALES!A4:D640,2,FALSE)</f>
        <v>m3</v>
      </c>
      <c r="K47" s="286">
        <v>1.3</v>
      </c>
      <c r="L47" s="271"/>
      <c r="M47" s="406">
        <f>VLOOKUP(A47,MATERIALES!A5:D396,4,FALSE)</f>
        <v>5179.4099060376648</v>
      </c>
      <c r="N47" s="276">
        <f>K47*M47</f>
        <v>6733.2328778489646</v>
      </c>
    </row>
    <row r="48" spans="1:14">
      <c r="A48" s="149"/>
      <c r="B48" s="46"/>
      <c r="C48" s="429"/>
      <c r="D48" s="429"/>
      <c r="E48" s="429"/>
      <c r="F48" s="429"/>
      <c r="G48" s="429"/>
      <c r="H48" s="429"/>
      <c r="I48" s="429"/>
      <c r="J48" s="315"/>
      <c r="K48" s="401"/>
      <c r="L48" s="425"/>
      <c r="M48" s="406"/>
      <c r="N48" s="276"/>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3" t="s">
        <v>953</v>
      </c>
      <c r="C54" s="824"/>
      <c r="D54" s="824"/>
      <c r="E54" s="824"/>
      <c r="F54" s="824"/>
      <c r="G54" s="824"/>
      <c r="H54" s="824"/>
      <c r="I54" s="824"/>
      <c r="J54" s="824"/>
      <c r="K54" s="824"/>
      <c r="L54" s="824"/>
      <c r="M54" s="825"/>
      <c r="N54" s="398">
        <f>SUM(N47:N53)</f>
        <v>6733.2328778489646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1256</v>
      </c>
      <c r="B59" s="49" t="str">
        <f>VLOOKUP(A59,TRANSPORTE!A5:D117,3,FALSE)</f>
        <v>Transporte de material de excavación</v>
      </c>
      <c r="C59" s="321"/>
      <c r="D59" s="321"/>
      <c r="E59" s="321"/>
      <c r="F59" s="321"/>
      <c r="G59" s="321"/>
      <c r="H59" s="315" t="s">
        <v>1467</v>
      </c>
      <c r="I59" s="283">
        <v>1.3</v>
      </c>
      <c r="J59" s="290">
        <v>1</v>
      </c>
      <c r="K59" s="283">
        <f>I59*J59</f>
        <v>1.3</v>
      </c>
      <c r="L59" s="827">
        <f>VLOOKUP(A59,TRANSPORTE!A5:D117,4,FALSE)</f>
        <v>1313.8952040355425</v>
      </c>
      <c r="M59" s="828"/>
      <c r="N59" s="291">
        <f>K59*L59</f>
        <v>1708.0637652462053</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1708.0637652462053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5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38">
        <v>168</v>
      </c>
      <c r="N70" s="399">
        <f>K70/M70</f>
        <v>644.41666666666663</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168</v>
      </c>
      <c r="N71" s="399">
        <f>K71/M71</f>
        <v>635.03716437147614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1279.4538310381427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17953.024872933194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3590.6049745866389</v>
      </c>
      <c r="M83" s="858"/>
      <c r="N83" s="54"/>
    </row>
    <row r="84" spans="1:14">
      <c r="B84" s="92" t="s">
        <v>973</v>
      </c>
      <c r="C84" s="93"/>
      <c r="D84" s="93"/>
      <c r="E84" s="93"/>
      <c r="F84" s="93"/>
      <c r="G84" s="93"/>
      <c r="H84" s="93"/>
      <c r="I84" s="90"/>
      <c r="J84" s="91"/>
      <c r="K84" s="308">
        <v>0.05</v>
      </c>
      <c r="L84" s="857">
        <f>N78*K84</f>
        <v>897.65124364665974</v>
      </c>
      <c r="M84" s="858"/>
      <c r="N84" s="54"/>
    </row>
    <row r="85" spans="1:14" ht="15.75" thickBot="1">
      <c r="B85" s="94" t="s">
        <v>974</v>
      </c>
      <c r="C85" s="95"/>
      <c r="D85" s="95"/>
      <c r="E85" s="95"/>
      <c r="F85" s="95"/>
      <c r="G85" s="95"/>
      <c r="H85" s="95"/>
      <c r="I85" s="96"/>
      <c r="J85" s="97"/>
      <c r="K85" s="309">
        <v>0.05</v>
      </c>
      <c r="L85" s="859">
        <f>N78*K85</f>
        <v>897.65124364665974</v>
      </c>
      <c r="M85" s="860"/>
      <c r="N85" s="54"/>
    </row>
    <row r="86" spans="1:14" ht="15.75" thickBot="1">
      <c r="B86" s="823" t="s">
        <v>953</v>
      </c>
      <c r="C86" s="824"/>
      <c r="D86" s="824"/>
      <c r="E86" s="824"/>
      <c r="F86" s="824"/>
      <c r="G86" s="824"/>
      <c r="H86" s="824"/>
      <c r="I86" s="824"/>
      <c r="J86" s="824"/>
      <c r="K86" s="824"/>
      <c r="L86" s="824"/>
      <c r="M86" s="825"/>
      <c r="N86" s="55">
        <f>L83+L84+L85</f>
        <v>5385.9074618799586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23338.932334813151</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1095</v>
      </c>
      <c r="C31" s="84" t="s">
        <v>2092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6538.9050719778215</v>
      </c>
      <c r="L36" s="274"/>
      <c r="M36" s="340">
        <v>2.5</v>
      </c>
      <c r="N36" s="276">
        <f>K36/M36</f>
        <v>2615.5620287911288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3021.5445287911289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23678.049628510485</v>
      </c>
      <c r="N48" s="276">
        <f>K48*M48</f>
        <v>30781.464517063632</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47.073657313142114</v>
      </c>
      <c r="N49" s="276">
        <f>K49*M49</f>
        <v>1412.2097193942634</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32193.674236457897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1313.8952040355425</v>
      </c>
      <c r="M60" s="828"/>
      <c r="N60" s="291">
        <f>K60*L60</f>
        <v>1708.0637652462053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1708.0637652462053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45042.932530495229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9008.5865060990454</v>
      </c>
      <c r="M84" s="858"/>
      <c r="N84" s="54"/>
    </row>
    <row r="85" spans="1:14">
      <c r="B85" s="92" t="s">
        <v>973</v>
      </c>
      <c r="C85" s="93"/>
      <c r="D85" s="93"/>
      <c r="E85" s="93"/>
      <c r="F85" s="93"/>
      <c r="G85" s="93"/>
      <c r="H85" s="93"/>
      <c r="I85" s="90"/>
      <c r="J85" s="91"/>
      <c r="K85" s="308">
        <v>0.05</v>
      </c>
      <c r="L85" s="857">
        <f>N79*K85</f>
        <v>2252.1466265247614</v>
      </c>
      <c r="M85" s="858"/>
      <c r="N85" s="54"/>
    </row>
    <row r="86" spans="1:14" ht="15.75" thickBot="1">
      <c r="B86" s="94" t="s">
        <v>974</v>
      </c>
      <c r="C86" s="95"/>
      <c r="D86" s="95"/>
      <c r="E86" s="95"/>
      <c r="F86" s="95"/>
      <c r="G86" s="95"/>
      <c r="H86" s="95"/>
      <c r="I86" s="96"/>
      <c r="J86" s="97"/>
      <c r="K86" s="309">
        <v>0.05</v>
      </c>
      <c r="L86" s="859">
        <f>N79*K86</f>
        <v>2252.1466265247614</v>
      </c>
      <c r="M86" s="860"/>
      <c r="N86" s="54"/>
    </row>
    <row r="87" spans="1:14" ht="15.75" thickBot="1">
      <c r="B87" s="823" t="s">
        <v>953</v>
      </c>
      <c r="C87" s="824"/>
      <c r="D87" s="824"/>
      <c r="E87" s="824"/>
      <c r="F87" s="824"/>
      <c r="G87" s="824"/>
      <c r="H87" s="824"/>
      <c r="I87" s="824"/>
      <c r="J87" s="824"/>
      <c r="K87" s="824"/>
      <c r="L87" s="824"/>
      <c r="M87" s="825"/>
      <c r="N87" s="55">
        <f>L84+L85+L86</f>
        <v>13512.879759148569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58555.8122896438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1096</v>
      </c>
      <c r="C31" s="84" t="s">
        <v>1636</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6538.9050719778215</v>
      </c>
      <c r="L36" s="274"/>
      <c r="M36" s="340">
        <v>2.5</v>
      </c>
      <c r="N36" s="276">
        <f>K36/M36</f>
        <v>2615.5620287911288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3021.5445287911289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540</v>
      </c>
      <c r="B48" s="46" t="str">
        <f>VLOOKUP(A48,MATERIALES!A5:D373,3,FALSE)</f>
        <v>Material de Recebo Para Relleno</v>
      </c>
      <c r="C48" s="285"/>
      <c r="D48" s="285"/>
      <c r="E48" s="285"/>
      <c r="F48" s="285"/>
      <c r="G48" s="285"/>
      <c r="H48" s="285"/>
      <c r="I48" s="272"/>
      <c r="J48" s="228" t="str">
        <f>VLOOKUP(A48,MATERIALES!A4:D640,2,FALSE)</f>
        <v>m3</v>
      </c>
      <c r="K48" s="286">
        <v>1.3</v>
      </c>
      <c r="L48" s="271"/>
      <c r="M48" s="406">
        <f>VLOOKUP(A48,MATERIALES!A5:D396,4,FALSE)</f>
        <v>23678.049628510485</v>
      </c>
      <c r="N48" s="276">
        <f>K48*M48</f>
        <v>30781.464517063632</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47.073657313142114</v>
      </c>
      <c r="N49" s="276">
        <f>K49*M49</f>
        <v>1412.2097193942634</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32193.674236457897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1313.8952040355425</v>
      </c>
      <c r="M60" s="828"/>
      <c r="N60" s="291">
        <f>K60*L60</f>
        <v>1708.0637652462053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48"/>
    </row>
    <row r="66" spans="1:15" ht="15.75" thickBot="1">
      <c r="B66" s="829" t="s">
        <v>953</v>
      </c>
      <c r="C66" s="830"/>
      <c r="D66" s="830"/>
      <c r="E66" s="830"/>
      <c r="F66" s="830"/>
      <c r="G66" s="830"/>
      <c r="H66" s="830"/>
      <c r="I66" s="830"/>
      <c r="J66" s="830"/>
      <c r="K66" s="830"/>
      <c r="L66" s="830"/>
      <c r="M66" s="831"/>
      <c r="N66" s="107">
        <f>N60+N61+N62+N63+N64</f>
        <v>1708.0637652462053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45042.932530495229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9008.5865060990454</v>
      </c>
      <c r="M84" s="858"/>
      <c r="N84" s="54"/>
    </row>
    <row r="85" spans="1:14">
      <c r="B85" s="92" t="s">
        <v>973</v>
      </c>
      <c r="C85" s="93"/>
      <c r="D85" s="93"/>
      <c r="E85" s="93"/>
      <c r="F85" s="93"/>
      <c r="G85" s="93"/>
      <c r="H85" s="93"/>
      <c r="I85" s="90"/>
      <c r="J85" s="91"/>
      <c r="K85" s="308">
        <v>0.05</v>
      </c>
      <c r="L85" s="857">
        <f>N79*K85</f>
        <v>2252.1466265247614</v>
      </c>
      <c r="M85" s="858"/>
      <c r="N85" s="54"/>
    </row>
    <row r="86" spans="1:14" ht="15.75" thickBot="1">
      <c r="B86" s="94" t="s">
        <v>974</v>
      </c>
      <c r="C86" s="95"/>
      <c r="D86" s="95"/>
      <c r="E86" s="95"/>
      <c r="F86" s="95"/>
      <c r="G86" s="95"/>
      <c r="H86" s="95"/>
      <c r="I86" s="96"/>
      <c r="J86" s="97"/>
      <c r="K86" s="309">
        <v>0.05</v>
      </c>
      <c r="L86" s="859">
        <f>N79*K86</f>
        <v>2252.1466265247614</v>
      </c>
      <c r="M86" s="860"/>
      <c r="N86" s="54"/>
    </row>
    <row r="87" spans="1:14" ht="15.75" thickBot="1">
      <c r="B87" s="823" t="s">
        <v>953</v>
      </c>
      <c r="C87" s="824"/>
      <c r="D87" s="824"/>
      <c r="E87" s="824"/>
      <c r="F87" s="824"/>
      <c r="G87" s="824"/>
      <c r="H87" s="824"/>
      <c r="I87" s="824"/>
      <c r="J87" s="824"/>
      <c r="K87" s="824"/>
      <c r="L87" s="824"/>
      <c r="M87" s="825"/>
      <c r="N87" s="55">
        <f>L84+L85+L86</f>
        <v>13512.879759148569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58555.8122896438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1637</v>
      </c>
      <c r="C31" s="84" t="s">
        <v>1638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6538.9050719778215</v>
      </c>
      <c r="L36" s="274"/>
      <c r="M36" s="340">
        <v>2.5</v>
      </c>
      <c r="N36" s="276">
        <f>K36/M36</f>
        <v>2615.5620287911288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3021.5445287911289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515</v>
      </c>
      <c r="B48" s="46" t="str">
        <f>VLOOKUP(A48,MATERIALES!A5:D373,3,FALSE)</f>
        <v>Material  Granular Tipo SBG</v>
      </c>
      <c r="C48" s="285"/>
      <c r="D48" s="285"/>
      <c r="E48" s="285"/>
      <c r="F48" s="285"/>
      <c r="G48" s="285"/>
      <c r="H48" s="285"/>
      <c r="I48" s="272"/>
      <c r="J48" s="228" t="str">
        <f>VLOOKUP(A48,MATERIALES!A4:D640,2,FALSE)</f>
        <v>m3</v>
      </c>
      <c r="K48" s="286">
        <v>1.3</v>
      </c>
      <c r="L48" s="271"/>
      <c r="M48" s="406">
        <f>VLOOKUP(A48,MATERIALES!A5:D396,4,FALSE)</f>
        <v>51668.245308836311</v>
      </c>
      <c r="N48" s="276">
        <f>K48*M48</f>
        <v>67168.718901487213</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47.073657313142114</v>
      </c>
      <c r="N49" s="276">
        <f>K49*M49</f>
        <v>1412.2097193942634</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68580.928620881474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1313.8952040355425</v>
      </c>
      <c r="M60" s="828"/>
      <c r="N60" s="291">
        <f>K60*L60</f>
        <v>1708.0637652462053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1708.0637652462053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81430.186914918799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16286.037382983761</v>
      </c>
      <c r="M84" s="858"/>
      <c r="N84" s="54"/>
    </row>
    <row r="85" spans="1:14">
      <c r="B85" s="92" t="s">
        <v>973</v>
      </c>
      <c r="C85" s="93"/>
      <c r="D85" s="93"/>
      <c r="E85" s="93"/>
      <c r="F85" s="93"/>
      <c r="G85" s="93"/>
      <c r="H85" s="93"/>
      <c r="I85" s="90"/>
      <c r="J85" s="91"/>
      <c r="K85" s="308">
        <v>0.05</v>
      </c>
      <c r="L85" s="857">
        <f>N79*K85</f>
        <v>4071.5093457459402</v>
      </c>
      <c r="M85" s="858"/>
      <c r="N85" s="54"/>
    </row>
    <row r="86" spans="1:14" ht="15.75" thickBot="1">
      <c r="B86" s="94" t="s">
        <v>974</v>
      </c>
      <c r="C86" s="95"/>
      <c r="D86" s="95"/>
      <c r="E86" s="95"/>
      <c r="F86" s="95"/>
      <c r="G86" s="95"/>
      <c r="H86" s="95"/>
      <c r="I86" s="96"/>
      <c r="J86" s="97"/>
      <c r="K86" s="309">
        <v>0.05</v>
      </c>
      <c r="L86" s="859">
        <f>N79*K86</f>
        <v>4071.5093457459402</v>
      </c>
      <c r="M86" s="860"/>
      <c r="N86" s="54"/>
    </row>
    <row r="87" spans="1:14" ht="15.75" thickBot="1">
      <c r="B87" s="823" t="s">
        <v>953</v>
      </c>
      <c r="C87" s="824"/>
      <c r="D87" s="824"/>
      <c r="E87" s="824"/>
      <c r="F87" s="824"/>
      <c r="G87" s="824"/>
      <c r="H87" s="824"/>
      <c r="I87" s="824"/>
      <c r="J87" s="824"/>
      <c r="K87" s="824"/>
      <c r="L87" s="824"/>
      <c r="M87" s="825"/>
      <c r="N87" s="55">
        <f>L84+L85+L86</f>
        <v>24429.05607447564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105859.24298939444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8.75" customHeight="1" thickBot="1">
      <c r="A31" t="s">
        <v>1844</v>
      </c>
      <c r="B31" s="83" t="s">
        <v>1639</v>
      </c>
      <c r="C31" s="84" t="s">
        <v>1640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6538.9050719778215</v>
      </c>
      <c r="L36" s="274"/>
      <c r="M36" s="340">
        <v>2.5</v>
      </c>
      <c r="N36" s="276">
        <f>K36/M36</f>
        <v>2615.5620287911288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3021.5445287911289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517</v>
      </c>
      <c r="B48" s="46" t="str">
        <f>VLOOKUP(A48,MATERIALES!A5:D373,3,FALSE)</f>
        <v>Material Granular Tipo  BG</v>
      </c>
      <c r="C48" s="285"/>
      <c r="D48" s="285"/>
      <c r="E48" s="285"/>
      <c r="F48" s="285"/>
      <c r="G48" s="285"/>
      <c r="H48" s="285"/>
      <c r="I48" s="272"/>
      <c r="J48" s="228" t="str">
        <f>VLOOKUP(A48,MATERIALES!A4:D640,2,FALSE)</f>
        <v>m3</v>
      </c>
      <c r="K48" s="286">
        <v>1.3</v>
      </c>
      <c r="L48" s="271"/>
      <c r="M48" s="406">
        <f>VLOOKUP(A48,MATERIALES!A5:D396,4,FALSE)</f>
        <v>54489.804246913307</v>
      </c>
      <c r="N48" s="276">
        <f>K48*M48</f>
        <v>70836.745520987301</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47.073657313142114</v>
      </c>
      <c r="N49" s="276">
        <f>K49*M49</f>
        <v>1412.2097193942634</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72248.955240381561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1313.8952040355425</v>
      </c>
      <c r="M60" s="828"/>
      <c r="N60" s="291">
        <f>K60*L60</f>
        <v>1708.0637652462053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1708.0637652462053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85098.213534418886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17019.642706883777</v>
      </c>
      <c r="M84" s="858"/>
      <c r="N84" s="54"/>
    </row>
    <row r="85" spans="1:14">
      <c r="B85" s="92" t="s">
        <v>973</v>
      </c>
      <c r="C85" s="93"/>
      <c r="D85" s="93"/>
      <c r="E85" s="93"/>
      <c r="F85" s="93"/>
      <c r="G85" s="93"/>
      <c r="H85" s="93"/>
      <c r="I85" s="90"/>
      <c r="J85" s="91"/>
      <c r="K85" s="308">
        <v>0.05</v>
      </c>
      <c r="L85" s="857">
        <f>N79*K85</f>
        <v>4254.9106767209441</v>
      </c>
      <c r="M85" s="858"/>
      <c r="N85" s="54"/>
    </row>
    <row r="86" spans="1:14" ht="15.75" thickBot="1">
      <c r="B86" s="94" t="s">
        <v>974</v>
      </c>
      <c r="C86" s="95"/>
      <c r="D86" s="95"/>
      <c r="E86" s="95"/>
      <c r="F86" s="95"/>
      <c r="G86" s="95"/>
      <c r="H86" s="95"/>
      <c r="I86" s="96"/>
      <c r="J86" s="97"/>
      <c r="K86" s="309">
        <v>0.05</v>
      </c>
      <c r="L86" s="859">
        <f>N79*K86</f>
        <v>4254.9106767209441</v>
      </c>
      <c r="M86" s="860"/>
      <c r="N86" s="54"/>
    </row>
    <row r="87" spans="1:14" ht="15.75" thickBot="1">
      <c r="B87" s="823" t="s">
        <v>953</v>
      </c>
      <c r="C87" s="824"/>
      <c r="D87" s="824"/>
      <c r="E87" s="824"/>
      <c r="F87" s="824"/>
      <c r="G87" s="824"/>
      <c r="H87" s="824"/>
      <c r="I87" s="824"/>
      <c r="J87" s="824"/>
      <c r="K87" s="824"/>
      <c r="L87" s="824"/>
      <c r="M87" s="825"/>
      <c r="N87" s="55">
        <f>L84+L85+L86</f>
        <v>25529.464060325667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110627.67759474456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8.75" customHeight="1" thickBot="1">
      <c r="A31" t="s">
        <v>1844</v>
      </c>
      <c r="B31" s="83" t="s">
        <v>1641</v>
      </c>
      <c r="C31" s="84" t="s">
        <v>1642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c r="B36" s="836"/>
      <c r="C36" s="837"/>
      <c r="D36" s="837"/>
      <c r="E36" s="837"/>
      <c r="F36" s="837"/>
      <c r="G36" s="837"/>
      <c r="H36" s="838"/>
      <c r="I36" s="271"/>
      <c r="J36" s="272"/>
      <c r="K36" s="273"/>
      <c r="L36" s="274"/>
      <c r="M36" s="340"/>
      <c r="N36" s="276"/>
      <c r="P36" s="109"/>
    </row>
    <row r="37" spans="1:16">
      <c r="A37" s="116"/>
      <c r="B37" s="836"/>
      <c r="C37" s="837"/>
      <c r="D37" s="837"/>
      <c r="E37" s="837"/>
      <c r="F37" s="837"/>
      <c r="G37" s="837"/>
      <c r="H37" s="838"/>
      <c r="I37" s="425"/>
      <c r="J37" s="426"/>
      <c r="K37" s="273"/>
      <c r="L37" s="339"/>
      <c r="M37" s="340"/>
      <c r="N37" s="276"/>
      <c r="P37" s="106"/>
    </row>
    <row r="38" spans="1:16">
      <c r="A38" s="116"/>
      <c r="B38" s="836"/>
      <c r="C38" s="837"/>
      <c r="D38" s="837"/>
      <c r="E38" s="837"/>
      <c r="F38" s="837"/>
      <c r="G38" s="837"/>
      <c r="H38" s="838"/>
      <c r="I38" s="332"/>
      <c r="J38" s="334"/>
      <c r="K38" s="273"/>
      <c r="L38" s="427"/>
      <c r="M38" s="428"/>
      <c r="N38" s="276"/>
      <c r="P38" s="109"/>
    </row>
    <row r="39" spans="1:16">
      <c r="B39" s="836"/>
      <c r="C39" s="837"/>
      <c r="D39" s="837"/>
      <c r="E39" s="837"/>
      <c r="F39" s="837"/>
      <c r="G39" s="837"/>
      <c r="H39" s="83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43" t="s">
        <v>952</v>
      </c>
      <c r="C41" s="844"/>
      <c r="D41" s="844"/>
      <c r="E41" s="41"/>
      <c r="F41" s="42"/>
      <c r="G41" s="42"/>
      <c r="H41" s="43"/>
      <c r="I41" s="39"/>
      <c r="J41" s="40"/>
      <c r="K41" s="283"/>
      <c r="L41" s="280"/>
      <c r="M41" s="405">
        <v>0.05</v>
      </c>
      <c r="N41" s="348">
        <f>N77*M41</f>
        <v>405.98250000000002</v>
      </c>
      <c r="P41" s="109"/>
    </row>
    <row r="42" spans="1:16" ht="15.75" thickBot="1">
      <c r="B42" s="836"/>
      <c r="C42" s="837"/>
      <c r="D42" s="837"/>
      <c r="E42" s="837"/>
      <c r="F42" s="837"/>
      <c r="G42" s="837"/>
      <c r="H42" s="838"/>
      <c r="I42" s="845"/>
      <c r="J42" s="846"/>
      <c r="K42" s="44"/>
      <c r="L42" s="847"/>
      <c r="M42" s="848"/>
      <c r="N42" s="108"/>
    </row>
    <row r="43" spans="1:16" ht="15.75" thickBot="1">
      <c r="B43" s="823" t="s">
        <v>953</v>
      </c>
      <c r="C43" s="824"/>
      <c r="D43" s="824"/>
      <c r="E43" s="824"/>
      <c r="F43" s="824"/>
      <c r="G43" s="824"/>
      <c r="H43" s="824"/>
      <c r="I43" s="824"/>
      <c r="J43" s="824"/>
      <c r="K43" s="824"/>
      <c r="L43" s="824"/>
      <c r="M43" s="825"/>
      <c r="N43" s="398">
        <f>SUM(N36:N42)</f>
        <v>405.98250000000002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14" t="s">
        <v>944</v>
      </c>
      <c r="C47" s="815"/>
      <c r="D47" s="815"/>
      <c r="E47" s="815"/>
      <c r="F47" s="815"/>
      <c r="G47" s="815"/>
      <c r="H47" s="815"/>
      <c r="I47" s="816"/>
      <c r="J47" s="319" t="s">
        <v>945</v>
      </c>
      <c r="K47" s="88" t="s">
        <v>946</v>
      </c>
      <c r="L47" s="817" t="s">
        <v>955</v>
      </c>
      <c r="M47" s="816"/>
      <c r="N47" s="89" t="s">
        <v>951</v>
      </c>
    </row>
    <row r="48" spans="1:16">
      <c r="A48" s="161" t="s">
        <v>544</v>
      </c>
      <c r="B48" s="46" t="str">
        <f>VLOOKUP(A48,MATERIALES!A5:D373,3,FALSE)</f>
        <v>Material filtrante (6´´)</v>
      </c>
      <c r="C48" s="285"/>
      <c r="D48" s="285"/>
      <c r="E48" s="285"/>
      <c r="F48" s="285"/>
      <c r="G48" s="285"/>
      <c r="H48" s="285"/>
      <c r="I48" s="272"/>
      <c r="J48" s="228" t="str">
        <f>VLOOKUP(A48,MATERIALES!A4:D640,2,FALSE)</f>
        <v>m3</v>
      </c>
      <c r="K48" s="286">
        <v>1.3</v>
      </c>
      <c r="L48" s="271"/>
      <c r="M48" s="406">
        <f>VLOOKUP(A48,MATERIALES!A5:D396,4,FALSE)</f>
        <v>57788.721269482565</v>
      </c>
      <c r="N48" s="276">
        <f>K48*M48</f>
        <v>75125.337650327332</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75125.337650327332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1313.8952040355425</v>
      </c>
      <c r="M60" s="828"/>
      <c r="N60" s="291">
        <f>K60*L60</f>
        <v>1708.0637652462053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1708.0637652462053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85359.033915573527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17071.806783114705</v>
      </c>
      <c r="M84" s="858"/>
      <c r="N84" s="54"/>
    </row>
    <row r="85" spans="1:14">
      <c r="B85" s="92" t="s">
        <v>973</v>
      </c>
      <c r="C85" s="93"/>
      <c r="D85" s="93"/>
      <c r="E85" s="93"/>
      <c r="F85" s="93"/>
      <c r="G85" s="93"/>
      <c r="H85" s="93"/>
      <c r="I85" s="90"/>
      <c r="J85" s="91"/>
      <c r="K85" s="308">
        <v>0.05</v>
      </c>
      <c r="L85" s="857">
        <f>N79*K85</f>
        <v>4267.9516957786764</v>
      </c>
      <c r="M85" s="858"/>
      <c r="N85" s="54"/>
    </row>
    <row r="86" spans="1:14" ht="15.75" thickBot="1">
      <c r="B86" s="94" t="s">
        <v>974</v>
      </c>
      <c r="C86" s="95"/>
      <c r="D86" s="95"/>
      <c r="E86" s="95"/>
      <c r="F86" s="95"/>
      <c r="G86" s="95"/>
      <c r="H86" s="95"/>
      <c r="I86" s="96"/>
      <c r="J86" s="97"/>
      <c r="K86" s="309">
        <v>0.05</v>
      </c>
      <c r="L86" s="859">
        <f>N79*K86</f>
        <v>4267.9516957786764</v>
      </c>
      <c r="M86" s="860"/>
      <c r="N86" s="54"/>
    </row>
    <row r="87" spans="1:14" ht="15.75" thickBot="1">
      <c r="B87" s="823" t="s">
        <v>953</v>
      </c>
      <c r="C87" s="824"/>
      <c r="D87" s="824"/>
      <c r="E87" s="824"/>
      <c r="F87" s="824"/>
      <c r="G87" s="824"/>
      <c r="H87" s="824"/>
      <c r="I87" s="824"/>
      <c r="J87" s="824"/>
      <c r="K87" s="824"/>
      <c r="L87" s="824"/>
      <c r="M87" s="825"/>
      <c r="N87" s="55">
        <f>L84+L85+L86</f>
        <v>25607.710174672058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110966.74409024559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1643</v>
      </c>
      <c r="C31" s="84" t="s">
        <v>1644</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c r="B36" s="836"/>
      <c r="C36" s="837"/>
      <c r="D36" s="837"/>
      <c r="E36" s="837"/>
      <c r="F36" s="837"/>
      <c r="G36" s="837"/>
      <c r="H36" s="838"/>
      <c r="I36" s="271"/>
      <c r="J36" s="272"/>
      <c r="K36" s="273"/>
      <c r="L36" s="274"/>
      <c r="M36" s="340"/>
      <c r="N36" s="276"/>
      <c r="P36" s="109"/>
    </row>
    <row r="37" spans="1:16">
      <c r="A37" s="116"/>
      <c r="B37" s="836"/>
      <c r="C37" s="837"/>
      <c r="D37" s="837"/>
      <c r="E37" s="837"/>
      <c r="F37" s="837"/>
      <c r="G37" s="837"/>
      <c r="H37" s="838"/>
      <c r="I37" s="425"/>
      <c r="J37" s="426"/>
      <c r="K37" s="273"/>
      <c r="L37" s="339"/>
      <c r="M37" s="340"/>
      <c r="N37" s="276"/>
      <c r="P37" s="106"/>
    </row>
    <row r="38" spans="1:16">
      <c r="A38" s="116"/>
      <c r="B38" s="836"/>
      <c r="C38" s="837"/>
      <c r="D38" s="837"/>
      <c r="E38" s="837"/>
      <c r="F38" s="837"/>
      <c r="G38" s="837"/>
      <c r="H38" s="838"/>
      <c r="I38" s="332"/>
      <c r="J38" s="334"/>
      <c r="K38" s="273"/>
      <c r="L38" s="427"/>
      <c r="M38" s="428"/>
      <c r="N38" s="276"/>
      <c r="P38" s="109"/>
    </row>
    <row r="39" spans="1:16">
      <c r="B39" s="836"/>
      <c r="C39" s="837"/>
      <c r="D39" s="837"/>
      <c r="E39" s="837"/>
      <c r="F39" s="837"/>
      <c r="G39" s="837"/>
      <c r="H39" s="83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43" t="s">
        <v>952</v>
      </c>
      <c r="C41" s="844"/>
      <c r="D41" s="844"/>
      <c r="E41" s="41"/>
      <c r="F41" s="42"/>
      <c r="G41" s="42"/>
      <c r="H41" s="43"/>
      <c r="I41" s="39"/>
      <c r="J41" s="40"/>
      <c r="K41" s="283"/>
      <c r="L41" s="280"/>
      <c r="M41" s="405">
        <v>0.05</v>
      </c>
      <c r="N41" s="348">
        <f>N77*M41</f>
        <v>405.98250000000002</v>
      </c>
      <c r="P41" s="109"/>
    </row>
    <row r="42" spans="1:16" ht="15.75" thickBot="1">
      <c r="B42" s="836"/>
      <c r="C42" s="837"/>
      <c r="D42" s="837"/>
      <c r="E42" s="837"/>
      <c r="F42" s="837"/>
      <c r="G42" s="837"/>
      <c r="H42" s="838"/>
      <c r="I42" s="845"/>
      <c r="J42" s="846"/>
      <c r="K42" s="44"/>
      <c r="L42" s="847"/>
      <c r="M42" s="848"/>
      <c r="N42" s="108"/>
    </row>
    <row r="43" spans="1:16" ht="15.75" thickBot="1">
      <c r="B43" s="823" t="s">
        <v>953</v>
      </c>
      <c r="C43" s="824"/>
      <c r="D43" s="824"/>
      <c r="E43" s="824"/>
      <c r="F43" s="824"/>
      <c r="G43" s="824"/>
      <c r="H43" s="824"/>
      <c r="I43" s="824"/>
      <c r="J43" s="824"/>
      <c r="K43" s="824"/>
      <c r="L43" s="824"/>
      <c r="M43" s="825"/>
      <c r="N43" s="398">
        <f>SUM(N36:N42)</f>
        <v>405.98250000000002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14" t="s">
        <v>944</v>
      </c>
      <c r="C47" s="815"/>
      <c r="D47" s="815"/>
      <c r="E47" s="815"/>
      <c r="F47" s="815"/>
      <c r="G47" s="815"/>
      <c r="H47" s="815"/>
      <c r="I47" s="816"/>
      <c r="J47" s="319" t="s">
        <v>945</v>
      </c>
      <c r="K47" s="88" t="s">
        <v>946</v>
      </c>
      <c r="L47" s="817" t="s">
        <v>955</v>
      </c>
      <c r="M47" s="816"/>
      <c r="N47" s="89" t="s">
        <v>951</v>
      </c>
    </row>
    <row r="48" spans="1:16">
      <c r="A48" s="161" t="s">
        <v>474</v>
      </c>
      <c r="B48" s="46" t="str">
        <f>VLOOKUP(A48,MATERIALES!A5:D373,3,FALSE)</f>
        <v>Gravilla</v>
      </c>
      <c r="C48" s="285"/>
      <c r="D48" s="285"/>
      <c r="E48" s="285"/>
      <c r="F48" s="285"/>
      <c r="G48" s="285"/>
      <c r="H48" s="285"/>
      <c r="I48" s="272"/>
      <c r="J48" s="228" t="str">
        <f>VLOOKUP(A48,MATERIALES!A4:D640,2,FALSE)</f>
        <v>m3</v>
      </c>
      <c r="K48" s="286">
        <v>1.3</v>
      </c>
      <c r="L48" s="271"/>
      <c r="M48" s="406">
        <f>VLOOKUP(A48,MATERIALES!A5:D396,4,FALSE)</f>
        <v>47513.987777994647</v>
      </c>
      <c r="N48" s="276">
        <f>K48*M48</f>
        <v>61768.184111393042</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61768.184111393042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1313.8952040355425</v>
      </c>
      <c r="M60" s="828"/>
      <c r="N60" s="291">
        <f>K60*L60</f>
        <v>1708.0637652462053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1708.0637652462053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72001.880376639238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14400.376075327848</v>
      </c>
      <c r="M84" s="858"/>
      <c r="N84" s="54"/>
    </row>
    <row r="85" spans="1:14">
      <c r="B85" s="92" t="s">
        <v>973</v>
      </c>
      <c r="C85" s="93"/>
      <c r="D85" s="93"/>
      <c r="E85" s="93"/>
      <c r="F85" s="93"/>
      <c r="G85" s="93"/>
      <c r="H85" s="93"/>
      <c r="I85" s="90"/>
      <c r="J85" s="91"/>
      <c r="K85" s="308">
        <v>0.05</v>
      </c>
      <c r="L85" s="857">
        <f>N79*K85</f>
        <v>3600.0940188319619</v>
      </c>
      <c r="M85" s="858"/>
      <c r="N85" s="54"/>
    </row>
    <row r="86" spans="1:14" ht="15.75" thickBot="1">
      <c r="B86" s="94" t="s">
        <v>974</v>
      </c>
      <c r="C86" s="95"/>
      <c r="D86" s="95"/>
      <c r="E86" s="95"/>
      <c r="F86" s="95"/>
      <c r="G86" s="95"/>
      <c r="H86" s="95"/>
      <c r="I86" s="96"/>
      <c r="J86" s="97"/>
      <c r="K86" s="309">
        <v>0.05</v>
      </c>
      <c r="L86" s="859">
        <f>N79*K86</f>
        <v>3600.0940188319619</v>
      </c>
      <c r="M86" s="860"/>
      <c r="N86" s="54"/>
    </row>
    <row r="87" spans="1:14" ht="15.75" thickBot="1">
      <c r="B87" s="823" t="s">
        <v>953</v>
      </c>
      <c r="C87" s="824"/>
      <c r="D87" s="824"/>
      <c r="E87" s="824"/>
      <c r="F87" s="824"/>
      <c r="G87" s="824"/>
      <c r="H87" s="824"/>
      <c r="I87" s="824"/>
      <c r="J87" s="824"/>
      <c r="K87" s="824"/>
      <c r="L87" s="824"/>
      <c r="M87" s="825"/>
      <c r="N87" s="55">
        <f>L84+L85+L86</f>
        <v>21600.564112991771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93602.444489631016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1645</v>
      </c>
      <c r="C31" s="84" t="s">
        <v>1646</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c r="B36" s="836"/>
      <c r="C36" s="837"/>
      <c r="D36" s="837"/>
      <c r="E36" s="837"/>
      <c r="F36" s="837"/>
      <c r="G36" s="837"/>
      <c r="H36" s="838"/>
      <c r="I36" s="271"/>
      <c r="J36" s="272"/>
      <c r="K36" s="273"/>
      <c r="L36" s="274"/>
      <c r="M36" s="340"/>
      <c r="N36" s="276"/>
      <c r="P36" s="109"/>
    </row>
    <row r="37" spans="1:16">
      <c r="A37" s="116"/>
      <c r="B37" s="836"/>
      <c r="C37" s="837"/>
      <c r="D37" s="837"/>
      <c r="E37" s="837"/>
      <c r="F37" s="837"/>
      <c r="G37" s="837"/>
      <c r="H37" s="838"/>
      <c r="I37" s="425"/>
      <c r="J37" s="426"/>
      <c r="K37" s="273"/>
      <c r="L37" s="339"/>
      <c r="M37" s="340"/>
      <c r="N37" s="276"/>
      <c r="P37" s="106"/>
    </row>
    <row r="38" spans="1:16">
      <c r="A38" s="116"/>
      <c r="B38" s="836"/>
      <c r="C38" s="837"/>
      <c r="D38" s="837"/>
      <c r="E38" s="837"/>
      <c r="F38" s="837"/>
      <c r="G38" s="837"/>
      <c r="H38" s="838"/>
      <c r="I38" s="332"/>
      <c r="J38" s="334"/>
      <c r="K38" s="273"/>
      <c r="L38" s="427"/>
      <c r="M38" s="428"/>
      <c r="N38" s="276"/>
      <c r="P38" s="109"/>
    </row>
    <row r="39" spans="1:16">
      <c r="B39" s="836"/>
      <c r="C39" s="837"/>
      <c r="D39" s="837"/>
      <c r="E39" s="837"/>
      <c r="F39" s="837"/>
      <c r="G39" s="837"/>
      <c r="H39" s="83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43" t="s">
        <v>952</v>
      </c>
      <c r="C41" s="844"/>
      <c r="D41" s="844"/>
      <c r="E41" s="41"/>
      <c r="F41" s="42"/>
      <c r="G41" s="42"/>
      <c r="H41" s="43"/>
      <c r="I41" s="39"/>
      <c r="J41" s="40"/>
      <c r="K41" s="283"/>
      <c r="L41" s="280"/>
      <c r="M41" s="405">
        <v>0.05</v>
      </c>
      <c r="N41" s="348">
        <f>N77*M41</f>
        <v>270.65500000000003</v>
      </c>
      <c r="P41" s="109"/>
    </row>
    <row r="42" spans="1:16" ht="15.75" thickBot="1">
      <c r="B42" s="836"/>
      <c r="C42" s="837"/>
      <c r="D42" s="837"/>
      <c r="E42" s="837"/>
      <c r="F42" s="837"/>
      <c r="G42" s="837"/>
      <c r="H42" s="838"/>
      <c r="I42" s="845"/>
      <c r="J42" s="846"/>
      <c r="K42" s="44"/>
      <c r="L42" s="847"/>
      <c r="M42" s="848"/>
      <c r="N42" s="108"/>
    </row>
    <row r="43" spans="1:16" ht="15.75" thickBot="1">
      <c r="B43" s="823" t="s">
        <v>953</v>
      </c>
      <c r="C43" s="824"/>
      <c r="D43" s="824"/>
      <c r="E43" s="824"/>
      <c r="F43" s="824"/>
      <c r="G43" s="824"/>
      <c r="H43" s="824"/>
      <c r="I43" s="824"/>
      <c r="J43" s="824"/>
      <c r="K43" s="824"/>
      <c r="L43" s="824"/>
      <c r="M43" s="825"/>
      <c r="N43" s="398">
        <f>SUM(N36:N42)</f>
        <v>270.65500000000003</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14" t="s">
        <v>944</v>
      </c>
      <c r="C47" s="815"/>
      <c r="D47" s="815"/>
      <c r="E47" s="815"/>
      <c r="F47" s="815"/>
      <c r="G47" s="815"/>
      <c r="H47" s="815"/>
      <c r="I47" s="816"/>
      <c r="J47" s="319" t="s">
        <v>945</v>
      </c>
      <c r="K47" s="88" t="s">
        <v>946</v>
      </c>
      <c r="L47" s="817" t="s">
        <v>955</v>
      </c>
      <c r="M47" s="816"/>
      <c r="N47" s="89" t="s">
        <v>951</v>
      </c>
    </row>
    <row r="48" spans="1:16">
      <c r="A48" s="164" t="s">
        <v>802</v>
      </c>
      <c r="B48" s="46" t="str">
        <f>VLOOKUP(A48,MATERIALES!A5:D373,3,FALSE)</f>
        <v>Arena lavada</v>
      </c>
      <c r="C48" s="285"/>
      <c r="D48" s="285"/>
      <c r="E48" s="285"/>
      <c r="F48" s="285"/>
      <c r="G48" s="285"/>
      <c r="H48" s="285"/>
      <c r="I48" s="272"/>
      <c r="J48" s="228" t="str">
        <f>VLOOKUP(A48,MATERIALES!A4:D640,2,FALSE)</f>
        <v>m3</v>
      </c>
      <c r="K48" s="286">
        <v>1.3</v>
      </c>
      <c r="L48" s="271"/>
      <c r="M48" s="406">
        <f>VLOOKUP(A48,MATERIALES!A5:D396,4,FALSE)</f>
        <v>91324.202789087751</v>
      </c>
      <c r="N48" s="276">
        <f>K48*M48</f>
        <v>118721.46362581408</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118721.46362581408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1313.8952040355425</v>
      </c>
      <c r="M60" s="828"/>
      <c r="N60" s="291">
        <f>K60*L60</f>
        <v>1708.0637652462053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1708.0637652462053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20</v>
      </c>
      <c r="N71" s="399">
        <f>K71/M71</f>
        <v>5413.1</v>
      </c>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5413.1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126113.28239106029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25222.656478212059</v>
      </c>
      <c r="M84" s="858"/>
      <c r="N84" s="54"/>
    </row>
    <row r="85" spans="1:14">
      <c r="B85" s="92" t="s">
        <v>973</v>
      </c>
      <c r="C85" s="93"/>
      <c r="D85" s="93"/>
      <c r="E85" s="93"/>
      <c r="F85" s="93"/>
      <c r="G85" s="93"/>
      <c r="H85" s="93"/>
      <c r="I85" s="90"/>
      <c r="J85" s="91"/>
      <c r="K85" s="308">
        <v>0.05</v>
      </c>
      <c r="L85" s="857">
        <f>N79*K85</f>
        <v>6305.6641195530146</v>
      </c>
      <c r="M85" s="858"/>
      <c r="N85" s="54"/>
    </row>
    <row r="86" spans="1:14" ht="15.75" thickBot="1">
      <c r="B86" s="94" t="s">
        <v>974</v>
      </c>
      <c r="C86" s="95"/>
      <c r="D86" s="95"/>
      <c r="E86" s="95"/>
      <c r="F86" s="95"/>
      <c r="G86" s="95"/>
      <c r="H86" s="95"/>
      <c r="I86" s="96"/>
      <c r="J86" s="97"/>
      <c r="K86" s="309">
        <v>0.05</v>
      </c>
      <c r="L86" s="859">
        <f>N79*K86</f>
        <v>6305.6641195530146</v>
      </c>
      <c r="M86" s="860"/>
      <c r="N86" s="54"/>
    </row>
    <row r="87" spans="1:14" ht="15.75" thickBot="1">
      <c r="B87" s="823" t="s">
        <v>953</v>
      </c>
      <c r="C87" s="824"/>
      <c r="D87" s="824"/>
      <c r="E87" s="824"/>
      <c r="F87" s="824"/>
      <c r="G87" s="824"/>
      <c r="H87" s="824"/>
      <c r="I87" s="824"/>
      <c r="J87" s="824"/>
      <c r="K87" s="824"/>
      <c r="L87" s="824"/>
      <c r="M87" s="825"/>
      <c r="N87" s="55">
        <f>L84+L85+L86</f>
        <v>37833.98471731809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163947.26710837838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1097</v>
      </c>
      <c r="C31" s="84" t="s">
        <v>2094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228</v>
      </c>
      <c r="B36" s="836" t="str">
        <f>VLOOKUP(A36,EQUIPOS!A6:D154,3,FALSE)</f>
        <v xml:space="preserve">Formaleta metálica (concreto hidráulico)
</v>
      </c>
      <c r="C36" s="837"/>
      <c r="D36" s="837"/>
      <c r="E36" s="837"/>
      <c r="F36" s="837"/>
      <c r="G36" s="837"/>
      <c r="H36" s="838"/>
      <c r="I36" s="271"/>
      <c r="J36" s="272"/>
      <c r="K36" s="273">
        <f>VLOOKUP(A36,EQUIPOS!A6:D163,4,FALSE)</f>
        <v>1429.6347601283487</v>
      </c>
      <c r="L36" s="274"/>
      <c r="M36" s="275">
        <v>2</v>
      </c>
      <c r="N36" s="276">
        <f>K36/M36</f>
        <v>714.81738006417436</v>
      </c>
    </row>
    <row r="37" spans="1:14">
      <c r="A37" s="116" t="s">
        <v>282</v>
      </c>
      <c r="B37" s="836" t="str">
        <f>VLOOKUP(A37,EQUIPOS!A7:D154,3,FALSE)</f>
        <v>Piloteadora potencia 250KW, RPM 1800, fuerza elevadora 200KN</v>
      </c>
      <c r="C37" s="837"/>
      <c r="D37" s="837"/>
      <c r="E37" s="837"/>
      <c r="F37" s="837"/>
      <c r="G37" s="837"/>
      <c r="H37" s="838"/>
      <c r="I37" s="425"/>
      <c r="J37" s="426"/>
      <c r="K37" s="273">
        <f>VLOOKUP(A37,EQUIPOS!A7:D164,4,FALSE)</f>
        <v>718410.97964062763</v>
      </c>
      <c r="L37" s="339"/>
      <c r="M37" s="340">
        <v>4</v>
      </c>
      <c r="N37" s="276">
        <f>K37/M37</f>
        <v>179602.74491015691</v>
      </c>
    </row>
    <row r="38" spans="1:14">
      <c r="A38" s="116" t="s">
        <v>363</v>
      </c>
      <c r="B38" s="836" t="str">
        <f>VLOOKUP(A38,EQUIPOS!A8:D154,3,FALSE)</f>
        <v>Vibrador de concreto, Motor de 3 hp a 18.000 rpm Mangueras de 4 mt</v>
      </c>
      <c r="C38" s="837"/>
      <c r="D38" s="837"/>
      <c r="E38" s="837"/>
      <c r="F38" s="837"/>
      <c r="G38" s="837"/>
      <c r="H38" s="838"/>
      <c r="I38" s="332"/>
      <c r="J38" s="334"/>
      <c r="K38" s="273">
        <f>VLOOKUP(A38,EQUIPOS!A8:D165,4,FALSE)</f>
        <v>4449.9106977752608</v>
      </c>
      <c r="L38" s="427"/>
      <c r="M38" s="428">
        <v>2</v>
      </c>
      <c r="N38" s="276">
        <f>K38/M38</f>
        <v>2224.9553488876304</v>
      </c>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0.1</v>
      </c>
      <c r="N40" s="348">
        <f>N76*M40</f>
        <v>1240.0887785492826</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183782.60641765798</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4165.4831764599385</v>
      </c>
      <c r="N47" s="276">
        <f>K47*M47</f>
        <v>49466.030087193627</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17029.439115322049</v>
      </c>
      <c r="N48" s="276">
        <f>K48*M48</f>
        <v>8514.7195576610247</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3811.7664144587307</v>
      </c>
      <c r="N49" s="276">
        <f>K49*M49</f>
        <v>1905.8832072293653</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521275.37466344738</v>
      </c>
      <c r="N50" s="276">
        <f>K50*M50</f>
        <v>68780.665276678046</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3" t="s">
        <v>953</v>
      </c>
      <c r="C54" s="824"/>
      <c r="D54" s="824"/>
      <c r="E54" s="824"/>
      <c r="F54" s="824"/>
      <c r="G54" s="824"/>
      <c r="H54" s="824"/>
      <c r="I54" s="824"/>
      <c r="J54" s="824"/>
      <c r="K54" s="824"/>
      <c r="L54" s="824"/>
      <c r="M54" s="825"/>
      <c r="N54" s="398">
        <f>SUM(N47:N53)</f>
        <v>128667.29812876206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1408</v>
      </c>
      <c r="B59" s="49" t="str">
        <f>VLOOKUP(A59,TRANSPORTE!A5:D117,3,FALSE)</f>
        <v>Equipo de Transporte (Camiones Grúas</v>
      </c>
      <c r="C59" s="321"/>
      <c r="D59" s="321"/>
      <c r="E59" s="321"/>
      <c r="F59" s="321"/>
      <c r="G59" s="321"/>
      <c r="H59" s="315" t="s">
        <v>1467</v>
      </c>
      <c r="I59" s="283">
        <v>0.05</v>
      </c>
      <c r="J59" s="290">
        <v>1</v>
      </c>
      <c r="K59" s="283">
        <f>I59*J59</f>
        <v>0.05</v>
      </c>
      <c r="L59" s="827">
        <f>VLOOKUP(A59,TRANSPORTE!A5:D117,4,FALSE)</f>
        <v>65.903979183311449</v>
      </c>
      <c r="M59" s="828"/>
      <c r="N59" s="291">
        <f>K59*L59</f>
        <v>3.2951989591655728</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3.2951989591655728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65"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38">
        <v>47.058819999999997</v>
      </c>
      <c r="N70" s="399">
        <f>K70/M70</f>
        <v>2300.5676725425756</v>
      </c>
      <c r="O70" s="109"/>
    </row>
    <row r="71" spans="1:15">
      <c r="A71" s="165"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436">
        <v>32</v>
      </c>
      <c r="N71" s="399">
        <f>K71/M71</f>
        <v>6766.375</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12400.887785492825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324854.08753087203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64970.817506174411</v>
      </c>
      <c r="M83" s="858"/>
      <c r="N83" s="54"/>
    </row>
    <row r="84" spans="1:14">
      <c r="B84" s="92" t="s">
        <v>973</v>
      </c>
      <c r="C84" s="93"/>
      <c r="D84" s="93"/>
      <c r="E84" s="93"/>
      <c r="F84" s="93"/>
      <c r="G84" s="93"/>
      <c r="H84" s="93"/>
      <c r="I84" s="90"/>
      <c r="J84" s="91"/>
      <c r="K84" s="308">
        <v>0.05</v>
      </c>
      <c r="L84" s="857">
        <f>N78*K84</f>
        <v>16242.704376543603</v>
      </c>
      <c r="M84" s="858"/>
      <c r="N84" s="54"/>
    </row>
    <row r="85" spans="1:14" ht="15.75" thickBot="1">
      <c r="B85" s="94" t="s">
        <v>974</v>
      </c>
      <c r="C85" s="95"/>
      <c r="D85" s="95"/>
      <c r="E85" s="95"/>
      <c r="F85" s="95"/>
      <c r="G85" s="95"/>
      <c r="H85" s="95"/>
      <c r="I85" s="96"/>
      <c r="J85" s="97"/>
      <c r="K85" s="309">
        <v>0.05</v>
      </c>
      <c r="L85" s="859">
        <f>N78*K85</f>
        <v>16242.704376543603</v>
      </c>
      <c r="M85" s="860"/>
      <c r="N85" s="54"/>
    </row>
    <row r="86" spans="1:14" ht="15.75" thickBot="1">
      <c r="B86" s="823" t="s">
        <v>953</v>
      </c>
      <c r="C86" s="824"/>
      <c r="D86" s="824"/>
      <c r="E86" s="824"/>
      <c r="F86" s="824"/>
      <c r="G86" s="824"/>
      <c r="H86" s="824"/>
      <c r="I86" s="824"/>
      <c r="J86" s="824"/>
      <c r="K86" s="824"/>
      <c r="L86" s="824"/>
      <c r="M86" s="825"/>
      <c r="N86" s="55">
        <f>L83+L84+L85</f>
        <v>97456.226259261632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422310.31379013369</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2218</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1098</v>
      </c>
      <c r="C31" s="84" t="s">
        <v>1878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228</v>
      </c>
      <c r="B36" s="836" t="str">
        <f>VLOOKUP(A36,EQUIPOS!A6:D154,3,FALSE)</f>
        <v xml:space="preserve">Formaleta metálica (concreto hidráulico)
</v>
      </c>
      <c r="C36" s="837"/>
      <c r="D36" s="837"/>
      <c r="E36" s="837"/>
      <c r="F36" s="837"/>
      <c r="G36" s="837"/>
      <c r="H36" s="838"/>
      <c r="I36" s="271"/>
      <c r="J36" s="272"/>
      <c r="K36" s="273">
        <f>VLOOKUP(A36,EQUIPOS!A6:D163,4,FALSE)</f>
        <v>1429.6347601283487</v>
      </c>
      <c r="L36" s="274"/>
      <c r="M36" s="275">
        <v>2</v>
      </c>
      <c r="N36" s="276">
        <f>K36/M36</f>
        <v>714.81738006417436</v>
      </c>
    </row>
    <row r="37" spans="1:14">
      <c r="A37" s="116" t="s">
        <v>282</v>
      </c>
      <c r="B37" s="836" t="str">
        <f>VLOOKUP(A37,EQUIPOS!A7:D154,3,FALSE)</f>
        <v>Piloteadora potencia 250KW, RPM 1800, fuerza elevadora 200KN</v>
      </c>
      <c r="C37" s="837"/>
      <c r="D37" s="837"/>
      <c r="E37" s="837"/>
      <c r="F37" s="837"/>
      <c r="G37" s="837"/>
      <c r="H37" s="838"/>
      <c r="I37" s="425"/>
      <c r="J37" s="426"/>
      <c r="K37" s="273">
        <f>VLOOKUP(A37,EQUIPOS!A7:D164,4,FALSE)</f>
        <v>718410.97964062763</v>
      </c>
      <c r="L37" s="339"/>
      <c r="M37" s="340">
        <v>4</v>
      </c>
      <c r="N37" s="276">
        <f>K37/M37</f>
        <v>179602.74491015691</v>
      </c>
    </row>
    <row r="38" spans="1:14">
      <c r="A38" s="116" t="s">
        <v>363</v>
      </c>
      <c r="B38" s="836" t="str">
        <f>VLOOKUP(A38,EQUIPOS!A8:D154,3,FALSE)</f>
        <v>Vibrador de concreto, Motor de 3 hp a 18.000 rpm Mangueras de 4 mt</v>
      </c>
      <c r="C38" s="837"/>
      <c r="D38" s="837"/>
      <c r="E38" s="837"/>
      <c r="F38" s="837"/>
      <c r="G38" s="837"/>
      <c r="H38" s="838"/>
      <c r="I38" s="332"/>
      <c r="J38" s="334"/>
      <c r="K38" s="273">
        <f>VLOOKUP(A38,EQUIPOS!A8:D165,4,FALSE)</f>
        <v>4449.9106977752608</v>
      </c>
      <c r="L38" s="427"/>
      <c r="M38" s="428">
        <v>2</v>
      </c>
      <c r="N38" s="276">
        <f>K38/M38</f>
        <v>2224.9553488876304</v>
      </c>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0.1</v>
      </c>
      <c r="N40" s="348">
        <f>N76*M40</f>
        <v>1240.0887785492826</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183782.60641765798</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4165.4831764599385</v>
      </c>
      <c r="N47" s="276">
        <f>K47*M47</f>
        <v>49466.030087193627</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17029.439115322049</v>
      </c>
      <c r="N48" s="276">
        <f>K48*M48</f>
        <v>8514.7195576610247</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3811.7664144587307</v>
      </c>
      <c r="N49" s="276">
        <f>K49*M49</f>
        <v>1905.8832072293653</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521275.37466344738</v>
      </c>
      <c r="N50" s="276">
        <f>K50*M50</f>
        <v>68780.665276678046</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3" t="s">
        <v>953</v>
      </c>
      <c r="C54" s="824"/>
      <c r="D54" s="824"/>
      <c r="E54" s="824"/>
      <c r="F54" s="824"/>
      <c r="G54" s="824"/>
      <c r="H54" s="824"/>
      <c r="I54" s="824"/>
      <c r="J54" s="824"/>
      <c r="K54" s="824"/>
      <c r="L54" s="824"/>
      <c r="M54" s="825"/>
      <c r="N54" s="398">
        <f>SUM(N47:N53)</f>
        <v>128667.29812876206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1408</v>
      </c>
      <c r="B59" s="49" t="str">
        <f>VLOOKUP(A59,TRANSPORTE!A5:D117,3,FALSE)</f>
        <v>Equipo de Transporte (Camiones Grúas</v>
      </c>
      <c r="C59" s="321"/>
      <c r="D59" s="321"/>
      <c r="E59" s="321"/>
      <c r="F59" s="321"/>
      <c r="G59" s="321"/>
      <c r="H59" s="315" t="s">
        <v>1467</v>
      </c>
      <c r="I59" s="283">
        <v>0.05</v>
      </c>
      <c r="J59" s="290">
        <v>1</v>
      </c>
      <c r="K59" s="283">
        <f>I59*J59</f>
        <v>0.05</v>
      </c>
      <c r="L59" s="827">
        <f>VLOOKUP(A59,TRANSPORTE!A5:D117,4,FALSE)</f>
        <v>65.903979183311449</v>
      </c>
      <c r="M59" s="828"/>
      <c r="N59" s="291">
        <f>K59*L59</f>
        <v>3.2951989591655728</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3.2951989591655728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65"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41">
        <v>47.058819999999997</v>
      </c>
      <c r="N70" s="399">
        <f>K70/M70</f>
        <v>2300.5676725425756</v>
      </c>
      <c r="O70" s="109"/>
    </row>
    <row r="71" spans="1:15">
      <c r="A71" s="165"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436">
        <v>32</v>
      </c>
      <c r="N71" s="399">
        <f>K71/M71</f>
        <v>6766.375</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12400.887785492825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324854.08753087203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64970.817506174411</v>
      </c>
      <c r="M83" s="858"/>
      <c r="N83" s="54"/>
    </row>
    <row r="84" spans="1:14">
      <c r="B84" s="92" t="s">
        <v>973</v>
      </c>
      <c r="C84" s="93"/>
      <c r="D84" s="93"/>
      <c r="E84" s="93"/>
      <c r="F84" s="93"/>
      <c r="G84" s="93"/>
      <c r="H84" s="93"/>
      <c r="I84" s="90"/>
      <c r="J84" s="91"/>
      <c r="K84" s="308">
        <v>0.05</v>
      </c>
      <c r="L84" s="857">
        <f>N78*K84</f>
        <v>16242.704376543603</v>
      </c>
      <c r="M84" s="858"/>
      <c r="N84" s="54"/>
    </row>
    <row r="85" spans="1:14" ht="15.75" thickBot="1">
      <c r="B85" s="94" t="s">
        <v>974</v>
      </c>
      <c r="C85" s="95"/>
      <c r="D85" s="95"/>
      <c r="E85" s="95"/>
      <c r="F85" s="95"/>
      <c r="G85" s="95"/>
      <c r="H85" s="95"/>
      <c r="I85" s="96"/>
      <c r="J85" s="97"/>
      <c r="K85" s="309">
        <v>0.05</v>
      </c>
      <c r="L85" s="859">
        <f>N78*K85</f>
        <v>16242.704376543603</v>
      </c>
      <c r="M85" s="860"/>
      <c r="N85" s="54"/>
    </row>
    <row r="86" spans="1:14" ht="15.75" thickBot="1">
      <c r="B86" s="823" t="s">
        <v>953</v>
      </c>
      <c r="C86" s="824"/>
      <c r="D86" s="824"/>
      <c r="E86" s="824"/>
      <c r="F86" s="824"/>
      <c r="G86" s="824"/>
      <c r="H86" s="824"/>
      <c r="I86" s="824"/>
      <c r="J86" s="824"/>
      <c r="K86" s="824"/>
      <c r="L86" s="824"/>
      <c r="M86" s="825"/>
      <c r="N86" s="55">
        <f>L83+L84+L85</f>
        <v>97456.226259261632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422310.31379013369</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0" zoomScale="77" zoomScaleNormal="77" workbookViewId="0">
      <selection activeCell="A80" sqref="A8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1099</v>
      </c>
      <c r="C31" s="84" t="s">
        <v>2230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243</v>
      </c>
      <c r="B36" s="836" t="str">
        <f>VLOOKUP(A36,EQUIPOS!A6:D154,3,FALSE)</f>
        <v>Grúa 10 ton</v>
      </c>
      <c r="C36" s="837"/>
      <c r="D36" s="837"/>
      <c r="E36" s="837"/>
      <c r="F36" s="837"/>
      <c r="G36" s="837"/>
      <c r="H36" s="838"/>
      <c r="I36" s="271"/>
      <c r="J36" s="272"/>
      <c r="K36" s="273">
        <f>VLOOKUP(A36,EQUIPOS!A6:D163,4,FALSE)</f>
        <v>182473.93970890972</v>
      </c>
      <c r="L36" s="274"/>
      <c r="M36" s="275">
        <v>0.158</v>
      </c>
      <c r="N36" s="276">
        <f t="shared" ref="N36:N44" si="0">K36/M36</f>
        <v>1154898.3525880361</v>
      </c>
    </row>
    <row r="37" spans="1:14">
      <c r="A37" s="116" t="s">
        <v>121</v>
      </c>
      <c r="B37" s="836" t="str">
        <f>VLOOKUP(A37,EQUIPOS!A7:D154,3,FALSE)</f>
        <v>Bomba eléctrica para accionar la celda</v>
      </c>
      <c r="C37" s="837"/>
      <c r="D37" s="837"/>
      <c r="E37" s="837"/>
      <c r="F37" s="837"/>
      <c r="G37" s="837"/>
      <c r="H37" s="838"/>
      <c r="I37" s="425"/>
      <c r="J37" s="426"/>
      <c r="K37" s="273">
        <f>VLOOKUP(A37,EQUIPOS!A7:D164,4,FALSE)</f>
        <v>76025.686935692691</v>
      </c>
      <c r="L37" s="339"/>
      <c r="M37" s="340">
        <v>0.158</v>
      </c>
      <c r="N37" s="276">
        <f t="shared" si="0"/>
        <v>481175.23377020692</v>
      </c>
    </row>
    <row r="38" spans="1:14">
      <c r="A38" s="116" t="s">
        <v>217</v>
      </c>
      <c r="B38" s="836" t="str">
        <f>VLOOKUP(A38,EQUIPOS!A8:D154,3,FALSE)</f>
        <v>Equipo de soldadura y de acetileno (incluye soldadura)</v>
      </c>
      <c r="C38" s="837"/>
      <c r="D38" s="837"/>
      <c r="E38" s="837"/>
      <c r="F38" s="837"/>
      <c r="G38" s="837"/>
      <c r="H38" s="838"/>
      <c r="I38" s="425"/>
      <c r="J38" s="426"/>
      <c r="K38" s="442">
        <f>VLOOKUP(A38,EQUIPOS!A8:D165,4,FALSE)</f>
        <v>26586.873501199854</v>
      </c>
      <c r="L38" s="339"/>
      <c r="M38" s="340">
        <v>0.158</v>
      </c>
      <c r="N38" s="276">
        <f t="shared" si="0"/>
        <v>168271.3512734168</v>
      </c>
    </row>
    <row r="39" spans="1:14">
      <c r="A39" s="116" t="s">
        <v>255</v>
      </c>
      <c r="B39" s="836" t="str">
        <f>VLOOKUP(A39,EQUIPOS!A9:D154,3,FALSE)</f>
        <v>Manómetro cable de acero para bajar la celda</v>
      </c>
      <c r="C39" s="837"/>
      <c r="D39" s="837"/>
      <c r="E39" s="837"/>
      <c r="F39" s="837"/>
      <c r="G39" s="837"/>
      <c r="H39" s="838"/>
      <c r="I39" s="425"/>
      <c r="J39" s="426"/>
      <c r="K39" s="442">
        <f>VLOOKUP(A39,EQUIPOS!A9:D166,4,FALSE)</f>
        <v>2092215.7739469558</v>
      </c>
      <c r="L39" s="339"/>
      <c r="M39" s="340">
        <v>0.158</v>
      </c>
      <c r="N39" s="276">
        <f t="shared" si="0"/>
        <v>13241871.98700605</v>
      </c>
    </row>
    <row r="40" spans="1:14">
      <c r="A40" s="116" t="s">
        <v>1647</v>
      </c>
      <c r="B40" s="836" t="str">
        <f>VLOOKUP(A40,EQUIPOS!A10:D154,3,FALSE)</f>
        <v xml:space="preserve">Retroexcavadora sobre llantas 
</v>
      </c>
      <c r="C40" s="837"/>
      <c r="D40" s="837"/>
      <c r="E40" s="837"/>
      <c r="F40" s="837"/>
      <c r="G40" s="837"/>
      <c r="H40" s="838"/>
      <c r="I40" s="425"/>
      <c r="J40" s="426"/>
      <c r="K40" s="442">
        <f>VLOOKUP(A40,EQUIPOS!A10:D167,4,FALSE)</f>
        <v>126036.54718557287</v>
      </c>
      <c r="L40" s="339"/>
      <c r="M40" s="340">
        <v>0.158</v>
      </c>
      <c r="N40" s="276">
        <f t="shared" si="0"/>
        <v>797699.66573147383</v>
      </c>
    </row>
    <row r="41" spans="1:14">
      <c r="A41" s="116" t="s">
        <v>115</v>
      </c>
      <c r="B41" s="836" t="str">
        <f>VLOOKUP(A41,EQUIPOS!A6:D154,3,FALSE)</f>
        <v>Andamiaje para Aplicar la Carga (Equipos Sustituto de la Tara)</v>
      </c>
      <c r="C41" s="837"/>
      <c r="D41" s="837"/>
      <c r="E41" s="837"/>
      <c r="F41" s="837"/>
      <c r="G41" s="837"/>
      <c r="H41" s="838"/>
      <c r="I41" s="425"/>
      <c r="J41" s="426"/>
      <c r="K41" s="442">
        <f>VLOOKUP(A41,EQUIPOS!A6:D154,4,FALSE)</f>
        <v>1292.1403909919434</v>
      </c>
      <c r="L41" s="339"/>
      <c r="M41" s="340">
        <v>0.158</v>
      </c>
      <c r="N41" s="276">
        <f t="shared" si="0"/>
        <v>8178.1037404553381</v>
      </c>
    </row>
    <row r="42" spans="1:14">
      <c r="A42" s="116" t="s">
        <v>224</v>
      </c>
      <c r="B42" s="836" t="str">
        <f>VLOOKUP(A42,EQUIPOS!A12:D156,3,FALSE)</f>
        <v>Equipo de Medición (Deformimetros Eléctricos, Mecánicos, Celdas de Carga,  Etc.)</v>
      </c>
      <c r="C42" s="837"/>
      <c r="D42" s="837"/>
      <c r="E42" s="837"/>
      <c r="F42" s="837"/>
      <c r="G42" s="837"/>
      <c r="H42" s="838"/>
      <c r="I42" s="332"/>
      <c r="J42" s="334"/>
      <c r="K42" s="442">
        <f>VLOOKUP(A42,EQUIPOS!A12:D169,4,FALSE)</f>
        <v>247813.78455580052</v>
      </c>
      <c r="L42" s="427"/>
      <c r="M42" s="428">
        <v>0.158</v>
      </c>
      <c r="N42" s="276">
        <f t="shared" si="0"/>
        <v>1568441.6744038009</v>
      </c>
    </row>
    <row r="43" spans="1:14">
      <c r="A43" t="s">
        <v>335</v>
      </c>
      <c r="B43" s="836" t="str">
        <f>VLOOKUP(A43,EQUIPOS!A13:D157,3,FALSE)</f>
        <v>Tara (Recebo, Agua, Etc.)</v>
      </c>
      <c r="C43" s="837"/>
      <c r="D43" s="837"/>
      <c r="E43" s="837"/>
      <c r="F43" s="837"/>
      <c r="G43" s="837"/>
      <c r="H43" s="838"/>
      <c r="I43" s="39"/>
      <c r="J43" s="40"/>
      <c r="K43" s="442">
        <f>VLOOKUP(A43,EQUIPOS!A13:D170,4,FALSE)</f>
        <v>393235.62362870475</v>
      </c>
      <c r="L43" s="280"/>
      <c r="M43" s="281">
        <v>2.8000000000000001E-2</v>
      </c>
      <c r="N43" s="276">
        <f t="shared" si="0"/>
        <v>14044129.415310884</v>
      </c>
    </row>
    <row r="44" spans="1:14">
      <c r="A44" t="s">
        <v>216</v>
      </c>
      <c r="B44" s="836" t="str">
        <f>VLOOKUP(A44,EQUIPOS!A14:D158,3,FALSE)</f>
        <v xml:space="preserve">Equipo de topografía Teodolito electrónico con abertura de anteojo de 42 mm. Aumento del anteojo: 30x.Distancia mínima de enfoque: 1.0 m. Precisión: 5´´. Compensador con rango de trabajo ±3´. </v>
      </c>
      <c r="C44" s="837"/>
      <c r="D44" s="837"/>
      <c r="E44" s="837"/>
      <c r="F44" s="837"/>
      <c r="G44" s="837"/>
      <c r="H44" s="838"/>
      <c r="I44" s="39"/>
      <c r="J44" s="40"/>
      <c r="K44" s="442">
        <f>VLOOKUP(A44,EQUIPOS!A14:D171,4,FALSE)</f>
        <v>14569.455906628655</v>
      </c>
      <c r="L44" s="280"/>
      <c r="M44" s="281">
        <v>0.158</v>
      </c>
      <c r="N44" s="277">
        <f t="shared" si="0"/>
        <v>92211.746244485155</v>
      </c>
    </row>
    <row r="45" spans="1:14">
      <c r="B45" s="843" t="s">
        <v>952</v>
      </c>
      <c r="C45" s="844"/>
      <c r="D45" s="844"/>
      <c r="E45" s="41"/>
      <c r="F45" s="42"/>
      <c r="G45" s="42"/>
      <c r="H45" s="43"/>
      <c r="I45" s="39"/>
      <c r="J45" s="40"/>
      <c r="K45" s="283"/>
      <c r="L45" s="280"/>
      <c r="M45" s="405">
        <v>0.02</v>
      </c>
      <c r="N45" s="348">
        <f>N79*M45</f>
        <v>7707.987993879492</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398">
        <f>SUM(N36:N46)</f>
        <v>31564585.518062692</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14" t="s">
        <v>944</v>
      </c>
      <c r="C51" s="815"/>
      <c r="D51" s="815"/>
      <c r="E51" s="815"/>
      <c r="F51" s="815"/>
      <c r="G51" s="815"/>
      <c r="H51" s="815"/>
      <c r="I51" s="816"/>
      <c r="J51" s="319" t="s">
        <v>945</v>
      </c>
      <c r="K51" s="88" t="s">
        <v>946</v>
      </c>
      <c r="L51" s="817" t="s">
        <v>955</v>
      </c>
      <c r="M51" s="816"/>
      <c r="N51" s="89" t="s">
        <v>951</v>
      </c>
    </row>
    <row r="52" spans="1:14">
      <c r="A52" s="164" t="s">
        <v>410</v>
      </c>
      <c r="B52" s="46" t="str">
        <f>VLOOKUP(A52,MATERIALES!A5:D373,3,FALSE)</f>
        <v>Celda especial de carga</v>
      </c>
      <c r="C52" s="285"/>
      <c r="D52" s="285"/>
      <c r="E52" s="285"/>
      <c r="F52" s="285"/>
      <c r="G52" s="285"/>
      <c r="H52" s="285"/>
      <c r="I52" s="272"/>
      <c r="J52" s="228" t="str">
        <f>VLOOKUP(A52,MATERIALES!A6:D644,2,FALSE)</f>
        <v>u</v>
      </c>
      <c r="K52" s="286">
        <v>1</v>
      </c>
      <c r="L52" s="271"/>
      <c r="M52" s="406">
        <f>VLOOKUP(A52,MATERIALES!A5:D396,4,FALSE)</f>
        <v>24734729.01303928</v>
      </c>
      <c r="N52" s="276">
        <f t="shared" ref="N52:N58" si="1">K52*M52</f>
        <v>24734729.01303928</v>
      </c>
    </row>
    <row r="53" spans="1:14">
      <c r="A53" s="164" t="s">
        <v>505</v>
      </c>
      <c r="B53" s="46" t="str">
        <f>VLOOKUP(A53,MATERIALES!A6:D373,3,FALSE)</f>
        <v>Manguera de alta presión</v>
      </c>
      <c r="C53" s="429"/>
      <c r="D53" s="429"/>
      <c r="E53" s="429"/>
      <c r="F53" s="429"/>
      <c r="G53" s="429"/>
      <c r="H53" s="429"/>
      <c r="I53" s="429"/>
      <c r="J53" s="315" t="str">
        <f>VLOOKUP(A53,MATERIALES!A7:D645,2,FALSE)</f>
        <v>m</v>
      </c>
      <c r="K53" s="401">
        <v>30</v>
      </c>
      <c r="L53" s="425"/>
      <c r="M53" s="406">
        <f>VLOOKUP(A53,MATERIALES!A6:D397,4,FALSE)</f>
        <v>7000</v>
      </c>
      <c r="N53" s="276">
        <f t="shared" si="1"/>
        <v>210000</v>
      </c>
    </row>
    <row r="54" spans="1:14">
      <c r="A54" s="164" t="s">
        <v>729</v>
      </c>
      <c r="B54" s="46" t="str">
        <f>VLOOKUP(A54,MATERIALES!A6:D373,3,FALSE)</f>
        <v>Tubo Metálico De Alta Resistencia</v>
      </c>
      <c r="C54" s="429"/>
      <c r="D54" s="429"/>
      <c r="E54" s="429"/>
      <c r="F54" s="429"/>
      <c r="G54" s="429"/>
      <c r="H54" s="429"/>
      <c r="I54" s="429"/>
      <c r="J54" s="316" t="str">
        <f>VLOOKUP(A54,MATERIALES!A8:D646,2,FALSE)</f>
        <v>m</v>
      </c>
      <c r="K54" s="401">
        <v>60</v>
      </c>
      <c r="L54" s="425"/>
      <c r="M54" s="406">
        <f>VLOOKUP(A54,MATERIALES!A6:D398,4,FALSE)</f>
        <v>95453.608616723926</v>
      </c>
      <c r="N54" s="276">
        <f t="shared" si="1"/>
        <v>5727216.5170034356</v>
      </c>
    </row>
    <row r="55" spans="1:14">
      <c r="A55" s="164" t="s">
        <v>734</v>
      </c>
      <c r="B55" s="46" t="str">
        <f>VLOOKUP(A55,MATERIALES!A6:D373,3,FALSE)</f>
        <v>Uniones especiales de alta resistencia para tubería</v>
      </c>
      <c r="C55" s="429"/>
      <c r="D55" s="429"/>
      <c r="E55" s="429"/>
      <c r="F55" s="429"/>
      <c r="G55" s="429"/>
      <c r="H55" s="429"/>
      <c r="I55" s="429"/>
      <c r="J55" s="316" t="str">
        <f>VLOOKUP(A55,MATERIALES!A9:D647,2,FALSE)</f>
        <v>u</v>
      </c>
      <c r="K55" s="401">
        <v>12</v>
      </c>
      <c r="L55" s="425"/>
      <c r="M55" s="406">
        <f>VLOOKUP(A55,MATERIALES!A6:D399,4,FALSE)</f>
        <v>50268.12800247562</v>
      </c>
      <c r="N55" s="276">
        <f t="shared" si="1"/>
        <v>603217.53602970741</v>
      </c>
    </row>
    <row r="56" spans="1:14">
      <c r="A56" s="164" t="s">
        <v>698</v>
      </c>
      <c r="B56" s="46" t="str">
        <f>VLOOKUP(A56,MATERIALES!A7:D373,3,FALSE)</f>
        <v>Transductores electrónicos (incluye cables, protección contra el concreto y panel de lectura)</v>
      </c>
      <c r="C56" s="429"/>
      <c r="D56" s="429"/>
      <c r="E56" s="429"/>
      <c r="F56" s="429"/>
      <c r="G56" s="429"/>
      <c r="H56" s="429"/>
      <c r="I56" s="429"/>
      <c r="J56" s="316" t="str">
        <f>VLOOKUP(A56,MATERIALES!A10:D648,2,FALSE)</f>
        <v>u</v>
      </c>
      <c r="K56" s="401">
        <v>2</v>
      </c>
      <c r="L56" s="425"/>
      <c r="M56" s="406">
        <f>VLOOKUP(A56,MATERIALES!A7:D400,4,FALSE)</f>
        <v>2437824.4129011636</v>
      </c>
      <c r="N56" s="276">
        <f t="shared" si="1"/>
        <v>4875648.8258023271</v>
      </c>
    </row>
    <row r="57" spans="1:14">
      <c r="A57" s="164" t="s">
        <v>700</v>
      </c>
      <c r="B57" s="46" t="str">
        <f>VLOOKUP(A57,MATERIALES!A8:D373,3,FALSE)</f>
        <v>Transductores mecánicos (incluye cables, protección contra el concreto y panel de lectura)</v>
      </c>
      <c r="C57" s="429"/>
      <c r="D57" s="429"/>
      <c r="E57" s="429"/>
      <c r="F57" s="429"/>
      <c r="G57" s="429"/>
      <c r="H57" s="429"/>
      <c r="I57" s="429"/>
      <c r="J57" s="316" t="str">
        <f>VLOOKUP(A57,MATERIALES!A11:D649,2,FALSE)</f>
        <v>u</v>
      </c>
      <c r="K57" s="401">
        <v>5</v>
      </c>
      <c r="L57" s="425"/>
      <c r="M57" s="406">
        <f>VLOOKUP(A57,MATERIALES!A8:D401,4,FALSE)</f>
        <v>1502504.8397304222</v>
      </c>
      <c r="N57" s="276">
        <f t="shared" si="1"/>
        <v>7512524.198652111</v>
      </c>
    </row>
    <row r="58" spans="1:14" ht="15.75" thickBot="1">
      <c r="A58" s="209" t="s">
        <v>550</v>
      </c>
      <c r="B58" s="46" t="str">
        <f>VLOOKUP(A58,MATERIALES!A9:D374,3,FALSE)</f>
        <v>Material seleccionado para Relleno</v>
      </c>
      <c r="C58" s="314"/>
      <c r="D58" s="314"/>
      <c r="E58" s="314"/>
      <c r="F58" s="314"/>
      <c r="G58" s="314"/>
      <c r="H58" s="314"/>
      <c r="I58" s="314"/>
      <c r="J58" s="439" t="str">
        <f>VLOOKUP(A58,MATERIALES!A12:D650,2,FALSE)</f>
        <v>m3</v>
      </c>
      <c r="K58" s="129">
        <v>70</v>
      </c>
      <c r="L58" s="329"/>
      <c r="M58" s="406">
        <f>VLOOKUP(A58,MATERIALES!A9:D402,4,FALSE)</f>
        <v>23678.049628510485</v>
      </c>
      <c r="N58" s="276">
        <f t="shared" si="1"/>
        <v>1657463.473995734</v>
      </c>
    </row>
    <row r="59" spans="1:14" ht="15.75" thickBot="1">
      <c r="B59" s="823" t="s">
        <v>953</v>
      </c>
      <c r="C59" s="824"/>
      <c r="D59" s="824"/>
      <c r="E59" s="824"/>
      <c r="F59" s="824"/>
      <c r="G59" s="824"/>
      <c r="H59" s="824"/>
      <c r="I59" s="824"/>
      <c r="J59" s="824"/>
      <c r="K59" s="824"/>
      <c r="L59" s="824"/>
      <c r="M59" s="825"/>
      <c r="N59" s="398">
        <f>SUM(N52:N58)</f>
        <v>45320799.564522594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1395</v>
      </c>
      <c r="B64" s="49" t="str">
        <f>VLOOKUP(A64,TRANSPORTE!A5:D117,3,FALSE)</f>
        <v>Transporte de Equipos para Prueba (1)</v>
      </c>
      <c r="C64" s="321"/>
      <c r="D64" s="321"/>
      <c r="E64" s="321"/>
      <c r="F64" s="321"/>
      <c r="G64" s="321"/>
      <c r="H64" s="315" t="s">
        <v>1467</v>
      </c>
      <c r="I64" s="283">
        <v>0.05</v>
      </c>
      <c r="J64" s="290">
        <v>1</v>
      </c>
      <c r="K64" s="283">
        <f>I64*J64</f>
        <v>0.05</v>
      </c>
      <c r="L64" s="827">
        <f>VLOOKUP(A64,TRANSPORTE!A5:D117,4,FALSE)</f>
        <v>208716.85597863971</v>
      </c>
      <c r="M64" s="828"/>
      <c r="N64" s="291">
        <f>K64*L64</f>
        <v>10435.842798931986</v>
      </c>
    </row>
    <row r="65" spans="1:15">
      <c r="B65" s="49"/>
      <c r="C65" s="50"/>
      <c r="D65" s="50"/>
      <c r="E65" s="50"/>
      <c r="F65" s="50"/>
      <c r="G65" s="50"/>
      <c r="H65" s="315"/>
      <c r="I65" s="283"/>
      <c r="J65" s="290"/>
      <c r="K65" s="283"/>
      <c r="L65" s="827"/>
      <c r="M65" s="828"/>
      <c r="N65" s="291"/>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10435.842798931986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5" t="s">
        <v>15</v>
      </c>
      <c r="B75" s="52" t="str">
        <f>VLOOKUP(A75,'MANO DE OBRA'!A8:D68,3,FALSE)</f>
        <v>Obrero (6)</v>
      </c>
      <c r="C75" s="50"/>
      <c r="D75" s="50"/>
      <c r="E75" s="50"/>
      <c r="F75" s="50"/>
      <c r="G75" s="50"/>
      <c r="H75" s="50"/>
      <c r="I75" s="296">
        <f>K75/J75*100</f>
        <v>175560</v>
      </c>
      <c r="J75" s="297">
        <v>185</v>
      </c>
      <c r="K75" s="298">
        <f>VLOOKUP(A75,'MANO DE OBRA'!A8:D99,4,FALSE)</f>
        <v>324786</v>
      </c>
      <c r="L75" s="53"/>
      <c r="M75" s="438">
        <v>1.26</v>
      </c>
      <c r="N75" s="399">
        <f>K75/M75</f>
        <v>257766.66666666666</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6">
        <v>1.26</v>
      </c>
      <c r="N76" s="399">
        <f>K76/M76</f>
        <v>84671.621916196818</v>
      </c>
    </row>
    <row r="77" spans="1:15">
      <c r="A77" s="176" t="s">
        <v>2227</v>
      </c>
      <c r="B77" s="52" t="str">
        <f>VLOOKUP(A77,'MANO DE OBRA'!A11:D72,3,FALSE)</f>
        <v>Celador</v>
      </c>
      <c r="C77" s="50"/>
      <c r="D77" s="50"/>
      <c r="E77" s="50"/>
      <c r="F77" s="50"/>
      <c r="G77" s="50"/>
      <c r="H77" s="50"/>
      <c r="I77" s="296">
        <f>K77/J77*100</f>
        <v>29260.000000000004</v>
      </c>
      <c r="J77" s="297">
        <v>185</v>
      </c>
      <c r="K77" s="302">
        <f>VLOOKUP(A77,'MANO DE OBRA'!A11:D103,4,FALSE)</f>
        <v>54131</v>
      </c>
      <c r="L77" s="322"/>
      <c r="M77" s="304">
        <v>1.26</v>
      </c>
      <c r="N77" s="399">
        <f>K77/M77</f>
        <v>42961.111111111109</v>
      </c>
    </row>
    <row r="78" spans="1:15" ht="15.75" thickBot="1">
      <c r="B78" s="810"/>
      <c r="C78" s="811"/>
      <c r="D78" s="811"/>
      <c r="E78" s="811"/>
      <c r="F78" s="811"/>
      <c r="G78" s="811"/>
      <c r="H78" s="811"/>
      <c r="I78" s="129"/>
      <c r="J78" s="129"/>
      <c r="K78" s="129"/>
      <c r="L78" s="911"/>
      <c r="M78" s="911"/>
      <c r="N78" s="48"/>
    </row>
    <row r="79" spans="1:15" ht="15.75" thickBot="1">
      <c r="B79" s="829" t="s">
        <v>953</v>
      </c>
      <c r="C79" s="830"/>
      <c r="D79" s="830"/>
      <c r="E79" s="830"/>
      <c r="F79" s="830"/>
      <c r="G79" s="830"/>
      <c r="H79" s="830"/>
      <c r="I79" s="830"/>
      <c r="J79" s="830"/>
      <c r="K79" s="830"/>
      <c r="L79" s="830"/>
      <c r="M79" s="831"/>
      <c r="N79" s="305">
        <f>SUM(N75:N78)</f>
        <v>385399.39969397458</v>
      </c>
    </row>
    <row r="80" spans="1:15" ht="15.75" thickBot="1">
      <c r="B80" s="36"/>
      <c r="C80" s="37"/>
      <c r="D80" s="37"/>
      <c r="E80" s="37"/>
      <c r="F80" s="37"/>
      <c r="G80" s="37"/>
      <c r="H80" s="37"/>
      <c r="I80" s="37"/>
      <c r="J80" s="37"/>
      <c r="K80" s="37"/>
      <c r="L80" s="37"/>
      <c r="M80" s="37"/>
      <c r="N80" s="38"/>
    </row>
    <row r="81" spans="1:14" ht="15.75" thickBot="1">
      <c r="B81" s="823" t="s">
        <v>967</v>
      </c>
      <c r="C81" s="824"/>
      <c r="D81" s="824"/>
      <c r="E81" s="824"/>
      <c r="F81" s="824"/>
      <c r="G81" s="824"/>
      <c r="H81" s="824"/>
      <c r="I81" s="824"/>
      <c r="J81" s="824"/>
      <c r="K81" s="824"/>
      <c r="L81" s="824"/>
      <c r="M81" s="825"/>
      <c r="N81" s="102">
        <f>N47+N59+N70+N79</f>
        <v>77281220.325078204</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14" t="s">
        <v>969</v>
      </c>
      <c r="C85" s="815"/>
      <c r="D85" s="815"/>
      <c r="E85" s="815"/>
      <c r="F85" s="815"/>
      <c r="G85" s="815"/>
      <c r="H85" s="815"/>
      <c r="I85" s="318"/>
      <c r="J85" s="338"/>
      <c r="K85" s="306" t="s">
        <v>970</v>
      </c>
      <c r="L85" s="853" t="s">
        <v>971</v>
      </c>
      <c r="M85" s="854"/>
      <c r="N85" s="307"/>
    </row>
    <row r="86" spans="1:14">
      <c r="B86" s="855" t="s">
        <v>972</v>
      </c>
      <c r="C86" s="856"/>
      <c r="D86" s="856"/>
      <c r="E86" s="856"/>
      <c r="F86" s="856"/>
      <c r="G86" s="856"/>
      <c r="H86" s="856"/>
      <c r="I86" s="90"/>
      <c r="J86" s="91"/>
      <c r="K86" s="308">
        <v>0.2</v>
      </c>
      <c r="L86" s="857">
        <f>N81*K86</f>
        <v>15456244.065015642</v>
      </c>
      <c r="M86" s="858"/>
      <c r="N86" s="54"/>
    </row>
    <row r="87" spans="1:14">
      <c r="B87" s="92" t="s">
        <v>973</v>
      </c>
      <c r="C87" s="93"/>
      <c r="D87" s="93"/>
      <c r="E87" s="93"/>
      <c r="F87" s="93"/>
      <c r="G87" s="93"/>
      <c r="H87" s="93"/>
      <c r="I87" s="90"/>
      <c r="J87" s="91"/>
      <c r="K87" s="308">
        <v>0.05</v>
      </c>
      <c r="L87" s="857">
        <f>N81*K87</f>
        <v>3864061.0162539105</v>
      </c>
      <c r="M87" s="858"/>
      <c r="N87" s="54"/>
    </row>
    <row r="88" spans="1:14" ht="15.75" thickBot="1">
      <c r="B88" s="94" t="s">
        <v>974</v>
      </c>
      <c r="C88" s="95"/>
      <c r="D88" s="95"/>
      <c r="E88" s="95"/>
      <c r="F88" s="95"/>
      <c r="G88" s="95"/>
      <c r="H88" s="95"/>
      <c r="I88" s="96"/>
      <c r="J88" s="97"/>
      <c r="K88" s="309">
        <v>0.05</v>
      </c>
      <c r="L88" s="859">
        <f>N81*K88</f>
        <v>3864061.0162539105</v>
      </c>
      <c r="M88" s="860"/>
      <c r="N88" s="54"/>
    </row>
    <row r="89" spans="1:14" ht="15.75" thickBot="1">
      <c r="B89" s="823" t="s">
        <v>953</v>
      </c>
      <c r="C89" s="824"/>
      <c r="D89" s="824"/>
      <c r="E89" s="824"/>
      <c r="F89" s="824"/>
      <c r="G89" s="824"/>
      <c r="H89" s="824"/>
      <c r="I89" s="824"/>
      <c r="J89" s="824"/>
      <c r="K89" s="824"/>
      <c r="L89" s="824"/>
      <c r="M89" s="825"/>
      <c r="N89" s="55">
        <f>L86+L87+L88</f>
        <v>23184366.097523462</v>
      </c>
    </row>
    <row r="90" spans="1:14" ht="15.75" thickBot="1">
      <c r="B90" s="36"/>
      <c r="C90" s="37"/>
      <c r="D90" s="37"/>
      <c r="E90" s="37"/>
      <c r="F90" s="37"/>
      <c r="G90" s="37"/>
      <c r="H90" s="37"/>
      <c r="I90" s="37"/>
      <c r="J90" s="37"/>
      <c r="K90" s="37"/>
      <c r="L90" s="37"/>
      <c r="M90" s="37"/>
      <c r="N90" s="38"/>
    </row>
    <row r="91" spans="1:14" ht="15.75" thickBot="1">
      <c r="A91" t="s">
        <v>2015</v>
      </c>
      <c r="B91" s="823" t="s">
        <v>975</v>
      </c>
      <c r="C91" s="824"/>
      <c r="D91" s="824"/>
      <c r="E91" s="824"/>
      <c r="F91" s="824"/>
      <c r="G91" s="824"/>
      <c r="H91" s="824"/>
      <c r="I91" s="824"/>
      <c r="J91" s="824"/>
      <c r="K91" s="824"/>
      <c r="L91" s="824"/>
      <c r="M91" s="825"/>
      <c r="N91" s="192">
        <f>N81+N89</f>
        <v>100465586.42260167</v>
      </c>
    </row>
    <row r="92" spans="1:14">
      <c r="B92" s="243"/>
      <c r="C92" s="244"/>
      <c r="D92" s="244"/>
      <c r="E92" s="244"/>
      <c r="F92" s="244"/>
      <c r="G92" s="244"/>
      <c r="H92" s="244"/>
      <c r="I92" s="244"/>
      <c r="J92" s="244"/>
      <c r="K92" s="244"/>
      <c r="L92" s="244"/>
      <c r="M92" s="244"/>
      <c r="N92" s="245"/>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247"/>
      <c r="F95" s="247"/>
      <c r="G95" s="247"/>
      <c r="H95" s="247"/>
      <c r="I95" s="247"/>
      <c r="J95" s="247"/>
      <c r="K95" s="247"/>
      <c r="L95" s="247"/>
      <c r="M95" s="247"/>
      <c r="N95" s="248"/>
    </row>
    <row r="96" spans="1:14">
      <c r="B96" s="246"/>
      <c r="C96" s="247"/>
      <c r="D96" s="247"/>
      <c r="E96" s="421" t="s">
        <v>976</v>
      </c>
      <c r="F96" s="421"/>
      <c r="G96" s="421"/>
      <c r="H96" s="421"/>
      <c r="I96" s="421"/>
      <c r="J96" s="421"/>
      <c r="K96" s="247"/>
      <c r="L96" s="247"/>
      <c r="M96" s="247"/>
      <c r="N96" s="248"/>
    </row>
    <row r="97" spans="2:14">
      <c r="B97" s="246"/>
      <c r="C97" s="247"/>
      <c r="D97" s="247"/>
      <c r="E97" s="247" t="s">
        <v>977</v>
      </c>
      <c r="F97" s="247"/>
      <c r="G97" s="247"/>
      <c r="H97" s="247"/>
      <c r="I97" s="247"/>
      <c r="J97" s="247"/>
      <c r="K97" s="247"/>
      <c r="L97" s="247"/>
      <c r="M97" s="247"/>
      <c r="N97" s="248"/>
    </row>
    <row r="98" spans="2:14">
      <c r="B98" s="246"/>
      <c r="C98" s="247"/>
      <c r="D98" s="247"/>
      <c r="E98" s="247" t="s">
        <v>978</v>
      </c>
      <c r="F98" s="247"/>
      <c r="G98" s="247"/>
      <c r="H98" s="247"/>
      <c r="I98" s="247"/>
      <c r="J98" s="247"/>
      <c r="K98" s="247"/>
      <c r="L98" s="247"/>
      <c r="M98" s="247"/>
      <c r="N98" s="248"/>
    </row>
    <row r="99" spans="2:14">
      <c r="B99" s="246"/>
      <c r="C99" s="247"/>
      <c r="D99" s="247"/>
      <c r="E99" s="247" t="s">
        <v>979</v>
      </c>
      <c r="F99" s="247"/>
      <c r="G99" s="247"/>
      <c r="H99" s="247"/>
      <c r="I99" s="247"/>
      <c r="J99" s="247"/>
      <c r="K99" s="247"/>
      <c r="L99" s="247"/>
      <c r="M99" s="247"/>
      <c r="N99" s="248"/>
    </row>
    <row r="100" spans="2:14" ht="15.75" thickBot="1">
      <c r="B100" s="246"/>
      <c r="C100" s="247"/>
      <c r="D100" s="247"/>
      <c r="E100" s="247"/>
      <c r="F100" s="247" t="s">
        <v>980</v>
      </c>
      <c r="G100" s="247"/>
      <c r="H100" s="247"/>
      <c r="I100" s="247"/>
      <c r="J100" s="247"/>
      <c r="K100" s="247"/>
      <c r="L100" s="247"/>
      <c r="M100" s="247"/>
      <c r="N100" s="248"/>
    </row>
    <row r="101" spans="2:14">
      <c r="B101" s="231" t="s">
        <v>2215</v>
      </c>
      <c r="C101" s="232"/>
      <c r="D101" s="232"/>
      <c r="E101" s="232"/>
      <c r="F101" s="232"/>
      <c r="G101" s="232"/>
      <c r="H101" s="232"/>
      <c r="I101" s="232"/>
      <c r="J101" s="232"/>
      <c r="K101" s="232"/>
      <c r="L101" s="232"/>
      <c r="M101" s="232"/>
      <c r="N101" s="233"/>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c r="B104" s="249"/>
      <c r="C104" s="250"/>
      <c r="D104" s="250"/>
      <c r="E104" s="250"/>
      <c r="F104" s="250"/>
      <c r="G104" s="250"/>
      <c r="H104" s="250"/>
      <c r="I104" s="250"/>
      <c r="J104" s="250"/>
      <c r="K104" s="250"/>
      <c r="L104" s="250"/>
      <c r="M104" s="250"/>
      <c r="N104" s="251"/>
    </row>
    <row r="105" spans="2:14" ht="15.75" thickBot="1">
      <c r="B105" s="252"/>
      <c r="C105" s="253"/>
      <c r="D105" s="253"/>
      <c r="E105" s="253"/>
      <c r="F105" s="253"/>
      <c r="G105" s="253"/>
      <c r="H105" s="253"/>
      <c r="I105" s="253"/>
      <c r="J105" s="253"/>
      <c r="K105" s="253"/>
      <c r="L105" s="253"/>
      <c r="M105" s="253"/>
      <c r="N105" s="254"/>
    </row>
    <row r="106" spans="2:14">
      <c r="B106" s="255"/>
      <c r="C106" s="256"/>
      <c r="D106" s="256"/>
      <c r="E106" s="256"/>
      <c r="F106" s="256"/>
      <c r="G106" s="256"/>
      <c r="H106" s="256"/>
      <c r="I106" s="256"/>
      <c r="J106" s="256"/>
      <c r="K106" s="256"/>
      <c r="L106" s="256"/>
      <c r="M106" s="256"/>
      <c r="N106" s="257"/>
    </row>
    <row r="107" spans="2:14">
      <c r="B107" s="258" t="s">
        <v>2216</v>
      </c>
      <c r="C107" s="259"/>
      <c r="D107" s="259"/>
      <c r="E107" s="259"/>
      <c r="F107" s="259"/>
      <c r="G107" s="259"/>
      <c r="H107" s="259"/>
      <c r="I107" s="259"/>
      <c r="J107" s="259"/>
      <c r="K107" s="259"/>
      <c r="L107" s="259"/>
      <c r="M107" s="259"/>
      <c r="N107" s="260"/>
    </row>
    <row r="108" spans="2:14" ht="15" customHeight="1">
      <c r="B108" s="965" t="s">
        <v>2217</v>
      </c>
      <c r="C108" s="966"/>
      <c r="D108" s="966"/>
      <c r="E108" s="966"/>
      <c r="F108" s="966"/>
      <c r="G108" s="966"/>
      <c r="H108" s="966"/>
      <c r="I108" s="966"/>
      <c r="J108" s="966"/>
      <c r="K108" s="966"/>
      <c r="L108" s="966"/>
      <c r="M108" s="966"/>
      <c r="N108" s="967"/>
    </row>
    <row r="109" spans="2:14" ht="15" customHeight="1">
      <c r="B109" s="965"/>
      <c r="C109" s="966"/>
      <c r="D109" s="966"/>
      <c r="E109" s="966"/>
      <c r="F109" s="966"/>
      <c r="G109" s="966"/>
      <c r="H109" s="966"/>
      <c r="I109" s="966"/>
      <c r="J109" s="966"/>
      <c r="K109" s="966"/>
      <c r="L109" s="966"/>
      <c r="M109" s="966"/>
      <c r="N109" s="967"/>
    </row>
    <row r="110" spans="2:14" ht="30" customHeight="1">
      <c r="B110" s="968" t="s">
        <v>2218</v>
      </c>
      <c r="C110" s="969"/>
      <c r="D110" s="969"/>
      <c r="E110" s="969"/>
      <c r="F110" s="969"/>
      <c r="G110" s="969"/>
      <c r="H110" s="969"/>
      <c r="I110" s="969"/>
      <c r="J110" s="969"/>
      <c r="K110" s="969"/>
      <c r="L110" s="969"/>
      <c r="M110" s="969"/>
      <c r="N110" s="970"/>
    </row>
    <row r="111" spans="2:14">
      <c r="B111" s="968"/>
      <c r="C111" s="969"/>
      <c r="D111" s="969"/>
      <c r="E111" s="969"/>
      <c r="F111" s="969"/>
      <c r="G111" s="969"/>
      <c r="H111" s="969"/>
      <c r="I111" s="969"/>
      <c r="J111" s="969"/>
      <c r="K111" s="969"/>
      <c r="L111" s="969"/>
      <c r="M111" s="969"/>
      <c r="N111" s="970"/>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258"/>
      <c r="C115" s="259"/>
      <c r="D115" s="259"/>
      <c r="E115" s="259"/>
      <c r="F115" s="259"/>
      <c r="G115" s="259"/>
      <c r="H115" s="259"/>
      <c r="I115" s="259"/>
      <c r="J115" s="259"/>
      <c r="K115" s="259"/>
      <c r="L115" s="259"/>
      <c r="M115" s="259"/>
      <c r="N115" s="260"/>
    </row>
    <row r="116" spans="2:14">
      <c r="B116" s="246"/>
      <c r="C116" s="247"/>
      <c r="D116" s="247"/>
      <c r="E116" s="247" t="s">
        <v>976</v>
      </c>
      <c r="F116" s="421"/>
      <c r="G116" s="421"/>
      <c r="H116" s="247"/>
      <c r="I116" s="247"/>
      <c r="J116" s="247"/>
      <c r="K116" s="247"/>
      <c r="L116" s="247"/>
      <c r="M116" s="247"/>
      <c r="N116" s="248"/>
    </row>
    <row r="117" spans="2:14">
      <c r="B117" s="246"/>
      <c r="C117" s="247"/>
      <c r="D117" s="247"/>
      <c r="E117" s="422" t="s">
        <v>977</v>
      </c>
      <c r="F117" s="247"/>
      <c r="G117" s="247"/>
      <c r="H117" s="422"/>
      <c r="I117" s="422"/>
      <c r="J117" s="422"/>
      <c r="K117" s="247"/>
      <c r="L117" s="247"/>
      <c r="M117" s="247"/>
      <c r="N117" s="248"/>
    </row>
    <row r="118" spans="2:14">
      <c r="B118" s="246"/>
      <c r="C118" s="247"/>
      <c r="D118" s="247"/>
      <c r="E118" s="261" t="s">
        <v>981</v>
      </c>
      <c r="F118" s="247"/>
      <c r="G118" s="247"/>
      <c r="H118" s="261"/>
      <c r="I118" s="261"/>
      <c r="J118" s="261"/>
      <c r="K118" s="247"/>
      <c r="L118" s="247"/>
      <c r="M118" s="247"/>
      <c r="N118" s="248"/>
    </row>
    <row r="119" spans="2:14">
      <c r="B119" s="262"/>
      <c r="C119" s="259"/>
      <c r="D119" s="259"/>
      <c r="E119" s="247" t="s">
        <v>979</v>
      </c>
      <c r="F119" s="247"/>
      <c r="G119" s="247"/>
      <c r="H119" s="247"/>
      <c r="I119" s="247"/>
      <c r="J119" s="247"/>
      <c r="K119" s="259"/>
      <c r="L119" s="259"/>
      <c r="M119" s="259"/>
      <c r="N119" s="260"/>
    </row>
    <row r="120" spans="2:14">
      <c r="B120" s="262"/>
      <c r="C120" s="259"/>
      <c r="D120" s="259"/>
      <c r="E120" s="259"/>
      <c r="F120" s="247"/>
      <c r="G120" s="247"/>
      <c r="H120" s="247"/>
      <c r="I120" s="247"/>
      <c r="J120" s="247"/>
      <c r="K120" s="259"/>
      <c r="L120" s="259"/>
      <c r="M120" s="259"/>
      <c r="N120" s="260"/>
    </row>
    <row r="121" spans="2:14">
      <c r="B121" s="262" t="s">
        <v>2219</v>
      </c>
      <c r="C121" s="261"/>
      <c r="D121" s="261"/>
      <c r="E121" s="247"/>
      <c r="F121" s="247"/>
      <c r="G121" s="247"/>
      <c r="H121" s="247"/>
      <c r="I121" s="247"/>
      <c r="J121" s="971"/>
      <c r="K121" s="971"/>
      <c r="L121" s="971"/>
      <c r="M121" s="971"/>
      <c r="N121" s="972"/>
    </row>
    <row r="122" spans="2:14" ht="15.75" thickBot="1">
      <c r="B122" s="423" t="s">
        <v>2220</v>
      </c>
      <c r="C122" s="424"/>
      <c r="D122" s="424"/>
      <c r="E122" s="263"/>
      <c r="F122" s="263"/>
      <c r="G122" s="263"/>
      <c r="H122" s="263"/>
      <c r="I122" s="263"/>
      <c r="J122" s="973"/>
      <c r="K122" s="973"/>
      <c r="L122" s="973"/>
      <c r="M122" s="973"/>
      <c r="N122"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1649</v>
      </c>
      <c r="C31" s="84" t="s">
        <v>2095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140</v>
      </c>
      <c r="B36" s="836" t="str">
        <f>VLOOKUP(A36,EQUIPOS!A6:D154,3,FALSE)</f>
        <v>Camisa para Pilote D=1.20m</v>
      </c>
      <c r="C36" s="837"/>
      <c r="D36" s="837"/>
      <c r="E36" s="837"/>
      <c r="F36" s="837"/>
      <c r="G36" s="837"/>
      <c r="H36" s="838"/>
      <c r="I36" s="271"/>
      <c r="J36" s="272"/>
      <c r="K36" s="273">
        <f>VLOOKUP(A36,EQUIPOS!A6:D163,4,FALSE)</f>
        <v>31149.944609987215</v>
      </c>
      <c r="L36" s="274"/>
      <c r="M36" s="275">
        <v>1</v>
      </c>
      <c r="N36" s="276">
        <f t="shared" ref="N36:N42" si="0">K36/M36</f>
        <v>31149.944609987215</v>
      </c>
    </row>
    <row r="37" spans="1:14">
      <c r="A37" s="116" t="s">
        <v>206</v>
      </c>
      <c r="B37" s="836" t="str">
        <f>VLOOKUP(A37,EQUIPOS!A7:D154,3,FALSE)</f>
        <v>Equipo de Soldadura</v>
      </c>
      <c r="C37" s="837"/>
      <c r="D37" s="837"/>
      <c r="E37" s="837"/>
      <c r="F37" s="837"/>
      <c r="G37" s="837"/>
      <c r="H37" s="838"/>
      <c r="I37" s="425"/>
      <c r="J37" s="426"/>
      <c r="K37" s="273">
        <f>VLOOKUP(A37,EQUIPOS!A7:D164,4,FALSE)</f>
        <v>4780.9145181354488</v>
      </c>
      <c r="L37" s="339"/>
      <c r="M37" s="340">
        <v>1</v>
      </c>
      <c r="N37" s="276">
        <f t="shared" si="0"/>
        <v>4780.9145181354488</v>
      </c>
    </row>
    <row r="38" spans="1:14">
      <c r="A38" s="116" t="s">
        <v>242</v>
      </c>
      <c r="B38" s="836" t="str">
        <f>VLOOKUP(A38,EQUIPOS!A8:D154,3,FALSE)</f>
        <v>Grúa con torre capacidad 1 ton en la punta.</v>
      </c>
      <c r="C38" s="837"/>
      <c r="D38" s="837"/>
      <c r="E38" s="837"/>
      <c r="F38" s="837"/>
      <c r="G38" s="837"/>
      <c r="H38" s="838"/>
      <c r="I38" s="425"/>
      <c r="J38" s="426"/>
      <c r="K38" s="442">
        <f>VLOOKUP(A38,EQUIPOS!A8:D165,4,FALSE)</f>
        <v>153050.23856259466</v>
      </c>
      <c r="L38" s="339"/>
      <c r="M38" s="340">
        <v>2.5</v>
      </c>
      <c r="N38" s="276">
        <f t="shared" si="0"/>
        <v>61220.095425037864</v>
      </c>
    </row>
    <row r="39" spans="1:14">
      <c r="A39" s="116" t="s">
        <v>267</v>
      </c>
      <c r="B39" s="836" t="str">
        <f>VLOOKUP(A39,EQUIPOS!A9:D154,3,FALSE)</f>
        <v>Motobomba de concreto</v>
      </c>
      <c r="C39" s="837"/>
      <c r="D39" s="837"/>
      <c r="E39" s="837"/>
      <c r="F39" s="837"/>
      <c r="G39" s="837"/>
      <c r="H39" s="838"/>
      <c r="I39" s="425"/>
      <c r="J39" s="426"/>
      <c r="K39" s="442">
        <f>VLOOKUP(A39,EQUIPOS!A9:D166,4,FALSE)</f>
        <v>6843.0283048260035</v>
      </c>
      <c r="L39" s="339"/>
      <c r="M39" s="340">
        <v>2.5499800000000001</v>
      </c>
      <c r="N39" s="276">
        <f t="shared" si="0"/>
        <v>2683.5615592381127</v>
      </c>
    </row>
    <row r="40" spans="1:14">
      <c r="A40" s="116" t="s">
        <v>277</v>
      </c>
      <c r="B40" s="836" t="str">
        <f>VLOOKUP(A40,EQUIPOS!A10:D154,3,FALSE)</f>
        <v>Pala auxiliar de piloteadora</v>
      </c>
      <c r="C40" s="837"/>
      <c r="D40" s="837"/>
      <c r="E40" s="837"/>
      <c r="F40" s="837"/>
      <c r="G40" s="837"/>
      <c r="H40" s="838"/>
      <c r="I40" s="425"/>
      <c r="J40" s="426"/>
      <c r="K40" s="442">
        <f>VLOOKUP(A40,EQUIPOS!A10:D167,4,FALSE)</f>
        <v>491544.52953588089</v>
      </c>
      <c r="L40" s="339"/>
      <c r="M40" s="340">
        <v>2.5</v>
      </c>
      <c r="N40" s="276">
        <f t="shared" si="0"/>
        <v>196617.81181435235</v>
      </c>
    </row>
    <row r="41" spans="1:14">
      <c r="A41" s="116" t="s">
        <v>282</v>
      </c>
      <c r="B41" s="836" t="str">
        <f>VLOOKUP(A41,EQUIPOS!A6:D154,3,FALSE)</f>
        <v>Piloteadora potencia 250KW, RPM 1800, fuerza elevadora 200KN</v>
      </c>
      <c r="C41" s="837"/>
      <c r="D41" s="837"/>
      <c r="E41" s="837"/>
      <c r="F41" s="837"/>
      <c r="G41" s="837"/>
      <c r="H41" s="838"/>
      <c r="I41" s="425"/>
      <c r="J41" s="426"/>
      <c r="K41" s="442">
        <f>VLOOKUP(A41,EQUIPOS!A6:D154,4,FALSE)</f>
        <v>718410.97964062763</v>
      </c>
      <c r="L41" s="339"/>
      <c r="M41" s="340">
        <v>1</v>
      </c>
      <c r="N41" s="276">
        <f t="shared" si="0"/>
        <v>718410.97964062763</v>
      </c>
    </row>
    <row r="42" spans="1:14">
      <c r="A42" s="116" t="s">
        <v>310</v>
      </c>
      <c r="B42" s="836" t="str">
        <f>VLOOKUP(A42,EQUIPOS!A12:D156,3,FALSE)</f>
        <v>Retroexcavadora A25C</v>
      </c>
      <c r="C42" s="837"/>
      <c r="D42" s="837"/>
      <c r="E42" s="837"/>
      <c r="F42" s="837"/>
      <c r="G42" s="837"/>
      <c r="H42" s="838"/>
      <c r="I42" s="332"/>
      <c r="J42" s="334"/>
      <c r="K42" s="442">
        <f>VLOOKUP(A42,EQUIPOS!A12:D169,4,FALSE)</f>
        <v>189772.89729726611</v>
      </c>
      <c r="L42" s="427"/>
      <c r="M42" s="428">
        <v>2.5</v>
      </c>
      <c r="N42" s="276">
        <f t="shared" si="0"/>
        <v>75909.15891890644</v>
      </c>
    </row>
    <row r="43" spans="1:14">
      <c r="B43" s="836"/>
      <c r="C43" s="837"/>
      <c r="D43" s="837"/>
      <c r="E43" s="837"/>
      <c r="F43" s="837"/>
      <c r="G43" s="837"/>
      <c r="H43" s="838"/>
      <c r="I43" s="39"/>
      <c r="J43" s="40"/>
      <c r="K43" s="442"/>
      <c r="L43" s="280"/>
      <c r="M43" s="281"/>
      <c r="N43" s="276"/>
    </row>
    <row r="44" spans="1:14">
      <c r="B44" s="324"/>
      <c r="C44" s="325"/>
      <c r="D44" s="325"/>
      <c r="E44" s="325"/>
      <c r="F44" s="327"/>
      <c r="G44" s="327"/>
      <c r="H44" s="128"/>
      <c r="I44" s="39"/>
      <c r="J44" s="40"/>
      <c r="K44" s="442"/>
      <c r="L44" s="280"/>
      <c r="M44" s="281"/>
      <c r="N44" s="277"/>
    </row>
    <row r="45" spans="1:14">
      <c r="B45" s="843" t="s">
        <v>952</v>
      </c>
      <c r="C45" s="844"/>
      <c r="D45" s="844"/>
      <c r="E45" s="41"/>
      <c r="F45" s="42"/>
      <c r="G45" s="42"/>
      <c r="H45" s="43"/>
      <c r="I45" s="39"/>
      <c r="J45" s="40"/>
      <c r="K45" s="283"/>
      <c r="L45" s="280"/>
      <c r="M45" s="405">
        <v>0.1</v>
      </c>
      <c r="N45" s="348">
        <f>N83*M45</f>
        <v>8989.0050753001669</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398">
        <f>SUM(N36:N46)</f>
        <v>1099761.4715615851</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14" t="s">
        <v>944</v>
      </c>
      <c r="C51" s="815"/>
      <c r="D51" s="815"/>
      <c r="E51" s="815"/>
      <c r="F51" s="815"/>
      <c r="G51" s="815"/>
      <c r="H51" s="815"/>
      <c r="I51" s="816"/>
      <c r="J51" s="319" t="s">
        <v>945</v>
      </c>
      <c r="K51" s="88" t="s">
        <v>946</v>
      </c>
      <c r="L51" s="817" t="s">
        <v>955</v>
      </c>
      <c r="M51" s="816"/>
      <c r="N51" s="89" t="s">
        <v>951</v>
      </c>
    </row>
    <row r="52" spans="1:14">
      <c r="A52" s="164" t="s">
        <v>388</v>
      </c>
      <c r="B52" s="46" t="str">
        <f>VLOOKUP(A52,MATERIALES!A5:D373,3,FALSE)</f>
        <v>Bentonita</v>
      </c>
      <c r="C52" s="285"/>
      <c r="D52" s="285"/>
      <c r="E52" s="285"/>
      <c r="F52" s="285"/>
      <c r="G52" s="285"/>
      <c r="H52" s="285"/>
      <c r="I52" s="285"/>
      <c r="J52" s="315" t="str">
        <f>VLOOKUP(A52,MATERIALES!A6:D644,2,FALSE)</f>
        <v>kg</v>
      </c>
      <c r="K52" s="286">
        <v>2.355</v>
      </c>
      <c r="L52" s="271"/>
      <c r="M52" s="406">
        <f>VLOOKUP(A52,MATERIALES!A5:D396,4,FALSE)</f>
        <v>25898.357131780358</v>
      </c>
      <c r="N52" s="276">
        <f>K52*M52</f>
        <v>60990.631045342743</v>
      </c>
    </row>
    <row r="53" spans="1:14">
      <c r="A53" s="164" t="s">
        <v>745</v>
      </c>
      <c r="B53" s="46" t="str">
        <f>VLOOKUP(A53,MATERIALES!A6:D373,3,FALSE)</f>
        <v>Acero PDR-60</v>
      </c>
      <c r="C53" s="429"/>
      <c r="D53" s="429"/>
      <c r="E53" s="429"/>
      <c r="F53" s="429"/>
      <c r="G53" s="429"/>
      <c r="H53" s="429"/>
      <c r="I53" s="429"/>
      <c r="J53" s="316" t="str">
        <f>VLOOKUP(A53,MATERIALES!A7:D645,2,FALSE)</f>
        <v>kg</v>
      </c>
      <c r="K53" s="401">
        <v>123.70021073509811</v>
      </c>
      <c r="L53" s="425"/>
      <c r="M53" s="406">
        <f>VLOOKUP(A53,MATERIALES!A6:D397,4,FALSE)</f>
        <v>4165.4831764599385</v>
      </c>
      <c r="N53" s="276">
        <f>K53*M53</f>
        <v>515271.14674160024</v>
      </c>
    </row>
    <row r="54" spans="1:14">
      <c r="A54" s="164" t="s">
        <v>829</v>
      </c>
      <c r="B54" s="46" t="str">
        <f>VLOOKUP(A54,MATERIALES!A6:D373,3,FALSE)</f>
        <v>Concreto Resistencia  28 (Mpa)</v>
      </c>
      <c r="C54" s="429"/>
      <c r="D54" s="429"/>
      <c r="E54" s="429"/>
      <c r="F54" s="429"/>
      <c r="G54" s="429"/>
      <c r="H54" s="429"/>
      <c r="I54" s="429"/>
      <c r="J54" s="316" t="str">
        <f>VLOOKUP(A54,MATERIALES!A8:D646,2,FALSE)</f>
        <v>m3</v>
      </c>
      <c r="K54" s="401">
        <v>0.82466807156732069</v>
      </c>
      <c r="L54" s="425"/>
      <c r="M54" s="406">
        <f>VLOOKUP(A54,MATERIALES!A6:D398,4,FALSE)</f>
        <v>521275.37466344738</v>
      </c>
      <c r="N54" s="276">
        <f>K54*M54</f>
        <v>429879.15797923773</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SUM(N52:N58)</f>
        <v>1006140.9357661807</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1256</v>
      </c>
      <c r="B64" s="49" t="str">
        <f>VLOOKUP(A64,TRANSPORTE!A5:D117,3,FALSE)</f>
        <v>Transporte de material de excavación</v>
      </c>
      <c r="C64" s="321"/>
      <c r="D64" s="321"/>
      <c r="E64" s="321"/>
      <c r="F64" s="321"/>
      <c r="G64" s="321"/>
      <c r="H64" s="315" t="s">
        <v>1467</v>
      </c>
      <c r="I64" s="283">
        <v>1.3</v>
      </c>
      <c r="J64" s="290">
        <v>1</v>
      </c>
      <c r="K64" s="283">
        <f>I64*J64</f>
        <v>1.3</v>
      </c>
      <c r="L64" s="827">
        <f>VLOOKUP(A64,TRANSPORTE!A5:D117,4,FALSE)</f>
        <v>1313.8952040355425</v>
      </c>
      <c r="M64" s="828"/>
      <c r="N64" s="291">
        <f>K64*L64</f>
        <v>1708.0637652462053</v>
      </c>
    </row>
    <row r="65" spans="1:15">
      <c r="A65" t="s">
        <v>1408</v>
      </c>
      <c r="B65" s="49" t="str">
        <f>VLOOKUP(A65,TRANSPORTE!A6:D117,3,FALSE)</f>
        <v>Equipo de Transporte (Camiones Grúas</v>
      </c>
      <c r="C65" s="50"/>
      <c r="D65" s="50"/>
      <c r="E65" s="50"/>
      <c r="F65" s="50"/>
      <c r="G65" s="50"/>
      <c r="H65" s="315" t="s">
        <v>1467</v>
      </c>
      <c r="I65" s="283">
        <v>0.05</v>
      </c>
      <c r="J65" s="290">
        <v>1</v>
      </c>
      <c r="K65" s="283">
        <f>I65*J65</f>
        <v>0.05</v>
      </c>
      <c r="L65" s="827">
        <f>VLOOKUP(A65,TRANSPORTE!A6:D117,4,FALSE)</f>
        <v>65.903979183311449</v>
      </c>
      <c r="M65" s="828"/>
      <c r="N65" s="291">
        <f>K65*L65</f>
        <v>3.2951989591655728</v>
      </c>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1711.358964205371</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975"/>
      <c r="N74" s="101" t="s">
        <v>951</v>
      </c>
    </row>
    <row r="75" spans="1:15">
      <c r="B75" s="211" t="s">
        <v>2042</v>
      </c>
      <c r="C75" s="212"/>
      <c r="D75" s="212"/>
      <c r="E75" s="212"/>
      <c r="F75" s="212"/>
      <c r="G75" s="212"/>
      <c r="H75" s="212"/>
      <c r="I75" s="213"/>
      <c r="J75" s="214"/>
      <c r="K75" s="215"/>
      <c r="L75" s="216"/>
      <c r="M75" s="217"/>
      <c r="N75" s="218"/>
    </row>
    <row r="76" spans="1:15">
      <c r="A76" s="165" t="s">
        <v>15</v>
      </c>
      <c r="B76" s="52" t="str">
        <f>VLOOKUP(A76,'MANO DE OBRA'!A8:D68,3,FALSE)</f>
        <v>Obrero (6)</v>
      </c>
      <c r="C76" s="50"/>
      <c r="D76" s="50"/>
      <c r="E76" s="50"/>
      <c r="F76" s="50"/>
      <c r="G76" s="50"/>
      <c r="H76" s="50"/>
      <c r="I76" s="296">
        <f>K76/J76*100</f>
        <v>175560</v>
      </c>
      <c r="J76" s="297">
        <v>185</v>
      </c>
      <c r="K76" s="298">
        <f>VLOOKUP(A76,'MANO DE OBRA'!A8:D99,4,FALSE)</f>
        <v>324786</v>
      </c>
      <c r="L76" s="53"/>
      <c r="M76" s="438">
        <v>8</v>
      </c>
      <c r="N76" s="399">
        <f>K76/M76</f>
        <v>40598.25</v>
      </c>
      <c r="O76" s="109"/>
    </row>
    <row r="77" spans="1:15">
      <c r="A77" s="165" t="s">
        <v>30</v>
      </c>
      <c r="B77" s="52" t="str">
        <f>VLOOKUP(A77,'MANO DE OBRA'!A8:D69,3,FALSE)</f>
        <v>Oficial</v>
      </c>
      <c r="C77" s="50"/>
      <c r="D77" s="50"/>
      <c r="E77" s="50"/>
      <c r="F77" s="50"/>
      <c r="G77" s="50"/>
      <c r="H77" s="50"/>
      <c r="I77" s="296">
        <f>K77/J77*100</f>
        <v>57668.23979157189</v>
      </c>
      <c r="J77" s="297">
        <v>185</v>
      </c>
      <c r="K77" s="298">
        <f>VLOOKUP(A77,'MANO DE OBRA'!A8:D100,4,FALSE)</f>
        <v>106686.24361440798</v>
      </c>
      <c r="L77" s="53"/>
      <c r="M77" s="435">
        <v>8</v>
      </c>
      <c r="N77" s="399">
        <f>K77/M77</f>
        <v>13335.780451800998</v>
      </c>
    </row>
    <row r="78" spans="1:15">
      <c r="A78" s="165"/>
      <c r="B78" s="168" t="s">
        <v>2041</v>
      </c>
      <c r="C78" s="50"/>
      <c r="D78" s="50"/>
      <c r="E78" s="50"/>
      <c r="F78" s="50"/>
      <c r="G78" s="50"/>
      <c r="H78" s="50"/>
      <c r="I78" s="296"/>
      <c r="J78" s="297"/>
      <c r="K78" s="298"/>
      <c r="L78" s="53"/>
      <c r="M78" s="436"/>
      <c r="N78" s="399"/>
    </row>
    <row r="79" spans="1:15">
      <c r="A79" t="s">
        <v>15</v>
      </c>
      <c r="B79" s="52" t="str">
        <f>VLOOKUP(A79,'MANO DE OBRA'!A9:D70,3,FALSE)</f>
        <v>Obrero (6)</v>
      </c>
      <c r="C79" s="50"/>
      <c r="D79" s="50"/>
      <c r="E79" s="50"/>
      <c r="F79" s="50"/>
      <c r="G79" s="50"/>
      <c r="H79" s="50"/>
      <c r="I79" s="296">
        <f>K79/J79*100</f>
        <v>175560</v>
      </c>
      <c r="J79" s="297">
        <v>185</v>
      </c>
      <c r="K79" s="298">
        <f>VLOOKUP(A79,'MANO DE OBRA'!A9:D101,4,FALSE)</f>
        <v>324786</v>
      </c>
      <c r="L79" s="53"/>
      <c r="M79" s="304">
        <v>12</v>
      </c>
      <c r="N79" s="399">
        <f>K79/M79</f>
        <v>27065.5</v>
      </c>
    </row>
    <row r="80" spans="1:15">
      <c r="A80" t="s">
        <v>30</v>
      </c>
      <c r="B80" s="52" t="str">
        <f>VLOOKUP(A80,'MANO DE OBRA'!A10:D71,3,FALSE)</f>
        <v>Oficial</v>
      </c>
      <c r="C80" s="50"/>
      <c r="D80" s="50"/>
      <c r="E80" s="50"/>
      <c r="F80" s="50"/>
      <c r="G80" s="50"/>
      <c r="H80" s="50"/>
      <c r="I80" s="296">
        <f>K80/J80*100</f>
        <v>57668.23979157189</v>
      </c>
      <c r="J80" s="297">
        <v>185</v>
      </c>
      <c r="K80" s="298">
        <f>VLOOKUP(A80,'MANO DE OBRA'!A10:D102,4,FALSE)</f>
        <v>106686.24361440798</v>
      </c>
      <c r="L80" s="322"/>
      <c r="M80" s="304">
        <v>12</v>
      </c>
      <c r="N80" s="399">
        <f>K80/M80</f>
        <v>8890.5203012006659</v>
      </c>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130"/>
    </row>
    <row r="83" spans="1:14" ht="15.75" thickBot="1">
      <c r="B83" s="829" t="s">
        <v>953</v>
      </c>
      <c r="C83" s="830"/>
      <c r="D83" s="830"/>
      <c r="E83" s="830"/>
      <c r="F83" s="830"/>
      <c r="G83" s="830"/>
      <c r="H83" s="830"/>
      <c r="I83" s="830"/>
      <c r="J83" s="830"/>
      <c r="K83" s="830"/>
      <c r="L83" s="830"/>
      <c r="M83" s="831"/>
      <c r="N83" s="464">
        <f>SUM(N76:N82)</f>
        <v>89890.050753001662</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N47+N59+N70+N83</f>
        <v>2197503.8170449724</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439500.76340899453</v>
      </c>
      <c r="M90" s="858"/>
      <c r="N90" s="54"/>
    </row>
    <row r="91" spans="1:14">
      <c r="B91" s="92" t="s">
        <v>973</v>
      </c>
      <c r="C91" s="93"/>
      <c r="D91" s="93"/>
      <c r="E91" s="93"/>
      <c r="F91" s="93"/>
      <c r="G91" s="93"/>
      <c r="H91" s="93"/>
      <c r="I91" s="90"/>
      <c r="J91" s="91"/>
      <c r="K91" s="308">
        <v>0.05</v>
      </c>
      <c r="L91" s="857">
        <f>N85*K91</f>
        <v>109875.19085224863</v>
      </c>
      <c r="M91" s="858"/>
      <c r="N91" s="54"/>
    </row>
    <row r="92" spans="1:14" ht="15.75" thickBot="1">
      <c r="B92" s="94" t="s">
        <v>974</v>
      </c>
      <c r="C92" s="95"/>
      <c r="D92" s="95"/>
      <c r="E92" s="95"/>
      <c r="F92" s="95"/>
      <c r="G92" s="95"/>
      <c r="H92" s="95"/>
      <c r="I92" s="96"/>
      <c r="J92" s="97"/>
      <c r="K92" s="309">
        <v>0.05</v>
      </c>
      <c r="L92" s="859">
        <f>N85*K92</f>
        <v>109875.19085224863</v>
      </c>
      <c r="M92" s="860"/>
      <c r="N92" s="54"/>
    </row>
    <row r="93" spans="1:14" ht="15.75" thickBot="1">
      <c r="B93" s="823" t="s">
        <v>953</v>
      </c>
      <c r="C93" s="824"/>
      <c r="D93" s="824"/>
      <c r="E93" s="824"/>
      <c r="F93" s="824"/>
      <c r="G93" s="824"/>
      <c r="H93" s="824"/>
      <c r="I93" s="824"/>
      <c r="J93" s="824"/>
      <c r="K93" s="824"/>
      <c r="L93" s="824"/>
      <c r="M93" s="825"/>
      <c r="N93" s="55">
        <f>L90+L91+L92</f>
        <v>659251.14511349169</v>
      </c>
    </row>
    <row r="94" spans="1:14" ht="15.75" thickBot="1">
      <c r="B94" s="36"/>
      <c r="C94" s="37"/>
      <c r="D94" s="37"/>
      <c r="E94" s="37"/>
      <c r="F94" s="37"/>
      <c r="G94" s="37"/>
      <c r="H94" s="37"/>
      <c r="I94" s="37"/>
      <c r="J94" s="37"/>
      <c r="K94" s="37"/>
      <c r="L94" s="37"/>
      <c r="M94" s="37"/>
      <c r="N94" s="38"/>
    </row>
    <row r="95" spans="1:14" ht="15.75" thickBot="1">
      <c r="A95" t="s">
        <v>2015</v>
      </c>
      <c r="B95" s="823" t="s">
        <v>975</v>
      </c>
      <c r="C95" s="824"/>
      <c r="D95" s="824"/>
      <c r="E95" s="824"/>
      <c r="F95" s="824"/>
      <c r="G95" s="824"/>
      <c r="H95" s="824"/>
      <c r="I95" s="824"/>
      <c r="J95" s="824"/>
      <c r="K95" s="824"/>
      <c r="L95" s="824"/>
      <c r="M95" s="825"/>
      <c r="N95" s="192">
        <f>N85+N93</f>
        <v>2856754.9621584639</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2215</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2216</v>
      </c>
      <c r="C111" s="259"/>
      <c r="D111" s="259"/>
      <c r="E111" s="259"/>
      <c r="F111" s="259"/>
      <c r="G111" s="259"/>
      <c r="H111" s="259"/>
      <c r="I111" s="259"/>
      <c r="J111" s="259"/>
      <c r="K111" s="259"/>
      <c r="L111" s="259"/>
      <c r="M111" s="259"/>
      <c r="N111" s="260"/>
    </row>
    <row r="112" spans="2:14" ht="15" customHeight="1">
      <c r="B112" s="965" t="s">
        <v>2217</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2218</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2219</v>
      </c>
      <c r="C125" s="261"/>
      <c r="D125" s="261"/>
      <c r="E125" s="247"/>
      <c r="F125" s="247"/>
      <c r="G125" s="247"/>
      <c r="H125" s="247"/>
      <c r="I125" s="247"/>
      <c r="J125" s="971"/>
      <c r="K125" s="971"/>
      <c r="L125" s="971"/>
      <c r="M125" s="971"/>
      <c r="N125" s="972"/>
    </row>
    <row r="126" spans="2:14" ht="15.75" thickBot="1">
      <c r="B126" s="423" t="s">
        <v>2220</v>
      </c>
      <c r="C126" s="424"/>
      <c r="D126" s="424"/>
      <c r="E126" s="263"/>
      <c r="F126" s="263"/>
      <c r="G126" s="263"/>
      <c r="H126" s="263"/>
      <c r="I126" s="263"/>
      <c r="J126" s="973"/>
      <c r="K126" s="973"/>
      <c r="L126" s="973"/>
      <c r="M126" s="973"/>
      <c r="N126"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1651</v>
      </c>
      <c r="C31" s="84" t="s">
        <v>2096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182</v>
      </c>
      <c r="B36" s="836" t="str">
        <f>VLOOKUP(A36,EQUIPOS!A6:D154,3,FALSE)</f>
        <v xml:space="preserve">Compresor para penetrar roca
</v>
      </c>
      <c r="C36" s="837"/>
      <c r="D36" s="837"/>
      <c r="E36" s="837"/>
      <c r="F36" s="837"/>
      <c r="G36" s="837"/>
      <c r="H36" s="838"/>
      <c r="I36" s="271"/>
      <c r="J36" s="272"/>
      <c r="K36" s="273">
        <f>VLOOKUP(A36,EQUIPOS!A6:D163,4,FALSE)</f>
        <v>109788.48705819402</v>
      </c>
      <c r="L36" s="274"/>
      <c r="M36" s="275">
        <v>0.125</v>
      </c>
      <c r="N36" s="276">
        <f>K36/M36</f>
        <v>878307.89646555216</v>
      </c>
    </row>
    <row r="37" spans="1:14">
      <c r="A37" s="116" t="s">
        <v>242</v>
      </c>
      <c r="B37" s="836" t="str">
        <f>VLOOKUP(A37,EQUIPOS!A7:D154,3,FALSE)</f>
        <v>Grúa con torre capacidad 1 ton en la punta.</v>
      </c>
      <c r="C37" s="837"/>
      <c r="D37" s="837"/>
      <c r="E37" s="837"/>
      <c r="F37" s="837"/>
      <c r="G37" s="837"/>
      <c r="H37" s="838"/>
      <c r="I37" s="425"/>
      <c r="J37" s="426"/>
      <c r="K37" s="273">
        <f>VLOOKUP(A37,EQUIPOS!A7:D164,4,FALSE)</f>
        <v>153050.23856259466</v>
      </c>
      <c r="L37" s="339"/>
      <c r="M37" s="340">
        <v>2.5</v>
      </c>
      <c r="N37" s="276">
        <f>K37/M37</f>
        <v>61220.095425037864</v>
      </c>
    </row>
    <row r="38" spans="1:14">
      <c r="A38" s="116" t="s">
        <v>267</v>
      </c>
      <c r="B38" s="836" t="str">
        <f>VLOOKUP(A38,EQUIPOS!A8:D154,3,FALSE)</f>
        <v>Motobomba de concreto</v>
      </c>
      <c r="C38" s="837"/>
      <c r="D38" s="837"/>
      <c r="E38" s="837"/>
      <c r="F38" s="837"/>
      <c r="G38" s="837"/>
      <c r="H38" s="838"/>
      <c r="I38" s="425"/>
      <c r="J38" s="426"/>
      <c r="K38" s="442">
        <f>VLOOKUP(A38,EQUIPOS!A8:D165,4,FALSE)</f>
        <v>6843.0283048260035</v>
      </c>
      <c r="L38" s="339"/>
      <c r="M38" s="340">
        <v>0.65</v>
      </c>
      <c r="N38" s="276">
        <f>K38/M38</f>
        <v>10527.735853578466</v>
      </c>
    </row>
    <row r="39" spans="1:14">
      <c r="A39" s="116" t="s">
        <v>310</v>
      </c>
      <c r="B39" s="836" t="str">
        <f>VLOOKUP(A39,EQUIPOS!A9:D154,3,FALSE)</f>
        <v>Retroexcavadora A25C</v>
      </c>
      <c r="C39" s="837"/>
      <c r="D39" s="837"/>
      <c r="E39" s="837"/>
      <c r="F39" s="837"/>
      <c r="G39" s="837"/>
      <c r="H39" s="838"/>
      <c r="I39" s="425"/>
      <c r="J39" s="426"/>
      <c r="K39" s="442">
        <f>VLOOKUP(A39,EQUIPOS!A9:D166,4,FALSE)</f>
        <v>189772.89729726611</v>
      </c>
      <c r="L39" s="339"/>
      <c r="M39" s="340">
        <v>0.65</v>
      </c>
      <c r="N39" s="276">
        <f>K39/M39</f>
        <v>291958.30353425554</v>
      </c>
    </row>
    <row r="40" spans="1:14">
      <c r="A40" s="116"/>
      <c r="B40" s="836"/>
      <c r="C40" s="837"/>
      <c r="D40" s="837"/>
      <c r="E40" s="837"/>
      <c r="F40" s="837"/>
      <c r="G40" s="837"/>
      <c r="H40" s="838"/>
      <c r="I40" s="425"/>
      <c r="J40" s="426"/>
      <c r="K40" s="442"/>
      <c r="L40" s="339"/>
      <c r="M40" s="340"/>
      <c r="N40" s="276"/>
    </row>
    <row r="41" spans="1:14">
      <c r="A41" s="116"/>
      <c r="B41" s="836"/>
      <c r="C41" s="837"/>
      <c r="D41" s="837"/>
      <c r="E41" s="837"/>
      <c r="F41" s="837"/>
      <c r="G41" s="837"/>
      <c r="H41" s="838"/>
      <c r="I41" s="425"/>
      <c r="J41" s="426"/>
      <c r="K41" s="442"/>
      <c r="L41" s="339"/>
      <c r="M41" s="340"/>
      <c r="N41" s="276"/>
    </row>
    <row r="42" spans="1:14">
      <c r="A42" s="116"/>
      <c r="B42" s="836"/>
      <c r="C42" s="837"/>
      <c r="D42" s="837"/>
      <c r="E42" s="837"/>
      <c r="F42" s="837"/>
      <c r="G42" s="837"/>
      <c r="H42" s="838"/>
      <c r="I42" s="332"/>
      <c r="J42" s="334"/>
      <c r="K42" s="442"/>
      <c r="L42" s="427"/>
      <c r="M42" s="428"/>
      <c r="N42" s="276"/>
    </row>
    <row r="43" spans="1:14">
      <c r="B43" s="836"/>
      <c r="C43" s="837"/>
      <c r="D43" s="837"/>
      <c r="E43" s="837"/>
      <c r="F43" s="837"/>
      <c r="G43" s="837"/>
      <c r="H43" s="838"/>
      <c r="I43" s="39"/>
      <c r="J43" s="40"/>
      <c r="K43" s="442"/>
      <c r="L43" s="280"/>
      <c r="M43" s="281"/>
      <c r="N43" s="276"/>
    </row>
    <row r="44" spans="1:14">
      <c r="B44" s="324"/>
      <c r="C44" s="325"/>
      <c r="D44" s="325"/>
      <c r="E44" s="325"/>
      <c r="F44" s="327"/>
      <c r="G44" s="327"/>
      <c r="H44" s="128"/>
      <c r="I44" s="39"/>
      <c r="J44" s="40"/>
      <c r="K44" s="442"/>
      <c r="L44" s="280"/>
      <c r="M44" s="281"/>
      <c r="N44" s="277"/>
    </row>
    <row r="45" spans="1:14">
      <c r="B45" s="843" t="s">
        <v>952</v>
      </c>
      <c r="C45" s="844"/>
      <c r="D45" s="844"/>
      <c r="E45" s="41"/>
      <c r="F45" s="42"/>
      <c r="G45" s="42"/>
      <c r="H45" s="43"/>
      <c r="I45" s="39"/>
      <c r="J45" s="40"/>
      <c r="K45" s="283"/>
      <c r="L45" s="280"/>
      <c r="M45" s="405">
        <v>0.1</v>
      </c>
      <c r="N45" s="348">
        <f>N87*M45</f>
        <v>46742.82639156087</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398">
        <f>SUM(N36:N46)</f>
        <v>1288756.8576699849</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14" t="s">
        <v>944</v>
      </c>
      <c r="C51" s="815"/>
      <c r="D51" s="815"/>
      <c r="E51" s="815"/>
      <c r="F51" s="815"/>
      <c r="G51" s="815"/>
      <c r="H51" s="815"/>
      <c r="I51" s="816"/>
      <c r="J51" s="319" t="s">
        <v>945</v>
      </c>
      <c r="K51" s="88" t="s">
        <v>946</v>
      </c>
      <c r="L51" s="817" t="s">
        <v>955</v>
      </c>
      <c r="M51" s="816"/>
      <c r="N51" s="89" t="s">
        <v>951</v>
      </c>
    </row>
    <row r="52" spans="1:14">
      <c r="A52" s="164" t="s">
        <v>745</v>
      </c>
      <c r="B52" s="46" t="str">
        <f>VLOOKUP(A52,MATERIALES!A5:D373,3,FALSE)</f>
        <v>Acero PDR-60</v>
      </c>
      <c r="C52" s="285"/>
      <c r="D52" s="285"/>
      <c r="E52" s="285"/>
      <c r="F52" s="285"/>
      <c r="G52" s="285"/>
      <c r="H52" s="285"/>
      <c r="I52" s="285"/>
      <c r="J52" s="315" t="str">
        <f>VLOOKUP(A52,MATERIALES!A6:D644,2,FALSE)</f>
        <v>kg</v>
      </c>
      <c r="K52" s="286">
        <v>178.12830345854127</v>
      </c>
      <c r="L52" s="271"/>
      <c r="M52" s="406">
        <f>VLOOKUP(A52,MATERIALES!A5:D396,4,FALSE)</f>
        <v>4165.4831764599385</v>
      </c>
      <c r="N52" s="276">
        <f>K52*M52</f>
        <v>741990.45130790432</v>
      </c>
    </row>
    <row r="53" spans="1:14">
      <c r="A53" s="164" t="s">
        <v>829</v>
      </c>
      <c r="B53" s="46" t="str">
        <f>VLOOKUP(A53,MATERIALES!A6:D373,3,FALSE)</f>
        <v>Concreto Resistencia  28 (Mpa)</v>
      </c>
      <c r="C53" s="429"/>
      <c r="D53" s="429"/>
      <c r="E53" s="429"/>
      <c r="F53" s="429"/>
      <c r="G53" s="429"/>
      <c r="H53" s="429"/>
      <c r="I53" s="429"/>
      <c r="J53" s="316" t="str">
        <f>VLOOKUP(A53,MATERIALES!A7:D645,2,FALSE)</f>
        <v>m3</v>
      </c>
      <c r="K53" s="401">
        <v>1.1875220230569419</v>
      </c>
      <c r="L53" s="425"/>
      <c r="M53" s="406">
        <f>VLOOKUP(A53,MATERIALES!A6:D397,4,FALSE)</f>
        <v>521275.37466344738</v>
      </c>
      <c r="N53" s="276">
        <f t="shared" ref="N53:N59" si="0">K53*M53</f>
        <v>619025.98749010242</v>
      </c>
    </row>
    <row r="54" spans="1:14">
      <c r="A54" s="164" t="s">
        <v>376</v>
      </c>
      <c r="B54" s="46" t="str">
        <f>VLOOKUP(A54,MATERIALES!A6:D373,3,FALSE)</f>
        <v>Anfo</v>
      </c>
      <c r="C54" s="429"/>
      <c r="D54" s="429"/>
      <c r="E54" s="429"/>
      <c r="F54" s="429"/>
      <c r="G54" s="429"/>
      <c r="H54" s="429"/>
      <c r="I54" s="429"/>
      <c r="J54" s="316" t="s">
        <v>377</v>
      </c>
      <c r="K54" s="401">
        <v>0.3</v>
      </c>
      <c r="L54" s="425"/>
      <c r="M54" s="406">
        <f>VLOOKUP(A54,MATERIALES!A6:D398,4,FALSE)</f>
        <v>6505.3179203578347</v>
      </c>
      <c r="N54" s="276">
        <f t="shared" si="0"/>
        <v>1951.5953761073504</v>
      </c>
    </row>
    <row r="55" spans="1:14">
      <c r="A55" s="164" t="s">
        <v>424</v>
      </c>
      <c r="B55" s="46" t="str">
        <f>VLOOKUP(A55,MATERIALES!A6:D373,3,FALSE)</f>
        <v>Cordón detonante</v>
      </c>
      <c r="C55" s="429"/>
      <c r="D55" s="429"/>
      <c r="E55" s="429"/>
      <c r="F55" s="429"/>
      <c r="G55" s="429"/>
      <c r="H55" s="429"/>
      <c r="I55" s="429"/>
      <c r="J55" s="316" t="str">
        <f>VLOOKUP(A55,MATERIALES!A9:D647,2,FALSE)</f>
        <v>m</v>
      </c>
      <c r="K55" s="401">
        <v>3</v>
      </c>
      <c r="L55" s="425"/>
      <c r="M55" s="406">
        <f>VLOOKUP(A55,MATERIALES!A6:D399,4,FALSE)</f>
        <v>3897.9603458465735</v>
      </c>
      <c r="N55" s="276">
        <f t="shared" si="0"/>
        <v>11693.881037539721</v>
      </c>
    </row>
    <row r="56" spans="1:14">
      <c r="A56" s="164" t="s">
        <v>453</v>
      </c>
      <c r="B56" s="46" t="str">
        <f>VLOOKUP(A56,MATERIALES!A7:D373,3,FALSE)</f>
        <v>Explosivos  75% (INDUGEL)</v>
      </c>
      <c r="C56" s="429"/>
      <c r="D56" s="429"/>
      <c r="E56" s="429"/>
      <c r="F56" s="429"/>
      <c r="G56" s="429"/>
      <c r="H56" s="429"/>
      <c r="I56" s="429"/>
      <c r="J56" s="316" t="str">
        <f>VLOOKUP(A56,MATERIALES!A10:D648,2,FALSE)</f>
        <v>lb</v>
      </c>
      <c r="K56" s="401">
        <v>0.25</v>
      </c>
      <c r="L56" s="425"/>
      <c r="M56" s="406">
        <f>VLOOKUP(A56,MATERIALES!A7:D400,4,FALSE)</f>
        <v>12558.205689872693</v>
      </c>
      <c r="N56" s="276">
        <f t="shared" si="0"/>
        <v>3139.5514224681733</v>
      </c>
    </row>
    <row r="57" spans="1:14">
      <c r="A57" s="164" t="s">
        <v>458</v>
      </c>
      <c r="B57" s="46" t="str">
        <f>VLOOKUP(A57,MATERIALES!A8:D373,3,FALSE)</f>
        <v>Fulminantes</v>
      </c>
      <c r="C57" s="429"/>
      <c r="D57" s="429"/>
      <c r="E57" s="429"/>
      <c r="F57" s="429"/>
      <c r="G57" s="429"/>
      <c r="H57" s="429"/>
      <c r="I57" s="429"/>
      <c r="J57" s="316" t="str">
        <f>VLOOKUP(A57,MATERIALES!A11:D649,2,FALSE)</f>
        <v>u</v>
      </c>
      <c r="K57" s="401">
        <v>1</v>
      </c>
      <c r="L57" s="425"/>
      <c r="M57" s="406">
        <f>VLOOKUP(A57,MATERIALES!A8:D401,4,FALSE)</f>
        <v>2047.7040931216825</v>
      </c>
      <c r="N57" s="276">
        <f t="shared" si="0"/>
        <v>2047.7040931216825</v>
      </c>
    </row>
    <row r="58" spans="1:14">
      <c r="A58" s="164" t="s">
        <v>552</v>
      </c>
      <c r="B58" s="46" t="str">
        <f>VLOOKUP(A58,MATERIALES!A9:D373,3,FALSE)</f>
        <v>Mecha Lenta</v>
      </c>
      <c r="C58" s="429"/>
      <c r="D58" s="429"/>
      <c r="E58" s="429"/>
      <c r="F58" s="429"/>
      <c r="G58" s="429"/>
      <c r="H58" s="429"/>
      <c r="I58" s="429"/>
      <c r="J58" s="316" t="str">
        <f>VLOOKUP(A58,MATERIALES!A11:D650,2,FALSE)</f>
        <v>m</v>
      </c>
      <c r="K58" s="401">
        <v>1</v>
      </c>
      <c r="L58" s="425"/>
      <c r="M58" s="406">
        <f>VLOOKUP(A58,MATERIALES!A9:D402,4,FALSE)</f>
        <v>1480.205002179913</v>
      </c>
      <c r="N58" s="276">
        <f t="shared" si="0"/>
        <v>1480.205002179913</v>
      </c>
    </row>
    <row r="59" spans="1:14">
      <c r="A59" s="164" t="s">
        <v>845</v>
      </c>
      <c r="B59" s="46" t="str">
        <f>VLOOKUP(A59,MATERIALES!A10:D373,3,FALSE)</f>
        <v>Escolta y transporte (una tarifa por cada m3 escoltado y transportado)</v>
      </c>
      <c r="C59" s="429"/>
      <c r="D59" s="429"/>
      <c r="E59" s="429"/>
      <c r="F59" s="429"/>
      <c r="G59" s="429"/>
      <c r="H59" s="429"/>
      <c r="I59" s="429"/>
      <c r="J59" s="316" t="str">
        <f>VLOOKUP(A59,MATERIALES!A12:D651,2,FALSE)</f>
        <v>kg</v>
      </c>
      <c r="K59" s="401">
        <v>0.45800000000000002</v>
      </c>
      <c r="L59" s="425"/>
      <c r="M59" s="406">
        <f>VLOOKUP(A59,MATERIALES!A10:D403,4,FALSE)</f>
        <v>11257.142105801127</v>
      </c>
      <c r="N59" s="276">
        <f t="shared" si="0"/>
        <v>5155.7710844569165</v>
      </c>
    </row>
    <row r="60" spans="1:14">
      <c r="A60" s="164"/>
      <c r="B60" s="46"/>
      <c r="C60" s="429"/>
      <c r="D60" s="429"/>
      <c r="E60" s="429"/>
      <c r="F60" s="429"/>
      <c r="G60" s="429"/>
      <c r="H60" s="429"/>
      <c r="I60" s="429"/>
      <c r="J60" s="315"/>
      <c r="K60" s="401"/>
      <c r="L60" s="425"/>
      <c r="M60" s="406"/>
      <c r="N60" s="276"/>
    </row>
    <row r="61" spans="1:14">
      <c r="A61" s="164"/>
      <c r="B61" s="46"/>
      <c r="C61" s="429"/>
      <c r="D61" s="429"/>
      <c r="E61" s="429"/>
      <c r="F61" s="429"/>
      <c r="G61" s="429"/>
      <c r="H61" s="429"/>
      <c r="I61" s="429"/>
      <c r="J61" s="315"/>
      <c r="K61" s="401"/>
      <c r="L61" s="425"/>
      <c r="M61" s="406"/>
      <c r="N61" s="276"/>
    </row>
    <row r="62" spans="1:14" ht="15.75" thickBot="1">
      <c r="B62" s="46"/>
      <c r="C62" s="314"/>
      <c r="D62" s="314"/>
      <c r="E62" s="314"/>
      <c r="F62" s="314"/>
      <c r="G62" s="314"/>
      <c r="H62" s="314"/>
      <c r="I62" s="314"/>
      <c r="J62" s="439"/>
      <c r="K62" s="129"/>
      <c r="L62" s="329"/>
      <c r="M62" s="406"/>
      <c r="N62" s="276"/>
    </row>
    <row r="63" spans="1:14" ht="15.75" thickBot="1">
      <c r="B63" s="823" t="s">
        <v>953</v>
      </c>
      <c r="C63" s="824"/>
      <c r="D63" s="824"/>
      <c r="E63" s="824"/>
      <c r="F63" s="824"/>
      <c r="G63" s="824"/>
      <c r="H63" s="824"/>
      <c r="I63" s="824"/>
      <c r="J63" s="824"/>
      <c r="K63" s="824"/>
      <c r="L63" s="824"/>
      <c r="M63" s="825"/>
      <c r="N63" s="398">
        <f>SUM(N52:N62)</f>
        <v>1386485.1468138804</v>
      </c>
    </row>
    <row r="64" spans="1:14">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826" t="s">
        <v>961</v>
      </c>
      <c r="M67" s="799"/>
      <c r="N67" s="79" t="s">
        <v>951</v>
      </c>
    </row>
    <row r="68" spans="1:15">
      <c r="A68" t="s">
        <v>1256</v>
      </c>
      <c r="B68" s="49" t="str">
        <f>VLOOKUP(A68,TRANSPORTE!A5:D117,3,FALSE)</f>
        <v>Transporte de material de excavación</v>
      </c>
      <c r="C68" s="321"/>
      <c r="D68" s="321"/>
      <c r="E68" s="321"/>
      <c r="F68" s="321"/>
      <c r="G68" s="321"/>
      <c r="H68" s="315" t="s">
        <v>1467</v>
      </c>
      <c r="I68" s="283">
        <v>1.3</v>
      </c>
      <c r="J68" s="290">
        <v>1</v>
      </c>
      <c r="K68" s="283">
        <f>I68*J68</f>
        <v>1.3</v>
      </c>
      <c r="L68" s="827">
        <f>VLOOKUP(A68,TRANSPORTE!A5:D117,4,FALSE)</f>
        <v>1313.8952040355425</v>
      </c>
      <c r="M68" s="828"/>
      <c r="N68" s="291">
        <f>K68*L68</f>
        <v>1708.0637652462053</v>
      </c>
    </row>
    <row r="69" spans="1:15">
      <c r="A69" t="s">
        <v>1408</v>
      </c>
      <c r="B69" s="49" t="str">
        <f>VLOOKUP(A69,TRANSPORTE!A6:D117,3,FALSE)</f>
        <v>Equipo de Transporte (Camiones Grúas</v>
      </c>
      <c r="C69" s="50"/>
      <c r="D69" s="50"/>
      <c r="E69" s="50"/>
      <c r="F69" s="50"/>
      <c r="G69" s="50"/>
      <c r="H69" s="315" t="s">
        <v>1467</v>
      </c>
      <c r="I69" s="283">
        <v>0.05</v>
      </c>
      <c r="J69" s="290">
        <v>1</v>
      </c>
      <c r="K69" s="283">
        <f>I69*J69</f>
        <v>0.05</v>
      </c>
      <c r="L69" s="827">
        <f>VLOOKUP(A69,TRANSPORTE!A6:D117,4,FALSE)</f>
        <v>65.903979183311449</v>
      </c>
      <c r="M69" s="828"/>
      <c r="N69" s="291">
        <f>K69*L69</f>
        <v>3.2951989591655728</v>
      </c>
    </row>
    <row r="70" spans="1:15">
      <c r="B70" s="49"/>
      <c r="C70" s="50"/>
      <c r="D70" s="50"/>
      <c r="E70" s="50"/>
      <c r="F70" s="50"/>
      <c r="G70" s="50"/>
      <c r="H70" s="315"/>
      <c r="I70" s="283"/>
      <c r="J70" s="290"/>
      <c r="K70" s="283"/>
      <c r="L70" s="827"/>
      <c r="M70" s="828"/>
      <c r="N70" s="291"/>
    </row>
    <row r="71" spans="1:15">
      <c r="B71" s="49"/>
      <c r="C71" s="50"/>
      <c r="D71" s="50"/>
      <c r="E71" s="50"/>
      <c r="F71" s="50"/>
      <c r="G71" s="50"/>
      <c r="H71" s="315"/>
      <c r="I71" s="283"/>
      <c r="J71" s="290"/>
      <c r="K71" s="283"/>
      <c r="L71" s="827"/>
      <c r="M71" s="828"/>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12"/>
      <c r="M73" s="813"/>
      <c r="N73" s="130"/>
    </row>
    <row r="74" spans="1:15" ht="15.75" thickBot="1">
      <c r="B74" s="829" t="s">
        <v>953</v>
      </c>
      <c r="C74" s="830"/>
      <c r="D74" s="830"/>
      <c r="E74" s="830"/>
      <c r="F74" s="830"/>
      <c r="G74" s="830"/>
      <c r="H74" s="830"/>
      <c r="I74" s="830"/>
      <c r="J74" s="830"/>
      <c r="K74" s="830"/>
      <c r="L74" s="830"/>
      <c r="M74" s="831"/>
      <c r="N74" s="107">
        <f>N68+N69+N70+N71+N72</f>
        <v>1711.358964205371</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49" t="s">
        <v>963</v>
      </c>
      <c r="C78" s="850"/>
      <c r="D78" s="850"/>
      <c r="E78" s="850"/>
      <c r="F78" s="850"/>
      <c r="G78" s="850"/>
      <c r="H78" s="850"/>
      <c r="I78" s="76" t="s">
        <v>964</v>
      </c>
      <c r="J78" s="78" t="s">
        <v>1409</v>
      </c>
      <c r="K78" s="77" t="s">
        <v>966</v>
      </c>
      <c r="L78" s="851" t="s">
        <v>950</v>
      </c>
      <c r="M78" s="975"/>
      <c r="N78" s="101" t="s">
        <v>951</v>
      </c>
    </row>
    <row r="79" spans="1:15">
      <c r="A79" s="219"/>
      <c r="B79" s="211" t="s">
        <v>2042</v>
      </c>
      <c r="C79" s="212"/>
      <c r="D79" s="212"/>
      <c r="E79" s="212"/>
      <c r="F79" s="212"/>
      <c r="G79" s="212"/>
      <c r="H79" s="212"/>
      <c r="I79" s="213"/>
      <c r="J79" s="214"/>
      <c r="K79" s="215"/>
      <c r="L79" s="216"/>
      <c r="M79" s="217"/>
      <c r="N79" s="218"/>
    </row>
    <row r="80" spans="1:15">
      <c r="A80" s="165" t="s">
        <v>15</v>
      </c>
      <c r="B80" s="52" t="str">
        <f>VLOOKUP(A80,'MANO DE OBRA'!A8:D68,3,FALSE)</f>
        <v>Obrero (6)</v>
      </c>
      <c r="C80" s="50"/>
      <c r="D80" s="50"/>
      <c r="E80" s="50"/>
      <c r="F80" s="50"/>
      <c r="G80" s="50"/>
      <c r="H80" s="50"/>
      <c r="I80" s="296">
        <f>K80/J80*100</f>
        <v>175560</v>
      </c>
      <c r="J80" s="297">
        <v>185</v>
      </c>
      <c r="K80" s="298">
        <f>VLOOKUP(A80,'MANO DE OBRA'!A8:D99,4,FALSE)</f>
        <v>324786</v>
      </c>
      <c r="L80" s="53"/>
      <c r="M80" s="438">
        <v>1</v>
      </c>
      <c r="N80" s="399">
        <f>K80/M80</f>
        <v>324786</v>
      </c>
      <c r="O80" s="109"/>
    </row>
    <row r="81" spans="1:14">
      <c r="A81" s="165" t="s">
        <v>30</v>
      </c>
      <c r="B81" s="52" t="str">
        <f>VLOOKUP(A81,'MANO DE OBRA'!A8:D69,3,FALSE)</f>
        <v>Oficial</v>
      </c>
      <c r="C81" s="50"/>
      <c r="D81" s="50"/>
      <c r="E81" s="50"/>
      <c r="F81" s="50"/>
      <c r="G81" s="50"/>
      <c r="H81" s="50"/>
      <c r="I81" s="296">
        <f>K81/J81*100</f>
        <v>57668.23979157189</v>
      </c>
      <c r="J81" s="297">
        <v>185</v>
      </c>
      <c r="K81" s="298">
        <f>VLOOKUP(A81,'MANO DE OBRA'!A8:D100,4,FALSE)</f>
        <v>106686.24361440798</v>
      </c>
      <c r="L81" s="53"/>
      <c r="M81" s="435">
        <v>1</v>
      </c>
      <c r="N81" s="399">
        <f>K81/M81</f>
        <v>106686.24361440798</v>
      </c>
    </row>
    <row r="82" spans="1:14">
      <c r="A82" s="165"/>
      <c r="B82" s="168" t="s">
        <v>1650</v>
      </c>
      <c r="C82" s="50"/>
      <c r="D82" s="50"/>
      <c r="E82" s="50"/>
      <c r="F82" s="50"/>
      <c r="G82" s="50"/>
      <c r="H82" s="50"/>
      <c r="I82" s="296"/>
      <c r="J82" s="297"/>
      <c r="K82" s="298"/>
      <c r="L82" s="53"/>
      <c r="M82" s="436"/>
      <c r="N82" s="399"/>
    </row>
    <row r="83" spans="1:14">
      <c r="A83" t="s">
        <v>15</v>
      </c>
      <c r="B83" s="52" t="str">
        <f>VLOOKUP(A83,'MANO DE OBRA'!A9:D70,3,FALSE)</f>
        <v>Obrero (6)</v>
      </c>
      <c r="C83" s="50"/>
      <c r="D83" s="50"/>
      <c r="E83" s="50"/>
      <c r="F83" s="50"/>
      <c r="G83" s="50"/>
      <c r="H83" s="50"/>
      <c r="I83" s="296">
        <f>K83/J83*100</f>
        <v>175560</v>
      </c>
      <c r="J83" s="297">
        <v>185</v>
      </c>
      <c r="K83" s="298">
        <f>VLOOKUP(A83,'MANO DE OBRA'!A9:D101,4,FALSE)</f>
        <v>324786</v>
      </c>
      <c r="L83" s="53"/>
      <c r="M83" s="304">
        <v>12</v>
      </c>
      <c r="N83" s="399">
        <f>K83/M83</f>
        <v>27065.5</v>
      </c>
    </row>
    <row r="84" spans="1:14">
      <c r="A84" t="s">
        <v>30</v>
      </c>
      <c r="B84" s="52" t="str">
        <f>VLOOKUP(A84,'MANO DE OBRA'!A10:D71,3,FALSE)</f>
        <v>Oficial</v>
      </c>
      <c r="C84" s="50"/>
      <c r="D84" s="50"/>
      <c r="E84" s="50"/>
      <c r="F84" s="50"/>
      <c r="G84" s="50"/>
      <c r="H84" s="50"/>
      <c r="I84" s="296">
        <f>K84/J84*100</f>
        <v>57668.23979157189</v>
      </c>
      <c r="J84" s="297">
        <v>185</v>
      </c>
      <c r="K84" s="298">
        <f>VLOOKUP(A84,'MANO DE OBRA'!A10:D102,4,FALSE)</f>
        <v>106686.24361440798</v>
      </c>
      <c r="L84" s="322"/>
      <c r="M84" s="304">
        <v>12</v>
      </c>
      <c r="N84" s="399">
        <f>K84/M84</f>
        <v>8890.5203012006659</v>
      </c>
    </row>
    <row r="85" spans="1:14">
      <c r="B85" s="52"/>
      <c r="C85" s="50"/>
      <c r="D85" s="50"/>
      <c r="E85" s="50"/>
      <c r="F85" s="50"/>
      <c r="G85" s="50"/>
      <c r="H85" s="50"/>
      <c r="I85" s="283"/>
      <c r="J85" s="301"/>
      <c r="K85" s="302"/>
      <c r="L85" s="322"/>
      <c r="M85" s="304"/>
      <c r="N85" s="300"/>
    </row>
    <row r="86" spans="1:14" ht="15.75" thickBot="1">
      <c r="B86" s="810"/>
      <c r="C86" s="811"/>
      <c r="D86" s="811"/>
      <c r="E86" s="811"/>
      <c r="F86" s="811"/>
      <c r="G86" s="811"/>
      <c r="H86" s="811"/>
      <c r="I86" s="129"/>
      <c r="J86" s="129"/>
      <c r="K86" s="129"/>
      <c r="L86" s="911"/>
      <c r="M86" s="911"/>
      <c r="N86" s="48"/>
    </row>
    <row r="87" spans="1:14" ht="15.75" thickBot="1">
      <c r="B87" s="829" t="s">
        <v>953</v>
      </c>
      <c r="C87" s="830"/>
      <c r="D87" s="830"/>
      <c r="E87" s="830"/>
      <c r="F87" s="830"/>
      <c r="G87" s="830"/>
      <c r="H87" s="830"/>
      <c r="I87" s="830"/>
      <c r="J87" s="830"/>
      <c r="K87" s="830"/>
      <c r="L87" s="830"/>
      <c r="M87" s="831"/>
      <c r="N87" s="305">
        <f>SUM(N80:N86)</f>
        <v>467428.26391560864</v>
      </c>
    </row>
    <row r="88" spans="1:14" ht="15.75" thickBot="1">
      <c r="B88" s="36"/>
      <c r="C88" s="37"/>
      <c r="D88" s="37"/>
      <c r="E88" s="37"/>
      <c r="F88" s="37"/>
      <c r="G88" s="37"/>
      <c r="H88" s="37"/>
      <c r="I88" s="37"/>
      <c r="J88" s="37"/>
      <c r="K88" s="37"/>
      <c r="L88" s="37"/>
      <c r="M88" s="37"/>
      <c r="N88" s="38"/>
    </row>
    <row r="89" spans="1:14" ht="15.75" thickBot="1">
      <c r="B89" s="823" t="s">
        <v>967</v>
      </c>
      <c r="C89" s="824"/>
      <c r="D89" s="824"/>
      <c r="E89" s="824"/>
      <c r="F89" s="824"/>
      <c r="G89" s="824"/>
      <c r="H89" s="824"/>
      <c r="I89" s="824"/>
      <c r="J89" s="824"/>
      <c r="K89" s="824"/>
      <c r="L89" s="824"/>
      <c r="M89" s="825"/>
      <c r="N89" s="102">
        <f>N47+N63+N74+N87</f>
        <v>3144381.6273636795</v>
      </c>
    </row>
    <row r="90" spans="1:14">
      <c r="B90" s="36"/>
      <c r="C90" s="37"/>
      <c r="D90" s="37"/>
      <c r="E90" s="37"/>
      <c r="F90" s="37"/>
      <c r="G90" s="37"/>
      <c r="H90" s="37"/>
      <c r="I90" s="37"/>
      <c r="J90" s="37"/>
      <c r="K90" s="37"/>
      <c r="L90" s="37"/>
      <c r="M90" s="37"/>
      <c r="N90" s="38"/>
    </row>
    <row r="91" spans="1:14">
      <c r="B91" s="67" t="s">
        <v>968</v>
      </c>
      <c r="C91" s="68"/>
      <c r="D91" s="68"/>
      <c r="E91" s="68"/>
      <c r="F91" s="68"/>
      <c r="G91" s="68"/>
      <c r="H91" s="68"/>
      <c r="I91" s="68"/>
      <c r="J91" s="68"/>
      <c r="K91" s="68"/>
      <c r="L91" s="68"/>
      <c r="M91" s="68"/>
      <c r="N91" s="69"/>
    </row>
    <row r="92" spans="1:14" ht="15.75" thickBot="1">
      <c r="B92" s="71"/>
      <c r="C92" s="64"/>
      <c r="D92" s="64"/>
      <c r="E92" s="64"/>
      <c r="F92" s="64"/>
      <c r="G92" s="64"/>
      <c r="H92" s="64"/>
      <c r="I92" s="64"/>
      <c r="J92" s="64"/>
      <c r="K92" s="64"/>
      <c r="L92" s="64"/>
      <c r="M92" s="64"/>
      <c r="N92" s="66"/>
    </row>
    <row r="93" spans="1:14">
      <c r="B93" s="814" t="s">
        <v>969</v>
      </c>
      <c r="C93" s="815"/>
      <c r="D93" s="815"/>
      <c r="E93" s="815"/>
      <c r="F93" s="815"/>
      <c r="G93" s="815"/>
      <c r="H93" s="815"/>
      <c r="I93" s="318"/>
      <c r="J93" s="338"/>
      <c r="K93" s="306" t="s">
        <v>970</v>
      </c>
      <c r="L93" s="853" t="s">
        <v>971</v>
      </c>
      <c r="M93" s="854"/>
      <c r="N93" s="307"/>
    </row>
    <row r="94" spans="1:14">
      <c r="B94" s="855" t="s">
        <v>972</v>
      </c>
      <c r="C94" s="856"/>
      <c r="D94" s="856"/>
      <c r="E94" s="856"/>
      <c r="F94" s="856"/>
      <c r="G94" s="856"/>
      <c r="H94" s="856"/>
      <c r="I94" s="90"/>
      <c r="J94" s="91"/>
      <c r="K94" s="308">
        <v>0.2</v>
      </c>
      <c r="L94" s="857">
        <f>N89*K94</f>
        <v>628876.32547273592</v>
      </c>
      <c r="M94" s="858"/>
      <c r="N94" s="54"/>
    </row>
    <row r="95" spans="1:14">
      <c r="B95" s="92" t="s">
        <v>973</v>
      </c>
      <c r="C95" s="93"/>
      <c r="D95" s="93"/>
      <c r="E95" s="93"/>
      <c r="F95" s="93"/>
      <c r="G95" s="93"/>
      <c r="H95" s="93"/>
      <c r="I95" s="90"/>
      <c r="J95" s="91"/>
      <c r="K95" s="308">
        <v>0.05</v>
      </c>
      <c r="L95" s="857">
        <f>N89*K95</f>
        <v>157219.08136818398</v>
      </c>
      <c r="M95" s="858"/>
      <c r="N95" s="54"/>
    </row>
    <row r="96" spans="1:14" ht="15.75" thickBot="1">
      <c r="B96" s="94" t="s">
        <v>974</v>
      </c>
      <c r="C96" s="95"/>
      <c r="D96" s="95"/>
      <c r="E96" s="95"/>
      <c r="F96" s="95"/>
      <c r="G96" s="95"/>
      <c r="H96" s="95"/>
      <c r="I96" s="96"/>
      <c r="J96" s="97"/>
      <c r="K96" s="309">
        <v>0.05</v>
      </c>
      <c r="L96" s="859">
        <f>N89*K96</f>
        <v>157219.08136818398</v>
      </c>
      <c r="M96" s="860"/>
      <c r="N96" s="54"/>
    </row>
    <row r="97" spans="1:14" ht="15.75" thickBot="1">
      <c r="B97" s="823" t="s">
        <v>953</v>
      </c>
      <c r="C97" s="824"/>
      <c r="D97" s="824"/>
      <c r="E97" s="824"/>
      <c r="F97" s="824"/>
      <c r="G97" s="824"/>
      <c r="H97" s="824"/>
      <c r="I97" s="824"/>
      <c r="J97" s="824"/>
      <c r="K97" s="824"/>
      <c r="L97" s="824"/>
      <c r="M97" s="825"/>
      <c r="N97" s="55">
        <f>L94+L95+L96</f>
        <v>943314.48820910382</v>
      </c>
    </row>
    <row r="98" spans="1:14" ht="15.75" thickBot="1">
      <c r="B98" s="36"/>
      <c r="C98" s="37"/>
      <c r="D98" s="37"/>
      <c r="E98" s="37"/>
      <c r="F98" s="37"/>
      <c r="G98" s="37"/>
      <c r="H98" s="37"/>
      <c r="I98" s="37"/>
      <c r="J98" s="37"/>
      <c r="K98" s="37"/>
      <c r="L98" s="37"/>
      <c r="M98" s="37"/>
      <c r="N98" s="38"/>
    </row>
    <row r="99" spans="1:14" ht="15.75" thickBot="1">
      <c r="A99" t="s">
        <v>2015</v>
      </c>
      <c r="B99" s="823" t="s">
        <v>975</v>
      </c>
      <c r="C99" s="824"/>
      <c r="D99" s="824"/>
      <c r="E99" s="824"/>
      <c r="F99" s="824"/>
      <c r="G99" s="824"/>
      <c r="H99" s="824"/>
      <c r="I99" s="824"/>
      <c r="J99" s="824"/>
      <c r="K99" s="824"/>
      <c r="L99" s="824"/>
      <c r="M99" s="825"/>
      <c r="N99" s="192">
        <f>N89+N97</f>
        <v>4087696.1155727832</v>
      </c>
    </row>
    <row r="100" spans="1:14">
      <c r="B100" s="243"/>
      <c r="C100" s="244"/>
      <c r="D100" s="244"/>
      <c r="E100" s="244"/>
      <c r="F100" s="244"/>
      <c r="G100" s="244"/>
      <c r="H100" s="244"/>
      <c r="I100" s="244"/>
      <c r="J100" s="244"/>
      <c r="K100" s="244"/>
      <c r="L100" s="244"/>
      <c r="M100" s="244"/>
      <c r="N100" s="245"/>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247"/>
      <c r="F103" s="247"/>
      <c r="G103" s="247"/>
      <c r="H103" s="247"/>
      <c r="I103" s="247"/>
      <c r="J103" s="247"/>
      <c r="K103" s="247"/>
      <c r="L103" s="247"/>
      <c r="M103" s="247"/>
      <c r="N103" s="248"/>
    </row>
    <row r="104" spans="1:14">
      <c r="B104" s="246"/>
      <c r="C104" s="247"/>
      <c r="D104" s="247"/>
      <c r="E104" s="421" t="s">
        <v>976</v>
      </c>
      <c r="F104" s="421"/>
      <c r="G104" s="421"/>
      <c r="H104" s="421"/>
      <c r="I104" s="421"/>
      <c r="J104" s="421"/>
      <c r="K104" s="247"/>
      <c r="L104" s="247"/>
      <c r="M104" s="247"/>
      <c r="N104" s="248"/>
    </row>
    <row r="105" spans="1:14">
      <c r="B105" s="246"/>
      <c r="C105" s="247"/>
      <c r="D105" s="247"/>
      <c r="E105" s="247" t="s">
        <v>977</v>
      </c>
      <c r="F105" s="247"/>
      <c r="G105" s="247"/>
      <c r="H105" s="247"/>
      <c r="I105" s="247"/>
      <c r="J105" s="247"/>
      <c r="K105" s="247"/>
      <c r="L105" s="247"/>
      <c r="M105" s="247"/>
      <c r="N105" s="248"/>
    </row>
    <row r="106" spans="1:14">
      <c r="B106" s="246"/>
      <c r="C106" s="247"/>
      <c r="D106" s="247"/>
      <c r="E106" s="247" t="s">
        <v>978</v>
      </c>
      <c r="F106" s="247"/>
      <c r="G106" s="247"/>
      <c r="H106" s="247"/>
      <c r="I106" s="247"/>
      <c r="J106" s="247"/>
      <c r="K106" s="247"/>
      <c r="L106" s="247"/>
      <c r="M106" s="247"/>
      <c r="N106" s="248"/>
    </row>
    <row r="107" spans="1:14">
      <c r="B107" s="246"/>
      <c r="C107" s="247"/>
      <c r="D107" s="247"/>
      <c r="E107" s="247" t="s">
        <v>979</v>
      </c>
      <c r="F107" s="247"/>
      <c r="G107" s="247"/>
      <c r="H107" s="247"/>
      <c r="I107" s="247"/>
      <c r="J107" s="247"/>
      <c r="K107" s="247"/>
      <c r="L107" s="247"/>
      <c r="M107" s="247"/>
      <c r="N107" s="248"/>
    </row>
    <row r="108" spans="1:14" ht="15.75" thickBot="1">
      <c r="B108" s="246"/>
      <c r="C108" s="247"/>
      <c r="D108" s="247"/>
      <c r="E108" s="247"/>
      <c r="F108" s="247" t="s">
        <v>980</v>
      </c>
      <c r="G108" s="247"/>
      <c r="H108" s="247"/>
      <c r="I108" s="247"/>
      <c r="J108" s="247"/>
      <c r="K108" s="247"/>
      <c r="L108" s="247"/>
      <c r="M108" s="247"/>
      <c r="N108" s="248"/>
    </row>
    <row r="109" spans="1:14">
      <c r="B109" s="231" t="s">
        <v>2215</v>
      </c>
      <c r="C109" s="232"/>
      <c r="D109" s="232"/>
      <c r="E109" s="232"/>
      <c r="F109" s="232"/>
      <c r="G109" s="232"/>
      <c r="H109" s="232"/>
      <c r="I109" s="232"/>
      <c r="J109" s="232"/>
      <c r="K109" s="232"/>
      <c r="L109" s="232"/>
      <c r="M109" s="232"/>
      <c r="N109" s="233"/>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c r="B112" s="249"/>
      <c r="C112" s="250"/>
      <c r="D112" s="250"/>
      <c r="E112" s="250"/>
      <c r="F112" s="250"/>
      <c r="G112" s="250"/>
      <c r="H112" s="250"/>
      <c r="I112" s="250"/>
      <c r="J112" s="250"/>
      <c r="K112" s="250"/>
      <c r="L112" s="250"/>
      <c r="M112" s="250"/>
      <c r="N112" s="251"/>
    </row>
    <row r="113" spans="2:14" ht="15.75" thickBot="1">
      <c r="B113" s="252"/>
      <c r="C113" s="253"/>
      <c r="D113" s="253"/>
      <c r="E113" s="253"/>
      <c r="F113" s="253"/>
      <c r="G113" s="253"/>
      <c r="H113" s="253"/>
      <c r="I113" s="253"/>
      <c r="J113" s="253"/>
      <c r="K113" s="253"/>
      <c r="L113" s="253"/>
      <c r="M113" s="253"/>
      <c r="N113" s="254"/>
    </row>
    <row r="114" spans="2:14">
      <c r="B114" s="255"/>
      <c r="C114" s="256"/>
      <c r="D114" s="256"/>
      <c r="E114" s="256"/>
      <c r="F114" s="256"/>
      <c r="G114" s="256"/>
      <c r="H114" s="256"/>
      <c r="I114" s="256"/>
      <c r="J114" s="256"/>
      <c r="K114" s="256"/>
      <c r="L114" s="256"/>
      <c r="M114" s="256"/>
      <c r="N114" s="257"/>
    </row>
    <row r="115" spans="2:14">
      <c r="B115" s="258" t="s">
        <v>2216</v>
      </c>
      <c r="C115" s="259"/>
      <c r="D115" s="259"/>
      <c r="E115" s="259"/>
      <c r="F115" s="259"/>
      <c r="G115" s="259"/>
      <c r="H115" s="259"/>
      <c r="I115" s="259"/>
      <c r="J115" s="259"/>
      <c r="K115" s="259"/>
      <c r="L115" s="259"/>
      <c r="M115" s="259"/>
      <c r="N115" s="260"/>
    </row>
    <row r="116" spans="2:14" ht="15" customHeight="1">
      <c r="B116" s="965" t="s">
        <v>2217</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2218</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343"/>
      <c r="C122" s="344"/>
      <c r="D122" s="344"/>
      <c r="E122" s="344"/>
      <c r="F122" s="344"/>
      <c r="G122" s="344"/>
      <c r="H122" s="344"/>
      <c r="I122" s="344"/>
      <c r="J122" s="344"/>
      <c r="K122" s="344"/>
      <c r="L122" s="344"/>
      <c r="M122" s="344"/>
      <c r="N122" s="345"/>
    </row>
    <row r="123" spans="2:14">
      <c r="B123" s="258"/>
      <c r="C123" s="259"/>
      <c r="D123" s="259"/>
      <c r="E123" s="259"/>
      <c r="F123" s="259"/>
      <c r="G123" s="259"/>
      <c r="H123" s="259"/>
      <c r="I123" s="259"/>
      <c r="J123" s="259"/>
      <c r="K123" s="259"/>
      <c r="L123" s="259"/>
      <c r="M123" s="259"/>
      <c r="N123" s="260"/>
    </row>
    <row r="124" spans="2:14">
      <c r="B124" s="246"/>
      <c r="C124" s="247"/>
      <c r="D124" s="247"/>
      <c r="E124" s="247" t="s">
        <v>976</v>
      </c>
      <c r="F124" s="421"/>
      <c r="G124" s="421"/>
      <c r="H124" s="247"/>
      <c r="I124" s="247"/>
      <c r="J124" s="247"/>
      <c r="K124" s="247"/>
      <c r="L124" s="247"/>
      <c r="M124" s="247"/>
      <c r="N124" s="248"/>
    </row>
    <row r="125" spans="2:14">
      <c r="B125" s="246"/>
      <c r="C125" s="247"/>
      <c r="D125" s="247"/>
      <c r="E125" s="422" t="s">
        <v>977</v>
      </c>
      <c r="F125" s="247"/>
      <c r="G125" s="247"/>
      <c r="H125" s="422"/>
      <c r="I125" s="422"/>
      <c r="J125" s="422"/>
      <c r="K125" s="247"/>
      <c r="L125" s="247"/>
      <c r="M125" s="247"/>
      <c r="N125" s="248"/>
    </row>
    <row r="126" spans="2:14">
      <c r="B126" s="246"/>
      <c r="C126" s="247"/>
      <c r="D126" s="247"/>
      <c r="E126" s="261" t="s">
        <v>981</v>
      </c>
      <c r="F126" s="247"/>
      <c r="G126" s="247"/>
      <c r="H126" s="261"/>
      <c r="I126" s="261"/>
      <c r="J126" s="261"/>
      <c r="K126" s="247"/>
      <c r="L126" s="247"/>
      <c r="M126" s="247"/>
      <c r="N126" s="248"/>
    </row>
    <row r="127" spans="2:14">
      <c r="B127" s="262"/>
      <c r="C127" s="259"/>
      <c r="D127" s="259"/>
      <c r="E127" s="247" t="s">
        <v>979</v>
      </c>
      <c r="F127" s="247"/>
      <c r="G127" s="247"/>
      <c r="H127" s="247"/>
      <c r="I127" s="247"/>
      <c r="J127" s="247"/>
      <c r="K127" s="259"/>
      <c r="L127" s="259"/>
      <c r="M127" s="259"/>
      <c r="N127" s="260"/>
    </row>
    <row r="128" spans="2:14">
      <c r="B128" s="262"/>
      <c r="C128" s="259"/>
      <c r="D128" s="259"/>
      <c r="E128" s="259"/>
      <c r="F128" s="247"/>
      <c r="G128" s="247"/>
      <c r="H128" s="247"/>
      <c r="I128" s="247"/>
      <c r="J128" s="247"/>
      <c r="K128" s="259"/>
      <c r="L128" s="259"/>
      <c r="M128" s="259"/>
      <c r="N128" s="260"/>
    </row>
    <row r="129" spans="2:14">
      <c r="B129" s="262" t="s">
        <v>2219</v>
      </c>
      <c r="C129" s="261"/>
      <c r="D129" s="261"/>
      <c r="E129" s="247"/>
      <c r="F129" s="247"/>
      <c r="G129" s="247"/>
      <c r="H129" s="247"/>
      <c r="I129" s="247"/>
      <c r="J129" s="971"/>
      <c r="K129" s="971"/>
      <c r="L129" s="971"/>
      <c r="M129" s="971"/>
      <c r="N129" s="972"/>
    </row>
    <row r="130" spans="2:14" ht="15.75" thickBot="1">
      <c r="B130" s="423" t="s">
        <v>2220</v>
      </c>
      <c r="C130" s="424"/>
      <c r="D130" s="424"/>
      <c r="E130" s="263"/>
      <c r="F130" s="263"/>
      <c r="G130" s="263"/>
      <c r="H130" s="263"/>
      <c r="I130" s="263"/>
      <c r="J130" s="973"/>
      <c r="K130" s="973"/>
      <c r="L130" s="973"/>
      <c r="M130" s="973"/>
      <c r="N130"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2197</v>
      </c>
      <c r="M1" s="930"/>
      <c r="N1" s="931"/>
    </row>
    <row r="2" spans="2:14" ht="40.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2" hidden="1" customHeight="1" thickBot="1">
      <c r="B30" s="74" t="s">
        <v>943</v>
      </c>
      <c r="C30" s="832" t="s">
        <v>944</v>
      </c>
      <c r="D30" s="833"/>
      <c r="E30" s="833"/>
      <c r="F30" s="833"/>
      <c r="G30" s="833"/>
      <c r="H30" s="833"/>
      <c r="I30" s="833"/>
      <c r="J30" s="75"/>
      <c r="K30" s="311"/>
      <c r="L30" s="834" t="s">
        <v>945</v>
      </c>
      <c r="M30" s="835"/>
      <c r="N30" s="74" t="s">
        <v>946</v>
      </c>
    </row>
    <row r="31" spans="1:14" ht="18.75" customHeight="1" thickBot="1">
      <c r="A31" t="s">
        <v>1844</v>
      </c>
      <c r="B31" s="83" t="s">
        <v>1100</v>
      </c>
      <c r="C31" s="84" t="s">
        <v>1652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94032.177562077981</v>
      </c>
      <c r="L36" s="274"/>
      <c r="M36" s="275">
        <v>0.16</v>
      </c>
      <c r="N36" s="276">
        <f>K36/M36</f>
        <v>587701.10976298735</v>
      </c>
    </row>
    <row r="37" spans="1:14">
      <c r="A37" s="116" t="s">
        <v>261</v>
      </c>
      <c r="B37" s="836" t="str">
        <f>VLOOKUP(A37,EQUIPOS!A7:D154,3,FALSE)</f>
        <v xml:space="preserve">Motobomba 3 PULGADAS (incluye operario)
</v>
      </c>
      <c r="C37" s="837"/>
      <c r="D37" s="837"/>
      <c r="E37" s="837"/>
      <c r="F37" s="837"/>
      <c r="G37" s="837"/>
      <c r="H37" s="838"/>
      <c r="I37" s="425"/>
      <c r="J37" s="426"/>
      <c r="K37" s="273">
        <f>VLOOKUP(A37,EQUIPOS!A7:D164,4,FALSE)</f>
        <v>5645.2768611718157</v>
      </c>
      <c r="L37" s="339"/>
      <c r="M37" s="340">
        <v>0.16</v>
      </c>
      <c r="N37" s="276">
        <f>K37/M37</f>
        <v>35282.980382323847</v>
      </c>
    </row>
    <row r="38" spans="1:14">
      <c r="A38" s="116"/>
      <c r="B38" s="836"/>
      <c r="C38" s="837"/>
      <c r="D38" s="837"/>
      <c r="E38" s="837"/>
      <c r="F38" s="837"/>
      <c r="G38" s="837"/>
      <c r="H38" s="838"/>
      <c r="I38" s="425"/>
      <c r="J38" s="426"/>
      <c r="K38" s="442"/>
      <c r="L38" s="339"/>
      <c r="M38" s="340"/>
      <c r="N38" s="276"/>
    </row>
    <row r="39" spans="1:14">
      <c r="A39" s="116"/>
      <c r="B39" s="836"/>
      <c r="C39" s="837"/>
      <c r="D39" s="837"/>
      <c r="E39" s="837"/>
      <c r="F39" s="837"/>
      <c r="G39" s="837"/>
      <c r="H39" s="838"/>
      <c r="I39" s="425"/>
      <c r="J39" s="426"/>
      <c r="K39" s="442"/>
      <c r="L39" s="339"/>
      <c r="M39" s="340"/>
      <c r="N39" s="276"/>
    </row>
    <row r="40" spans="1:14">
      <c r="A40" s="116"/>
      <c r="B40" s="836"/>
      <c r="C40" s="837"/>
      <c r="D40" s="837"/>
      <c r="E40" s="837"/>
      <c r="F40" s="837"/>
      <c r="G40" s="837"/>
      <c r="H40" s="838"/>
      <c r="I40" s="332"/>
      <c r="J40" s="334"/>
      <c r="K40" s="442"/>
      <c r="L40" s="427"/>
      <c r="M40" s="428"/>
      <c r="N40" s="276"/>
    </row>
    <row r="41" spans="1:14">
      <c r="B41" s="836"/>
      <c r="C41" s="837"/>
      <c r="D41" s="837"/>
      <c r="E41" s="837"/>
      <c r="F41" s="837"/>
      <c r="G41" s="837"/>
      <c r="H41" s="838"/>
      <c r="I41" s="39"/>
      <c r="J41" s="40"/>
      <c r="K41" s="442"/>
      <c r="L41" s="280"/>
      <c r="M41" s="281"/>
      <c r="N41" s="276"/>
    </row>
    <row r="42" spans="1:14">
      <c r="B42" s="324"/>
      <c r="C42" s="325"/>
      <c r="D42" s="325"/>
      <c r="E42" s="325"/>
      <c r="F42" s="327"/>
      <c r="G42" s="327"/>
      <c r="H42" s="128"/>
      <c r="I42" s="39"/>
      <c r="J42" s="40"/>
      <c r="K42" s="442"/>
      <c r="L42" s="280"/>
      <c r="M42" s="281"/>
      <c r="N42" s="277"/>
    </row>
    <row r="43" spans="1:14">
      <c r="B43" s="843" t="s">
        <v>952</v>
      </c>
      <c r="C43" s="844"/>
      <c r="D43" s="844"/>
      <c r="E43" s="41"/>
      <c r="F43" s="42"/>
      <c r="G43" s="42"/>
      <c r="H43" s="43"/>
      <c r="I43" s="39"/>
      <c r="J43" s="40"/>
      <c r="K43" s="283"/>
      <c r="L43" s="280"/>
      <c r="M43" s="405">
        <v>0.05</v>
      </c>
      <c r="N43" s="348">
        <f>N77*M43</f>
        <v>12625.400141187813</v>
      </c>
    </row>
    <row r="44" spans="1:14" ht="15.75" thickBot="1">
      <c r="B44" s="836"/>
      <c r="C44" s="837"/>
      <c r="D44" s="837"/>
      <c r="E44" s="837"/>
      <c r="F44" s="837"/>
      <c r="G44" s="837"/>
      <c r="H44" s="838"/>
      <c r="I44" s="845"/>
      <c r="J44" s="846"/>
      <c r="K44" s="44"/>
      <c r="L44" s="847"/>
      <c r="M44" s="848"/>
      <c r="N44" s="108"/>
    </row>
    <row r="45" spans="1:14" ht="15.75" thickBot="1">
      <c r="B45" s="823" t="s">
        <v>953</v>
      </c>
      <c r="C45" s="824"/>
      <c r="D45" s="824"/>
      <c r="E45" s="824"/>
      <c r="F45" s="824"/>
      <c r="G45" s="824"/>
      <c r="H45" s="824"/>
      <c r="I45" s="824"/>
      <c r="J45" s="824"/>
      <c r="K45" s="824"/>
      <c r="L45" s="824"/>
      <c r="M45" s="825"/>
      <c r="N45" s="398">
        <f>SUM(N36:N44)</f>
        <v>635609.49028649903</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s="164" t="s">
        <v>453</v>
      </c>
      <c r="B50" s="46" t="str">
        <f>VLOOKUP(A50,MATERIALES!A5:D373,3,FALSE)</f>
        <v>Explosivos  75% (INDUGEL)</v>
      </c>
      <c r="C50" s="285"/>
      <c r="D50" s="285"/>
      <c r="E50" s="285"/>
      <c r="F50" s="285"/>
      <c r="G50" s="285"/>
      <c r="H50" s="285"/>
      <c r="I50" s="285"/>
      <c r="J50" s="315" t="str">
        <f>VLOOKUP(A50,MATERIALES!A6:D642,2,FALSE)</f>
        <v>lb</v>
      </c>
      <c r="K50" s="286">
        <v>0.2</v>
      </c>
      <c r="L50" s="271"/>
      <c r="M50" s="406">
        <f>VLOOKUP(A50,MATERIALES!A5:D396,4,FALSE)</f>
        <v>12558.205689872693</v>
      </c>
      <c r="N50" s="276">
        <f>K50*M50</f>
        <v>2511.6411379745387</v>
      </c>
    </row>
    <row r="51" spans="1:14">
      <c r="A51" s="164"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VLOOKUP(A51,MATERIALES!A6:D397,4,FALSE)</f>
        <v>2047.7040931216825</v>
      </c>
      <c r="N51" s="276">
        <f>K51*M51</f>
        <v>2047.7040931216825</v>
      </c>
    </row>
    <row r="52" spans="1:14">
      <c r="A52" s="164" t="s">
        <v>552</v>
      </c>
      <c r="B52" s="46" t="str">
        <f>VLOOKUP(A52,MATERIALES!A6:D373,3,FALSE)</f>
        <v>Mecha Lenta</v>
      </c>
      <c r="C52" s="429"/>
      <c r="D52" s="429"/>
      <c r="E52" s="429"/>
      <c r="F52" s="429"/>
      <c r="G52" s="429"/>
      <c r="H52" s="429"/>
      <c r="I52" s="429"/>
      <c r="J52" s="316" t="str">
        <f>VLOOKUP(A52,MATERIALES!A6:D644,2,FALSE)</f>
        <v>m</v>
      </c>
      <c r="K52" s="401">
        <v>0.5</v>
      </c>
      <c r="L52" s="425"/>
      <c r="M52" s="406">
        <f>VLOOKUP(A52,MATERIALES!A6:D398,4,FALSE)</f>
        <v>1480.205002179913</v>
      </c>
      <c r="N52" s="276">
        <f>K52*M52</f>
        <v>740.10250108995649</v>
      </c>
    </row>
    <row r="53" spans="1:14">
      <c r="A53" s="164" t="s">
        <v>747</v>
      </c>
      <c r="B53" s="46" t="str">
        <f>VLOOKUP(A53,MATERIALES!A6:D373,3,FALSE)</f>
        <v>Acero A-37</v>
      </c>
      <c r="C53" s="429"/>
      <c r="D53" s="429"/>
      <c r="E53" s="429"/>
      <c r="F53" s="429"/>
      <c r="G53" s="429"/>
      <c r="H53" s="429"/>
      <c r="I53" s="429"/>
      <c r="J53" s="316" t="str">
        <f>VLOOKUP(A53,MATERIALES!A7:D645,2,FALSE)</f>
        <v>kg</v>
      </c>
      <c r="K53" s="401">
        <v>150</v>
      </c>
      <c r="L53" s="425"/>
      <c r="M53" s="406">
        <f>VLOOKUP(A53,MATERIALES!A6:D399,4,FALSE)</f>
        <v>3861.3475012696854</v>
      </c>
      <c r="N53" s="276">
        <f>K53*M53</f>
        <v>579202.12519045279</v>
      </c>
    </row>
    <row r="54" spans="1:14">
      <c r="A54" s="164" t="s">
        <v>831</v>
      </c>
      <c r="B54" s="46" t="str">
        <f>VLOOKUP(A54,MATERIALES!A7:D373,3,FALSE)</f>
        <v>Concreto Resistencia  32 (Mpa)</v>
      </c>
      <c r="C54" s="429"/>
      <c r="D54" s="429"/>
      <c r="E54" s="429"/>
      <c r="F54" s="429"/>
      <c r="G54" s="429"/>
      <c r="H54" s="429"/>
      <c r="I54" s="429"/>
      <c r="J54" s="316" t="str">
        <f>VLOOKUP(A54,MATERIALES!A8:D646,2,FALSE)</f>
        <v>m3</v>
      </c>
      <c r="K54" s="401">
        <v>1</v>
      </c>
      <c r="L54" s="425"/>
      <c r="M54" s="406">
        <f>VLOOKUP(A54,MATERIALES!A7:D400,4,FALSE)</f>
        <v>622418.35780710133</v>
      </c>
      <c r="N54" s="276">
        <f>K54*M54</f>
        <v>622418.35780710133</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3" t="s">
        <v>953</v>
      </c>
      <c r="C58" s="824"/>
      <c r="D58" s="824"/>
      <c r="E58" s="824"/>
      <c r="F58" s="824"/>
      <c r="G58" s="824"/>
      <c r="H58" s="824"/>
      <c r="I58" s="824"/>
      <c r="J58" s="824"/>
      <c r="K58" s="824"/>
      <c r="L58" s="824"/>
      <c r="M58" s="825"/>
      <c r="N58" s="398">
        <f>SUM(N50:N57)</f>
        <v>1206919.9307297403</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1272</v>
      </c>
      <c r="B63" s="49" t="str">
        <f>VLOOKUP(A63,TRANSPORTE!A5:D117,3,FALSE)</f>
        <v>Transporte de material de excavación</v>
      </c>
      <c r="C63" s="321"/>
      <c r="D63" s="321"/>
      <c r="E63" s="321"/>
      <c r="F63" s="321"/>
      <c r="G63" s="321"/>
      <c r="H63" s="315" t="s">
        <v>1467</v>
      </c>
      <c r="I63" s="283">
        <v>1</v>
      </c>
      <c r="J63" s="290">
        <v>1</v>
      </c>
      <c r="K63" s="283">
        <f>I63*J63</f>
        <v>1</v>
      </c>
      <c r="L63" s="827">
        <f>VLOOKUP(A63,TRANSPORTE!A5:D117,4,FALSE)</f>
        <v>1313.8952040355425</v>
      </c>
      <c r="M63" s="828"/>
      <c r="N63" s="291">
        <f>K63*L63</f>
        <v>1313.8952040355425</v>
      </c>
    </row>
    <row r="64" spans="1:14">
      <c r="B64" s="49"/>
      <c r="C64" s="50"/>
      <c r="D64" s="50"/>
      <c r="E64" s="50"/>
      <c r="F64" s="50"/>
      <c r="G64" s="50"/>
      <c r="H64" s="315"/>
      <c r="I64" s="283"/>
      <c r="J64" s="290"/>
      <c r="K64" s="283"/>
      <c r="L64" s="827"/>
      <c r="M64" s="828"/>
      <c r="N64" s="291"/>
    </row>
    <row r="65" spans="1:15">
      <c r="B65" s="49"/>
      <c r="C65" s="50"/>
      <c r="D65" s="50"/>
      <c r="E65" s="50"/>
      <c r="F65" s="50"/>
      <c r="G65" s="50"/>
      <c r="H65" s="315"/>
      <c r="I65" s="283"/>
      <c r="J65" s="290"/>
      <c r="K65" s="283"/>
      <c r="L65" s="827"/>
      <c r="M65" s="828"/>
      <c r="N65" s="291"/>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f>SUM(N63:N67)</f>
        <v>1313.8952040355425</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1409</v>
      </c>
      <c r="K72" s="77" t="s">
        <v>966</v>
      </c>
      <c r="L72" s="851" t="s">
        <v>950</v>
      </c>
      <c r="M72" s="852"/>
      <c r="N72" s="101" t="s">
        <v>951</v>
      </c>
    </row>
    <row r="73" spans="1:15">
      <c r="A73" s="165" t="s">
        <v>11</v>
      </c>
      <c r="B73" s="52" t="str">
        <f>VLOOKUP(A73,'MANO DE OBRA'!A8:D68,3,FALSE)</f>
        <v>Obrero (4)</v>
      </c>
      <c r="C73" s="50"/>
      <c r="D73" s="50"/>
      <c r="E73" s="50"/>
      <c r="F73" s="50"/>
      <c r="G73" s="50"/>
      <c r="H73" s="50"/>
      <c r="I73" s="296">
        <f>K73/J73*100</f>
        <v>117040.00000000001</v>
      </c>
      <c r="J73" s="297">
        <v>185</v>
      </c>
      <c r="K73" s="298">
        <f>VLOOKUP(A73,'MANO DE OBRA'!A8:D99,4,FALSE)</f>
        <v>216524</v>
      </c>
      <c r="L73" s="53"/>
      <c r="M73" s="438">
        <v>1.28</v>
      </c>
      <c r="N73" s="399">
        <f>K73/M73</f>
        <v>169159.375</v>
      </c>
      <c r="O73" s="109"/>
    </row>
    <row r="74" spans="1:15">
      <c r="A74" s="165"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435">
        <v>1.28</v>
      </c>
      <c r="N74" s="399">
        <f>K74/M74</f>
        <v>83348.627823756236</v>
      </c>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SUM(N73:N76)</f>
        <v>252508.00282375625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N45+N58+N68+N77</f>
        <v>2096351.3190440312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419270.26380880625</v>
      </c>
      <c r="M84" s="858"/>
      <c r="N84" s="54"/>
    </row>
    <row r="85" spans="1:14">
      <c r="B85" s="92" t="s">
        <v>973</v>
      </c>
      <c r="C85" s="93"/>
      <c r="D85" s="93"/>
      <c r="E85" s="93"/>
      <c r="F85" s="93"/>
      <c r="G85" s="93"/>
      <c r="H85" s="93"/>
      <c r="I85" s="90"/>
      <c r="J85" s="91"/>
      <c r="K85" s="308">
        <v>0.05</v>
      </c>
      <c r="L85" s="857">
        <f>N79*K85</f>
        <v>104817.56595220156</v>
      </c>
      <c r="M85" s="858"/>
      <c r="N85" s="54"/>
    </row>
    <row r="86" spans="1:14" ht="15.75" thickBot="1">
      <c r="B86" s="94" t="s">
        <v>974</v>
      </c>
      <c r="C86" s="95"/>
      <c r="D86" s="95"/>
      <c r="E86" s="95"/>
      <c r="F86" s="95"/>
      <c r="G86" s="95"/>
      <c r="H86" s="95"/>
      <c r="I86" s="96"/>
      <c r="J86" s="97"/>
      <c r="K86" s="309">
        <v>0.05</v>
      </c>
      <c r="L86" s="859">
        <f>N79*K86</f>
        <v>104817.56595220156</v>
      </c>
      <c r="M86" s="860"/>
      <c r="N86" s="54"/>
    </row>
    <row r="87" spans="1:14" ht="15.75" thickBot="1">
      <c r="B87" s="823" t="s">
        <v>953</v>
      </c>
      <c r="C87" s="824"/>
      <c r="D87" s="824"/>
      <c r="E87" s="824"/>
      <c r="F87" s="824"/>
      <c r="G87" s="824"/>
      <c r="H87" s="824"/>
      <c r="I87" s="824"/>
      <c r="J87" s="824"/>
      <c r="K87" s="824"/>
      <c r="L87" s="824"/>
      <c r="M87" s="825"/>
      <c r="N87" s="55">
        <f>L84+L85+L86</f>
        <v>628905.39571320941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2725256.7147572404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5" zoomScale="75" zoomScaleNormal="75" workbookViewId="0">
      <selection activeCell="P75" sqref="P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2197</v>
      </c>
      <c r="M1" s="930"/>
      <c r="N1" s="931"/>
    </row>
    <row r="2" spans="2:14" ht="38.2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456"/>
      <c r="L30" s="834" t="s">
        <v>945</v>
      </c>
      <c r="M30" s="835"/>
      <c r="N30" s="74" t="s">
        <v>946</v>
      </c>
    </row>
    <row r="31" spans="1:14" ht="15.75" customHeight="1" thickBot="1">
      <c r="A31" t="s">
        <v>1844</v>
      </c>
      <c r="B31" s="83" t="s">
        <v>1101</v>
      </c>
      <c r="C31" s="84" t="s">
        <v>1653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121</v>
      </c>
      <c r="B36" s="836" t="str">
        <f>VLOOKUP(A36,EQUIPOS!A6:D154,3,FALSE)</f>
        <v>Bomba eléctrica para accionar la celda</v>
      </c>
      <c r="C36" s="837"/>
      <c r="D36" s="837"/>
      <c r="E36" s="837"/>
      <c r="F36" s="837"/>
      <c r="G36" s="837"/>
      <c r="H36" s="838"/>
      <c r="I36" s="271"/>
      <c r="J36" s="272"/>
      <c r="K36" s="273">
        <f>VLOOKUP(A36,EQUIPOS!A6:D163,4,FALSE)</f>
        <v>76025.686935692691</v>
      </c>
      <c r="L36" s="274"/>
      <c r="M36" s="275">
        <v>0.01</v>
      </c>
      <c r="N36" s="276">
        <f t="shared" ref="N36:N41" si="0">K36/M36</f>
        <v>7602568.693569269</v>
      </c>
    </row>
    <row r="37" spans="1:14">
      <c r="A37" s="116" t="s">
        <v>192</v>
      </c>
      <c r="B37" s="836" t="str">
        <f>VLOOKUP(A37,EQUIPOS!A7:D154,3,FALSE)</f>
        <v>Equipo de acarreo interno</v>
      </c>
      <c r="C37" s="837"/>
      <c r="D37" s="837"/>
      <c r="E37" s="837"/>
      <c r="F37" s="837"/>
      <c r="G37" s="837"/>
      <c r="H37" s="838"/>
      <c r="I37" s="425"/>
      <c r="J37" s="426"/>
      <c r="K37" s="273">
        <f>VLOOKUP(A37,EQUIPOS!A7:D164,4,FALSE)</f>
        <v>63018.273592786434</v>
      </c>
      <c r="L37" s="339"/>
      <c r="M37" s="340">
        <v>0.05</v>
      </c>
      <c r="N37" s="276">
        <f t="shared" si="0"/>
        <v>1260365.4718557287</v>
      </c>
    </row>
    <row r="38" spans="1:14">
      <c r="A38" s="116" t="s">
        <v>217</v>
      </c>
      <c r="B38" s="836" t="str">
        <f>VLOOKUP(A38,EQUIPOS!A8:D154,3,FALSE)</f>
        <v>Equipo de soldadura y de acetileno (incluye soldadura)</v>
      </c>
      <c r="C38" s="837"/>
      <c r="D38" s="837"/>
      <c r="E38" s="837"/>
      <c r="F38" s="837"/>
      <c r="G38" s="837"/>
      <c r="H38" s="838"/>
      <c r="I38" s="425"/>
      <c r="J38" s="426"/>
      <c r="K38" s="273">
        <f>VLOOKUP(A38,EQUIPOS!A8:D165,4,FALSE)</f>
        <v>26586.873501199854</v>
      </c>
      <c r="L38" s="339"/>
      <c r="M38" s="340">
        <v>0.01</v>
      </c>
      <c r="N38" s="276">
        <f t="shared" si="0"/>
        <v>2658687.3501199852</v>
      </c>
    </row>
    <row r="39" spans="1:14">
      <c r="A39" s="116" t="s">
        <v>242</v>
      </c>
      <c r="B39" s="836" t="str">
        <f>VLOOKUP(A39,EQUIPOS!A9:D154,3,FALSE)</f>
        <v>Grúa con torre capacidad 1 ton en la punta.</v>
      </c>
      <c r="C39" s="837"/>
      <c r="D39" s="837"/>
      <c r="E39" s="837"/>
      <c r="F39" s="837"/>
      <c r="G39" s="837"/>
      <c r="H39" s="838"/>
      <c r="I39" s="425"/>
      <c r="J39" s="426"/>
      <c r="K39" s="273">
        <f>VLOOKUP(A39,EQUIPOS!A9:D166,4,FALSE)</f>
        <v>153050.23856259466</v>
      </c>
      <c r="L39" s="339"/>
      <c r="M39" s="340">
        <v>0.04</v>
      </c>
      <c r="N39" s="276">
        <f t="shared" si="0"/>
        <v>3826255.9640648663</v>
      </c>
    </row>
    <row r="40" spans="1:14">
      <c r="A40" s="116" t="s">
        <v>255</v>
      </c>
      <c r="B40" s="836" t="str">
        <f>VLOOKUP(A40,EQUIPOS!A10:D154,3,FALSE)</f>
        <v>Manómetro cable de acero para bajar la celda</v>
      </c>
      <c r="C40" s="837"/>
      <c r="D40" s="837"/>
      <c r="E40" s="837"/>
      <c r="F40" s="837"/>
      <c r="G40" s="837"/>
      <c r="H40" s="838"/>
      <c r="I40" s="332"/>
      <c r="J40" s="334"/>
      <c r="K40" s="273">
        <f>VLOOKUP(A40,EQUIPOS!A10:D167,4,FALSE)</f>
        <v>2092215.7739469558</v>
      </c>
      <c r="L40" s="427"/>
      <c r="M40" s="428">
        <v>1</v>
      </c>
      <c r="N40" s="276">
        <f t="shared" si="0"/>
        <v>2092215.7739469558</v>
      </c>
    </row>
    <row r="41" spans="1:14">
      <c r="A41" t="s">
        <v>320</v>
      </c>
      <c r="B41" s="836" t="str">
        <f>VLOOKUP(A41,EQUIPOS!A11:D155,3,FALSE)</f>
        <v>Retroexcavadora sobre llantas, motor 62HP, Profundidad de excavación de 5.41 metros.</v>
      </c>
      <c r="C41" s="837"/>
      <c r="D41" s="837"/>
      <c r="E41" s="837"/>
      <c r="F41" s="837"/>
      <c r="G41" s="837"/>
      <c r="H41" s="838"/>
      <c r="I41" s="39"/>
      <c r="J41" s="40"/>
      <c r="K41" s="273">
        <f>VLOOKUP(A41,EQUIPOS!A11:D168,4,FALSE)</f>
        <v>126036.54718557287</v>
      </c>
      <c r="L41" s="280"/>
      <c r="M41" s="281">
        <v>0.2</v>
      </c>
      <c r="N41" s="276">
        <f t="shared" si="0"/>
        <v>630182.73592786433</v>
      </c>
    </row>
    <row r="42" spans="1:14">
      <c r="B42" s="324"/>
      <c r="C42" s="325"/>
      <c r="D42" s="325"/>
      <c r="E42" s="325"/>
      <c r="F42" s="327"/>
      <c r="G42" s="327"/>
      <c r="H42" s="128"/>
      <c r="I42" s="39"/>
      <c r="J42" s="40"/>
      <c r="K42" s="442"/>
      <c r="L42" s="280"/>
      <c r="M42" s="281"/>
      <c r="N42" s="277"/>
    </row>
    <row r="43" spans="1:14">
      <c r="B43" s="843" t="s">
        <v>952</v>
      </c>
      <c r="C43" s="844"/>
      <c r="D43" s="844"/>
      <c r="E43" s="41"/>
      <c r="F43" s="42"/>
      <c r="G43" s="42"/>
      <c r="H43" s="43"/>
      <c r="I43" s="39"/>
      <c r="J43" s="40"/>
      <c r="K43" s="283"/>
      <c r="L43" s="280"/>
      <c r="M43" s="405">
        <v>0.01</v>
      </c>
      <c r="N43" s="348">
        <f>N81*M43</f>
        <v>6913.9567913614801</v>
      </c>
    </row>
    <row r="44" spans="1:14" ht="15.75" thickBot="1">
      <c r="B44" s="836"/>
      <c r="C44" s="837"/>
      <c r="D44" s="837"/>
      <c r="E44" s="837"/>
      <c r="F44" s="837"/>
      <c r="G44" s="837"/>
      <c r="H44" s="838"/>
      <c r="I44" s="845"/>
      <c r="J44" s="846"/>
      <c r="K44" s="44"/>
      <c r="L44" s="847"/>
      <c r="M44" s="848"/>
      <c r="N44" s="108"/>
    </row>
    <row r="45" spans="1:14" ht="15.75" thickBot="1">
      <c r="B45" s="823" t="s">
        <v>953</v>
      </c>
      <c r="C45" s="824"/>
      <c r="D45" s="824"/>
      <c r="E45" s="824"/>
      <c r="F45" s="824"/>
      <c r="G45" s="824"/>
      <c r="H45" s="824"/>
      <c r="I45" s="824"/>
      <c r="J45" s="824"/>
      <c r="K45" s="824"/>
      <c r="L45" s="824"/>
      <c r="M45" s="825"/>
      <c r="N45" s="398">
        <f>SUM(N36:N44)</f>
        <v>18077189.946276028</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s="164" t="s">
        <v>410</v>
      </c>
      <c r="B50" s="46" t="str">
        <f>VLOOKUP(A50,MATERIALES!A5:D373,3,FALSE)</f>
        <v>Celda especial de carga</v>
      </c>
      <c r="C50" s="285"/>
      <c r="D50" s="285"/>
      <c r="E50" s="285"/>
      <c r="F50" s="285"/>
      <c r="G50" s="285"/>
      <c r="H50" s="285"/>
      <c r="I50" s="285"/>
      <c r="J50" s="315" t="str">
        <f>VLOOKUP(A50,MATERIALES!A6:D642,2,FALSE)</f>
        <v>u</v>
      </c>
      <c r="K50" s="286">
        <v>1</v>
      </c>
      <c r="L50" s="271"/>
      <c r="M50" s="406">
        <f>VLOOKUP(A50,MATERIALES!A5:D396,4,FALSE)</f>
        <v>24734729.01303928</v>
      </c>
      <c r="N50" s="276">
        <f t="shared" ref="N50:N55" si="1">K50*M50</f>
        <v>24734729.01303928</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7000</v>
      </c>
      <c r="N51" s="276">
        <f t="shared" si="1"/>
        <v>210000</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2437824.4129011636</v>
      </c>
      <c r="N52" s="276">
        <f t="shared" si="1"/>
        <v>4875648.8258023271</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1502504.8397304222</v>
      </c>
      <c r="N53" s="276">
        <f t="shared" si="1"/>
        <v>7512524.198652111</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95453.608616723926</v>
      </c>
      <c r="N54" s="276">
        <f t="shared" si="1"/>
        <v>5727216.5170034356</v>
      </c>
    </row>
    <row r="55" spans="1:14">
      <c r="A55" s="164" t="s">
        <v>734</v>
      </c>
      <c r="B55" s="46" t="str">
        <f>VLOOKUP(A55,MATERIALES!A7:D373,3,FALSE)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50268.12800247562</v>
      </c>
      <c r="N55" s="276">
        <f t="shared" si="1"/>
        <v>603217.53602970741</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3" t="s">
        <v>953</v>
      </c>
      <c r="C58" s="824"/>
      <c r="D58" s="824"/>
      <c r="E58" s="824"/>
      <c r="F58" s="824"/>
      <c r="G58" s="824"/>
      <c r="H58" s="824"/>
      <c r="I58" s="824"/>
      <c r="J58" s="824"/>
      <c r="K58" s="824"/>
      <c r="L58" s="824"/>
      <c r="M58" s="825"/>
      <c r="N58" s="398">
        <f>SUM(N50:N57)</f>
        <v>43663336.090526856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1400</v>
      </c>
      <c r="B63" s="49" t="str">
        <f>VLOOKUP(A63,TRANSPORTE!A5:D117,3,FALSE)</f>
        <v>Transporte de tubos. celdas, etc.</v>
      </c>
      <c r="C63" s="321"/>
      <c r="D63" s="321"/>
      <c r="E63" s="321"/>
      <c r="F63" s="321"/>
      <c r="G63" s="321"/>
      <c r="H63" s="315" t="s">
        <v>1467</v>
      </c>
      <c r="I63" s="283">
        <v>1</v>
      </c>
      <c r="J63" s="290">
        <v>1</v>
      </c>
      <c r="K63" s="283">
        <f>I63*J63</f>
        <v>1</v>
      </c>
      <c r="L63" s="827">
        <f>VLOOKUP(A63,TRANSPORTE!A5:D117,4,FALSE)</f>
        <v>1209206.2100553988</v>
      </c>
      <c r="M63" s="828"/>
      <c r="N63" s="291">
        <f>K63*L63</f>
        <v>1209206.2100553988</v>
      </c>
    </row>
    <row r="64" spans="1:14">
      <c r="A64" t="s">
        <v>1402</v>
      </c>
      <c r="B64" s="49" t="str">
        <f>VLOOKUP(A64,TRANSPORTE!A6:D117,3,FALSE)</f>
        <v>Transporte de personal de montaje</v>
      </c>
      <c r="C64" s="50"/>
      <c r="D64" s="50"/>
      <c r="E64" s="50"/>
      <c r="F64" s="50"/>
      <c r="G64" s="50"/>
      <c r="H64" s="315" t="s">
        <v>1467</v>
      </c>
      <c r="I64" s="283">
        <v>8</v>
      </c>
      <c r="J64" s="290">
        <v>1</v>
      </c>
      <c r="K64" s="283">
        <f>I64*J64</f>
        <v>8</v>
      </c>
      <c r="L64" s="827">
        <f>VLOOKUP(A64,TRANSPORTE!A6:D117,4,FALSE)</f>
        <v>199737.17729118664</v>
      </c>
      <c r="M64" s="828"/>
      <c r="N64" s="291">
        <f>K64*L64</f>
        <v>1597897.4183294931</v>
      </c>
    </row>
    <row r="65" spans="1:15">
      <c r="A65" t="s">
        <v>1399</v>
      </c>
      <c r="B65" s="49" t="str">
        <f>VLOOKUP(A65,TRANSPORTE!A6:D117,3,FALSE)</f>
        <v>Pasajes aéreos</v>
      </c>
      <c r="C65" s="50"/>
      <c r="D65" s="50"/>
      <c r="E65" s="50"/>
      <c r="F65" s="50"/>
      <c r="G65" s="50"/>
      <c r="H65" s="315" t="s">
        <v>945</v>
      </c>
      <c r="I65" s="283">
        <v>3</v>
      </c>
      <c r="J65" s="290">
        <v>1</v>
      </c>
      <c r="K65" s="283">
        <f>I65*J65</f>
        <v>3</v>
      </c>
      <c r="L65" s="827">
        <f>VLOOKUP(A65,TRANSPORTE!A6:D117,4,FALSE)</f>
        <v>501739.54666144215</v>
      </c>
      <c r="M65" s="828"/>
      <c r="N65" s="291">
        <f>K65*L65</f>
        <v>1505218.6399843264</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f>SUM(N63:N67)</f>
        <v>4312322.2683692183</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1409</v>
      </c>
      <c r="K72" s="77" t="s">
        <v>966</v>
      </c>
      <c r="L72" s="851" t="s">
        <v>950</v>
      </c>
      <c r="M72" s="852"/>
      <c r="N72" s="101" t="s">
        <v>951</v>
      </c>
    </row>
    <row r="73" spans="1:15">
      <c r="A73" s="165" t="s">
        <v>6</v>
      </c>
      <c r="B73" s="52" t="str">
        <f>VLOOKUP(A73,'MANO DE OBRA'!A8:D68,3,FALSE)</f>
        <v xml:space="preserve">Obrero </v>
      </c>
      <c r="C73" s="50"/>
      <c r="D73" s="50"/>
      <c r="E73" s="50"/>
      <c r="F73" s="50"/>
      <c r="G73" s="50"/>
      <c r="H73" s="50"/>
      <c r="I73" s="296">
        <f t="shared" ref="I73:I76" si="2">K73/J73*100</f>
        <v>29260.000000000004</v>
      </c>
      <c r="J73" s="297">
        <v>185</v>
      </c>
      <c r="K73" s="298">
        <f>VLOOKUP(A73,'MANO DE OBRA'!A8:D99,4,FALSE)</f>
        <v>54131</v>
      </c>
      <c r="L73" s="53"/>
      <c r="M73" s="438">
        <v>1</v>
      </c>
      <c r="N73" s="399">
        <f t="shared" ref="N73:N76" si="3">K73/M73</f>
        <v>54131</v>
      </c>
      <c r="O73" s="109"/>
    </row>
    <row r="74" spans="1:15">
      <c r="A74" s="165" t="s">
        <v>74</v>
      </c>
      <c r="B74" s="52" t="str">
        <f>VLOOKUP(A74,'MANO DE OBRA'!A8:D69,3,FALSE)</f>
        <v>Ingeniero de Montaje y Prueba Pilote (1)</v>
      </c>
      <c r="C74" s="50"/>
      <c r="D74" s="50"/>
      <c r="E74" s="50"/>
      <c r="F74" s="50"/>
      <c r="G74" s="50"/>
      <c r="H74" s="50"/>
      <c r="I74" s="296">
        <f t="shared" si="2"/>
        <v>257965.03444028978</v>
      </c>
      <c r="J74" s="297">
        <v>185</v>
      </c>
      <c r="K74" s="298">
        <f>VLOOKUP(A74,'MANO DE OBRA'!A8:D100,4,FALSE)</f>
        <v>477235.31371453602</v>
      </c>
      <c r="L74" s="53"/>
      <c r="M74" s="435">
        <v>1</v>
      </c>
      <c r="N74" s="399">
        <f t="shared" si="3"/>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2"/>
        <v>86502.359687357821</v>
      </c>
      <c r="J76" s="297">
        <v>185</v>
      </c>
      <c r="K76" s="298">
        <f>VLOOKUP(A76,'MANO DE OBRA'!A10:D102,4,FALSE)</f>
        <v>160029.36542161196</v>
      </c>
      <c r="L76" s="53"/>
      <c r="M76" s="443">
        <v>1</v>
      </c>
      <c r="N76" s="399">
        <f t="shared" si="3"/>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SUM(N73:N80)</f>
        <v>691395.67913614796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N45+N58+N68+N81</f>
        <v>66744243.984308258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13348848.796861652</v>
      </c>
      <c r="M88" s="858"/>
      <c r="N88" s="54"/>
    </row>
    <row r="89" spans="1:14">
      <c r="B89" s="92" t="s">
        <v>973</v>
      </c>
      <c r="C89" s="93"/>
      <c r="D89" s="93"/>
      <c r="E89" s="93"/>
      <c r="F89" s="93"/>
      <c r="G89" s="93"/>
      <c r="H89" s="93"/>
      <c r="I89" s="90"/>
      <c r="J89" s="91"/>
      <c r="K89" s="308">
        <v>0.05</v>
      </c>
      <c r="L89" s="857">
        <f>N83*K89</f>
        <v>3337212.1992154131</v>
      </c>
      <c r="M89" s="858"/>
      <c r="N89" s="54"/>
    </row>
    <row r="90" spans="1:14" ht="15.75" thickBot="1">
      <c r="B90" s="94" t="s">
        <v>974</v>
      </c>
      <c r="C90" s="95"/>
      <c r="D90" s="95"/>
      <c r="E90" s="95"/>
      <c r="F90" s="95"/>
      <c r="G90" s="95"/>
      <c r="H90" s="95"/>
      <c r="I90" s="96"/>
      <c r="J90" s="97"/>
      <c r="K90" s="309">
        <v>0.05</v>
      </c>
      <c r="L90" s="859">
        <f>N83*K90</f>
        <v>3337212.1992154131</v>
      </c>
      <c r="M90" s="860"/>
      <c r="N90" s="54"/>
    </row>
    <row r="91" spans="1:14" ht="15.75" thickBot="1">
      <c r="B91" s="823" t="s">
        <v>953</v>
      </c>
      <c r="C91" s="824"/>
      <c r="D91" s="824"/>
      <c r="E91" s="824"/>
      <c r="F91" s="824"/>
      <c r="G91" s="824"/>
      <c r="H91" s="824"/>
      <c r="I91" s="824"/>
      <c r="J91" s="824"/>
      <c r="K91" s="824"/>
      <c r="L91" s="824"/>
      <c r="M91" s="825"/>
      <c r="N91" s="55">
        <f>L88+L89+L90</f>
        <v>20023273.195292477</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86767517.179600731</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56" zoomScale="78" zoomScaleNormal="78" workbookViewId="0">
      <selection activeCell="A75" sqref="A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2"/>
      <c r="C1" s="924"/>
      <c r="D1" s="925"/>
      <c r="E1" s="925"/>
      <c r="F1" s="925"/>
      <c r="G1" s="925"/>
      <c r="H1" s="925"/>
      <c r="I1" s="925"/>
      <c r="J1" s="926"/>
      <c r="K1" s="927" t="s">
        <v>933</v>
      </c>
      <c r="L1" s="929" t="s">
        <v>2197</v>
      </c>
      <c r="M1" s="930"/>
      <c r="N1" s="931"/>
    </row>
    <row r="2" spans="2:14" ht="27"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 customHeight="1" thickBot="1">
      <c r="A31" t="s">
        <v>1844</v>
      </c>
      <c r="B31" s="83" t="s">
        <v>1102</v>
      </c>
      <c r="C31" s="84" t="s">
        <v>1654</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t="s">
        <v>121</v>
      </c>
      <c r="B36" s="836" t="str">
        <f>VLOOKUP(A36,EQUIPOS!A6:D154,3,FALSE)</f>
        <v>Bomba eléctrica para accionar la celda</v>
      </c>
      <c r="C36" s="837"/>
      <c r="D36" s="837"/>
      <c r="E36" s="837"/>
      <c r="F36" s="837"/>
      <c r="G36" s="837"/>
      <c r="H36" s="838"/>
      <c r="I36" s="271"/>
      <c r="J36" s="272"/>
      <c r="K36" s="273">
        <f>VLOOKUP(A36,EQUIPOS!A6:D163,4,FALSE)</f>
        <v>76025.686935692691</v>
      </c>
      <c r="L36" s="274"/>
      <c r="M36" s="275">
        <v>0.01</v>
      </c>
      <c r="N36" s="276">
        <f>K36/M36</f>
        <v>7602568.693569269</v>
      </c>
    </row>
    <row r="37" spans="1:16">
      <c r="A37" s="116" t="s">
        <v>217</v>
      </c>
      <c r="B37" s="836" t="str">
        <f>VLOOKUP(A37,EQUIPOS!A7:D154,3,FALSE)</f>
        <v>Equipo de soldadura y de acetileno (incluye soldadura)</v>
      </c>
      <c r="C37" s="837"/>
      <c r="D37" s="837"/>
      <c r="E37" s="837"/>
      <c r="F37" s="837"/>
      <c r="G37" s="837"/>
      <c r="H37" s="838"/>
      <c r="I37" s="425"/>
      <c r="J37" s="426"/>
      <c r="K37" s="273">
        <f>VLOOKUP(A37,EQUIPOS!A7:D164,4,FALSE)</f>
        <v>26586.873501199854</v>
      </c>
      <c r="L37" s="339"/>
      <c r="M37" s="340">
        <v>0.01</v>
      </c>
      <c r="N37" s="276">
        <f>K37/M37</f>
        <v>2658687.3501199852</v>
      </c>
    </row>
    <row r="38" spans="1:16">
      <c r="A38" s="116" t="s">
        <v>255</v>
      </c>
      <c r="B38" s="836" t="str">
        <f>VLOOKUP(A38,EQUIPOS!A8:D154,3,FALSE)</f>
        <v>Manómetro cable de acero para bajar la celda</v>
      </c>
      <c r="C38" s="837"/>
      <c r="D38" s="837"/>
      <c r="E38" s="837"/>
      <c r="F38" s="837"/>
      <c r="G38" s="837"/>
      <c r="H38" s="838"/>
      <c r="I38" s="425"/>
      <c r="J38" s="426"/>
      <c r="K38" s="273">
        <f>VLOOKUP(A38,EQUIPOS!A8:D165,4,FALSE)</f>
        <v>2092215.7739469558</v>
      </c>
      <c r="L38" s="339"/>
      <c r="M38" s="340">
        <v>1</v>
      </c>
      <c r="N38" s="276">
        <f>K38/M38</f>
        <v>2092215.7739469558</v>
      </c>
    </row>
    <row r="39" spans="1:16">
      <c r="A39" s="116"/>
      <c r="B39" s="836"/>
      <c r="C39" s="837"/>
      <c r="D39" s="837"/>
      <c r="E39" s="837"/>
      <c r="F39" s="837"/>
      <c r="G39" s="837"/>
      <c r="H39" s="838"/>
      <c r="I39" s="425"/>
      <c r="J39" s="426"/>
      <c r="K39" s="273"/>
      <c r="L39" s="339"/>
      <c r="M39" s="340"/>
      <c r="N39" s="276"/>
    </row>
    <row r="40" spans="1:16">
      <c r="A40" s="116"/>
      <c r="B40" s="836"/>
      <c r="C40" s="837"/>
      <c r="D40" s="837"/>
      <c r="E40" s="837"/>
      <c r="F40" s="837"/>
      <c r="G40" s="837"/>
      <c r="H40" s="838"/>
      <c r="I40" s="332"/>
      <c r="J40" s="334"/>
      <c r="K40" s="273"/>
      <c r="L40" s="427"/>
      <c r="M40" s="428"/>
      <c r="N40" s="276"/>
    </row>
    <row r="41" spans="1:16">
      <c r="B41" s="836"/>
      <c r="C41" s="837"/>
      <c r="D41" s="837"/>
      <c r="E41" s="837"/>
      <c r="F41" s="837"/>
      <c r="G41" s="837"/>
      <c r="H41" s="838"/>
      <c r="I41" s="39"/>
      <c r="J41" s="40"/>
      <c r="K41" s="273"/>
      <c r="L41" s="280"/>
      <c r="M41" s="281"/>
      <c r="N41" s="276"/>
    </row>
    <row r="42" spans="1:16">
      <c r="B42" s="324"/>
      <c r="C42" s="325"/>
      <c r="D42" s="325"/>
      <c r="E42" s="325"/>
      <c r="F42" s="327"/>
      <c r="G42" s="327"/>
      <c r="H42" s="128"/>
      <c r="I42" s="39"/>
      <c r="J42" s="40"/>
      <c r="K42" s="442"/>
      <c r="L42" s="280"/>
      <c r="M42" s="281"/>
      <c r="N42" s="277"/>
    </row>
    <row r="43" spans="1:16">
      <c r="B43" s="843" t="s">
        <v>952</v>
      </c>
      <c r="C43" s="844"/>
      <c r="D43" s="844"/>
      <c r="E43" s="41"/>
      <c r="F43" s="42"/>
      <c r="G43" s="42"/>
      <c r="H43" s="43"/>
      <c r="I43" s="39"/>
      <c r="J43" s="40"/>
      <c r="K43" s="283"/>
      <c r="L43" s="280"/>
      <c r="M43" s="405">
        <v>0.01</v>
      </c>
      <c r="N43" s="348">
        <f>N81*M43</f>
        <v>6913.9567913614801</v>
      </c>
    </row>
    <row r="44" spans="1:16" ht="15.75" thickBot="1">
      <c r="B44" s="836"/>
      <c r="C44" s="837"/>
      <c r="D44" s="837"/>
      <c r="E44" s="837"/>
      <c r="F44" s="837"/>
      <c r="G44" s="837"/>
      <c r="H44" s="838"/>
      <c r="I44" s="845"/>
      <c r="J44" s="846"/>
      <c r="K44" s="44"/>
      <c r="L44" s="847"/>
      <c r="M44" s="848"/>
      <c r="N44" s="108"/>
    </row>
    <row r="45" spans="1:16" ht="15.75" thickBot="1">
      <c r="B45" s="823" t="s">
        <v>953</v>
      </c>
      <c r="C45" s="824"/>
      <c r="D45" s="824"/>
      <c r="E45" s="824"/>
      <c r="F45" s="824"/>
      <c r="G45" s="824"/>
      <c r="H45" s="824"/>
      <c r="I45" s="824"/>
      <c r="J45" s="824"/>
      <c r="K45" s="824"/>
      <c r="L45" s="824"/>
      <c r="M45" s="825"/>
      <c r="N45" s="398">
        <f>SUM(N36:N44)</f>
        <v>12360385.774427572</v>
      </c>
      <c r="P45" s="117"/>
    </row>
    <row r="46" spans="1:16">
      <c r="B46" s="284"/>
      <c r="C46" s="37"/>
      <c r="D46" s="37"/>
      <c r="E46" s="37"/>
      <c r="F46" s="37"/>
      <c r="G46" s="37"/>
      <c r="H46" s="37"/>
      <c r="I46" s="37"/>
      <c r="J46" s="37"/>
      <c r="K46" s="37"/>
      <c r="L46" s="37"/>
      <c r="M46" s="37"/>
      <c r="N46" s="38"/>
    </row>
    <row r="47" spans="1:16">
      <c r="B47" s="67" t="s">
        <v>954</v>
      </c>
      <c r="C47" s="68"/>
      <c r="D47" s="68"/>
      <c r="E47" s="68"/>
      <c r="F47" s="68"/>
      <c r="G47" s="68"/>
      <c r="H47" s="68"/>
      <c r="I47" s="68"/>
      <c r="J47" s="68"/>
      <c r="K47" s="68"/>
      <c r="L47" s="68"/>
      <c r="M47" s="68"/>
      <c r="N47" s="69"/>
    </row>
    <row r="48" spans="1:16"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s="164" t="s">
        <v>410</v>
      </c>
      <c r="B50" s="46" t="str">
        <f>VLOOKUP(A50,MATERIALES!A5:D373,3,FALSE)</f>
        <v>Celda especial de carga</v>
      </c>
      <c r="C50" s="285"/>
      <c r="D50" s="285"/>
      <c r="E50" s="285"/>
      <c r="F50" s="285"/>
      <c r="G50" s="285"/>
      <c r="H50" s="285"/>
      <c r="I50" s="285"/>
      <c r="J50" s="315" t="str">
        <f>VLOOKUP(A50,MATERIALES!A6:D642,2,FALSE)</f>
        <v>u</v>
      </c>
      <c r="K50" s="286">
        <v>1</v>
      </c>
      <c r="L50" s="271"/>
      <c r="M50" s="406">
        <f>VLOOKUP(A50,MATERIALES!A5:D396,4,FALSE)</f>
        <v>24734729.01303928</v>
      </c>
      <c r="N50" s="276">
        <f t="shared" ref="N50:N55" si="0">K50*M50</f>
        <v>24734729.01303928</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7000</v>
      </c>
      <c r="N51" s="276">
        <f t="shared" si="0"/>
        <v>210000</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2437824.4129011636</v>
      </c>
      <c r="N52" s="276">
        <f t="shared" si="0"/>
        <v>4875648.8258023271</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1502504.8397304222</v>
      </c>
      <c r="N53" s="276">
        <f t="shared" si="0"/>
        <v>7512524.198652111</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95453.608616723926</v>
      </c>
      <c r="N54" s="276">
        <f t="shared" si="0"/>
        <v>5727216.5170034356</v>
      </c>
    </row>
    <row r="55" spans="1:14">
      <c r="A55" s="164" t="s">
        <v>734</v>
      </c>
      <c r="B55" s="46" t="str">
        <f>VLOOKUP(A55,MATERIALES!A8:D373,3,FALSE)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50268.12800247562</v>
      </c>
      <c r="N55" s="276">
        <f t="shared" si="0"/>
        <v>603217.53602970741</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3" t="s">
        <v>953</v>
      </c>
      <c r="C58" s="824"/>
      <c r="D58" s="824"/>
      <c r="E58" s="824"/>
      <c r="F58" s="824"/>
      <c r="G58" s="824"/>
      <c r="H58" s="824"/>
      <c r="I58" s="824"/>
      <c r="J58" s="824"/>
      <c r="K58" s="824"/>
      <c r="L58" s="824"/>
      <c r="M58" s="825"/>
      <c r="N58" s="398">
        <f>SUM(N50:N57)</f>
        <v>43663336.090526856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1399</v>
      </c>
      <c r="B63" s="49" t="str">
        <f>VLOOKUP(A63,TRANSPORTE!A5:D117,3,FALSE)</f>
        <v>Pasajes aéreos</v>
      </c>
      <c r="C63" s="321"/>
      <c r="D63" s="321"/>
      <c r="E63" s="321"/>
      <c r="F63" s="321"/>
      <c r="G63" s="321"/>
      <c r="H63" s="315" t="s">
        <v>945</v>
      </c>
      <c r="I63" s="283">
        <v>3</v>
      </c>
      <c r="J63" s="290">
        <v>1</v>
      </c>
      <c r="K63" s="283">
        <f>I63*J63</f>
        <v>3</v>
      </c>
      <c r="L63" s="827">
        <f>VLOOKUP(A63,TRANSPORTE!A5:D117,4,FALSE)</f>
        <v>501739.54666144215</v>
      </c>
      <c r="M63" s="828"/>
      <c r="N63" s="291">
        <f>K63*L63</f>
        <v>1505218.6399843264</v>
      </c>
    </row>
    <row r="64" spans="1:14">
      <c r="A64" t="s">
        <v>1400</v>
      </c>
      <c r="B64" s="49" t="str">
        <f>VLOOKUP(A64,TRANSPORTE!A6:D117,3,FALSE)</f>
        <v>Transporte de tubos. celdas, etc.</v>
      </c>
      <c r="C64" s="50"/>
      <c r="D64" s="50"/>
      <c r="E64" s="50"/>
      <c r="F64" s="50"/>
      <c r="G64" s="50"/>
      <c r="H64" s="315" t="s">
        <v>1467</v>
      </c>
      <c r="I64" s="283">
        <v>1</v>
      </c>
      <c r="J64" s="290">
        <v>1</v>
      </c>
      <c r="K64" s="283">
        <f>I64*J64</f>
        <v>1</v>
      </c>
      <c r="L64" s="827">
        <f>VLOOKUP(A64,TRANSPORTE!A6:D117,4,FALSE)</f>
        <v>1209206.2100553988</v>
      </c>
      <c r="M64" s="828"/>
      <c r="N64" s="291">
        <f>K64*L64</f>
        <v>1209206.2100553988</v>
      </c>
    </row>
    <row r="65" spans="1:15">
      <c r="A65" t="s">
        <v>1402</v>
      </c>
      <c r="B65" s="49" t="str">
        <f>VLOOKUP(A65,TRANSPORTE!A6:D117,3,FALSE)</f>
        <v>Transporte de personal de montaje</v>
      </c>
      <c r="C65" s="50"/>
      <c r="D65" s="50"/>
      <c r="E65" s="50"/>
      <c r="F65" s="50"/>
      <c r="G65" s="50"/>
      <c r="H65" s="315" t="s">
        <v>1467</v>
      </c>
      <c r="I65" s="283">
        <v>8</v>
      </c>
      <c r="J65" s="290">
        <v>1</v>
      </c>
      <c r="K65" s="283">
        <f>I65*J65</f>
        <v>8</v>
      </c>
      <c r="L65" s="827">
        <f>VLOOKUP(A65,TRANSPORTE!A6:D118,4,FALSE)</f>
        <v>199737.17729118664</v>
      </c>
      <c r="M65" s="828"/>
      <c r="N65" s="291">
        <f>K65*L65</f>
        <v>1597897.4183294931</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f>SUM(N63:N67)</f>
        <v>4312322.2683692183</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1409</v>
      </c>
      <c r="K72" s="77" t="s">
        <v>966</v>
      </c>
      <c r="L72" s="851" t="s">
        <v>950</v>
      </c>
      <c r="M72" s="852"/>
      <c r="N72" s="101" t="s">
        <v>951</v>
      </c>
    </row>
    <row r="73" spans="1:15">
      <c r="A73" s="165" t="s">
        <v>6</v>
      </c>
      <c r="B73" s="52" t="str">
        <f>VLOOKUP(A73,'MANO DE OBRA'!A8:D68,3,FALSE)</f>
        <v xml:space="preserve">Obrero </v>
      </c>
      <c r="C73" s="50"/>
      <c r="D73" s="50"/>
      <c r="E73" s="50"/>
      <c r="F73" s="50"/>
      <c r="G73" s="50"/>
      <c r="H73" s="50"/>
      <c r="I73" s="296">
        <f t="shared" ref="I73:I76" si="1">K73/J73*100</f>
        <v>29260.000000000004</v>
      </c>
      <c r="J73" s="297">
        <v>185</v>
      </c>
      <c r="K73" s="298">
        <f>VLOOKUP(A73,'MANO DE OBRA'!A8:D99,4,FALSE)</f>
        <v>54131</v>
      </c>
      <c r="L73" s="53"/>
      <c r="M73" s="438">
        <v>1</v>
      </c>
      <c r="N73" s="399">
        <f t="shared" ref="N73:N76" si="2">K73/M73</f>
        <v>54131</v>
      </c>
      <c r="O73" s="109"/>
    </row>
    <row r="74" spans="1:15">
      <c r="A74" s="165" t="s">
        <v>74</v>
      </c>
      <c r="B74" s="52" t="str">
        <f>VLOOKUP(A74,'MANO DE OBRA'!A8:D69,3,FALSE)</f>
        <v>Ingeniero de Montaje y Prueba Pilote (1)</v>
      </c>
      <c r="C74" s="50"/>
      <c r="D74" s="50"/>
      <c r="E74" s="50"/>
      <c r="F74" s="50"/>
      <c r="G74" s="50"/>
      <c r="H74" s="50"/>
      <c r="I74" s="296">
        <f t="shared" si="1"/>
        <v>257965.03444028978</v>
      </c>
      <c r="J74" s="297">
        <v>185</v>
      </c>
      <c r="K74" s="298">
        <f>VLOOKUP(A74,'MANO DE OBRA'!A8:D100,4,FALSE)</f>
        <v>477235.31371453602</v>
      </c>
      <c r="L74" s="53"/>
      <c r="M74" s="435">
        <v>1</v>
      </c>
      <c r="N74" s="399">
        <f t="shared" si="2"/>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1"/>
        <v>86502.359687357821</v>
      </c>
      <c r="J76" s="297">
        <v>185</v>
      </c>
      <c r="K76" s="298">
        <f>VLOOKUP(A76,'MANO DE OBRA'!A10:D102,4,FALSE)</f>
        <v>160029.36542161196</v>
      </c>
      <c r="L76" s="53"/>
      <c r="M76" s="443">
        <v>1</v>
      </c>
      <c r="N76" s="399">
        <f t="shared" si="2"/>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10"/>
      <c r="C80" s="811"/>
      <c r="D80" s="811"/>
      <c r="E80" s="811"/>
      <c r="F80" s="811"/>
      <c r="G80" s="811"/>
      <c r="H80" s="811"/>
      <c r="I80" s="47"/>
      <c r="J80" s="47"/>
      <c r="K80" s="47"/>
      <c r="L80" s="976"/>
      <c r="M80" s="977"/>
      <c r="N80" s="48"/>
    </row>
    <row r="81" spans="1:14" ht="15.75" thickBot="1">
      <c r="B81" s="823" t="s">
        <v>953</v>
      </c>
      <c r="C81" s="824"/>
      <c r="D81" s="824"/>
      <c r="E81" s="824"/>
      <c r="F81" s="824"/>
      <c r="G81" s="824"/>
      <c r="H81" s="824"/>
      <c r="I81" s="830"/>
      <c r="J81" s="830"/>
      <c r="K81" s="830"/>
      <c r="L81" s="830"/>
      <c r="M81" s="831"/>
      <c r="N81" s="305">
        <f>SUM(N73:N80)</f>
        <v>691395.67913614796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N45+N58+N68+N81</f>
        <v>61027439.812459797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12205487.962491959</v>
      </c>
      <c r="M88" s="858"/>
      <c r="N88" s="54"/>
    </row>
    <row r="89" spans="1:14">
      <c r="B89" s="92" t="s">
        <v>973</v>
      </c>
      <c r="C89" s="93"/>
      <c r="D89" s="93"/>
      <c r="E89" s="93"/>
      <c r="F89" s="93"/>
      <c r="G89" s="93"/>
      <c r="H89" s="93"/>
      <c r="I89" s="90"/>
      <c r="J89" s="91"/>
      <c r="K89" s="308">
        <v>0.05</v>
      </c>
      <c r="L89" s="857">
        <f>N83*K89</f>
        <v>3051371.9906229898</v>
      </c>
      <c r="M89" s="858"/>
      <c r="N89" s="54"/>
    </row>
    <row r="90" spans="1:14" ht="15.75" thickBot="1">
      <c r="B90" s="94" t="s">
        <v>974</v>
      </c>
      <c r="C90" s="95"/>
      <c r="D90" s="95"/>
      <c r="E90" s="95"/>
      <c r="F90" s="95"/>
      <c r="G90" s="95"/>
      <c r="H90" s="95"/>
      <c r="I90" s="96"/>
      <c r="J90" s="97"/>
      <c r="K90" s="309">
        <v>0.05</v>
      </c>
      <c r="L90" s="859">
        <f>N83*K90</f>
        <v>3051371.9906229898</v>
      </c>
      <c r="M90" s="860"/>
      <c r="N90" s="54"/>
    </row>
    <row r="91" spans="1:14" ht="15.75" thickBot="1">
      <c r="B91" s="823" t="s">
        <v>953</v>
      </c>
      <c r="C91" s="824"/>
      <c r="D91" s="824"/>
      <c r="E91" s="824"/>
      <c r="F91" s="824"/>
      <c r="G91" s="824"/>
      <c r="H91" s="824"/>
      <c r="I91" s="824"/>
      <c r="J91" s="824"/>
      <c r="K91" s="824"/>
      <c r="L91" s="824"/>
      <c r="M91" s="825"/>
      <c r="N91" s="55">
        <f>L88+L89+L90</f>
        <v>18308231.943737939</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79335671.756197736</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2"/>
      <c r="C1" s="924"/>
      <c r="D1" s="925"/>
      <c r="E1" s="925"/>
      <c r="F1" s="925"/>
      <c r="G1" s="925"/>
      <c r="H1" s="925"/>
      <c r="I1" s="925"/>
      <c r="J1" s="926"/>
      <c r="K1" s="927" t="s">
        <v>933</v>
      </c>
      <c r="L1" s="929" t="s">
        <v>2197</v>
      </c>
      <c r="M1" s="930"/>
      <c r="N1" s="931"/>
    </row>
    <row r="2" spans="2:14" ht="22.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7.25" customHeight="1" thickBot="1">
      <c r="A31" t="s">
        <v>1844</v>
      </c>
      <c r="B31" s="83" t="s">
        <v>1103</v>
      </c>
      <c r="C31" s="84" t="s">
        <v>2097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259</v>
      </c>
      <c r="B36" s="836" t="str">
        <f>VLOOKUP(A36,EQUIPOS!A6:D154,3,FALSE)</f>
        <v>Montacargas</v>
      </c>
      <c r="C36" s="837"/>
      <c r="D36" s="837"/>
      <c r="E36" s="837"/>
      <c r="F36" s="837"/>
      <c r="G36" s="837"/>
      <c r="H36" s="838"/>
      <c r="I36" s="271"/>
      <c r="J36" s="272"/>
      <c r="K36" s="273">
        <f>VLOOKUP(A36,EQUIPOS!A6:D163,4,FALSE)</f>
        <v>81924.64256490978</v>
      </c>
      <c r="L36" s="274"/>
      <c r="M36" s="340">
        <v>1.5</v>
      </c>
      <c r="N36" s="276">
        <f>K36/M36</f>
        <v>54616.42837660652</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2693.4186967867336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57309.847073393255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404</v>
      </c>
      <c r="B48" s="46" t="str">
        <f>VLOOKUP(A48,MATERIALES!A5:D373,3,FALSE)</f>
        <v>Camisa metálica en acero A-37</v>
      </c>
      <c r="C48" s="285"/>
      <c r="D48" s="285"/>
      <c r="E48" s="285"/>
      <c r="F48" s="285"/>
      <c r="G48" s="285"/>
      <c r="H48" s="285"/>
      <c r="I48" s="272"/>
      <c r="J48" s="228" t="str">
        <f>VLOOKUP(A48,MATERIALES!A4:D640,2,FALSE)</f>
        <v>kg</v>
      </c>
      <c r="K48" s="286">
        <v>313.2010795996344</v>
      </c>
      <c r="L48" s="271"/>
      <c r="M48" s="406">
        <f>VLOOKUP(A48,MATERIALES!A5:D396,4,FALSE)</f>
        <v>17758.537221382863</v>
      </c>
      <c r="N48" s="276">
        <f>K48*M48</f>
        <v>5561993.029847404</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5561993.029847404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19</v>
      </c>
      <c r="B71" s="52" t="str">
        <f>VLOOKUP(A71,'MANO DE OBRA'!A8:D68,3,FALSE)</f>
        <v>Obrero (8)</v>
      </c>
      <c r="C71" s="50"/>
      <c r="D71" s="50"/>
      <c r="E71" s="50"/>
      <c r="F71" s="50"/>
      <c r="G71" s="50"/>
      <c r="H71" s="50"/>
      <c r="I71" s="296">
        <f>K71/J71*100</f>
        <v>234080.00000000003</v>
      </c>
      <c r="J71" s="297">
        <v>185</v>
      </c>
      <c r="K71" s="298">
        <f>VLOOKUP(A71,'MANO DE OBRA'!A8:D99,4,FALSE)</f>
        <v>433048</v>
      </c>
      <c r="L71" s="53"/>
      <c r="M71" s="438">
        <v>12</v>
      </c>
      <c r="N71" s="399">
        <f>K71/M71</f>
        <v>36087.333333333336</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6">
        <v>12</v>
      </c>
      <c r="N72" s="399">
        <f>K72/M72</f>
        <v>17781.040602401332</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53868.373935734664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5673171.2508565318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1134634.2501713063</v>
      </c>
      <c r="M84" s="858"/>
      <c r="N84" s="54"/>
    </row>
    <row r="85" spans="1:14">
      <c r="B85" s="92" t="s">
        <v>973</v>
      </c>
      <c r="C85" s="93"/>
      <c r="D85" s="93"/>
      <c r="E85" s="93"/>
      <c r="F85" s="93"/>
      <c r="G85" s="93"/>
      <c r="H85" s="93"/>
      <c r="I85" s="90"/>
      <c r="J85" s="91"/>
      <c r="K85" s="308">
        <v>0.05</v>
      </c>
      <c r="L85" s="857">
        <f>N79*K85</f>
        <v>283658.56254282658</v>
      </c>
      <c r="M85" s="858"/>
      <c r="N85" s="54"/>
    </row>
    <row r="86" spans="1:14" ht="15.75" thickBot="1">
      <c r="B86" s="94" t="s">
        <v>974</v>
      </c>
      <c r="C86" s="95"/>
      <c r="D86" s="95"/>
      <c r="E86" s="95"/>
      <c r="F86" s="95"/>
      <c r="G86" s="95"/>
      <c r="H86" s="95"/>
      <c r="I86" s="96"/>
      <c r="J86" s="97"/>
      <c r="K86" s="309">
        <v>0.05</v>
      </c>
      <c r="L86" s="859">
        <f>N79*K86</f>
        <v>283658.56254282658</v>
      </c>
      <c r="M86" s="860"/>
      <c r="N86" s="54"/>
    </row>
    <row r="87" spans="1:14" ht="15.75" thickBot="1">
      <c r="B87" s="823" t="s">
        <v>953</v>
      </c>
      <c r="C87" s="824"/>
      <c r="D87" s="824"/>
      <c r="E87" s="824"/>
      <c r="F87" s="824"/>
      <c r="G87" s="824"/>
      <c r="H87" s="824"/>
      <c r="I87" s="824"/>
      <c r="J87" s="824"/>
      <c r="K87" s="824"/>
      <c r="L87" s="824"/>
      <c r="M87" s="825"/>
      <c r="N87" s="55">
        <f>L84+L85+L86</f>
        <v>1701951.3752569596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7375122.6261134911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7.25" customHeight="1" thickBot="1">
      <c r="A31" t="s">
        <v>1844</v>
      </c>
      <c r="B31" s="83" t="s">
        <v>1655</v>
      </c>
      <c r="C31" s="84" t="s">
        <v>2098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267</v>
      </c>
      <c r="B36" s="836" t="str">
        <f>VLOOKUP(A36,EQUIPOS!A6:D154,3,FALSE)</f>
        <v>Motobomba de concreto</v>
      </c>
      <c r="C36" s="837"/>
      <c r="D36" s="837"/>
      <c r="E36" s="837"/>
      <c r="F36" s="837"/>
      <c r="G36" s="837"/>
      <c r="H36" s="838"/>
      <c r="I36" s="271"/>
      <c r="J36" s="272"/>
      <c r="K36" s="273">
        <f>VLOOKUP(A36,EQUIPOS!A6:D163,4,FALSE)</f>
        <v>6843.0283048260035</v>
      </c>
      <c r="L36" s="274"/>
      <c r="M36" s="340">
        <v>2.5</v>
      </c>
      <c r="N36" s="276">
        <f>K36/M36</f>
        <v>2737.2113219304015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2737.2113219304015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46.758679657867084</v>
      </c>
      <c r="L48" s="271"/>
      <c r="M48" s="406">
        <f>VLOOKUP(A48,MATERIALES!A5:D396,4,FALSE)</f>
        <v>4165.4831764599385</v>
      </c>
      <c r="N48" s="276">
        <f>K48*M48</f>
        <v>194772.49346832489</v>
      </c>
    </row>
    <row r="49" spans="1:14">
      <c r="A49" s="164" t="s">
        <v>832</v>
      </c>
      <c r="B49" s="46" t="str">
        <f>VLOOKUP(A49,MATERIALES!A6:D373,3,FALSE)</f>
        <v>Concreto Resistencia  21 (Mpa)</v>
      </c>
      <c r="C49" s="429"/>
      <c r="D49" s="429"/>
      <c r="E49" s="429"/>
      <c r="F49" s="429"/>
      <c r="G49" s="429"/>
      <c r="H49" s="429"/>
      <c r="I49" s="426"/>
      <c r="J49" s="228" t="str">
        <f>VLOOKUP(A49,MATERIALES!A5:D641,2,FALSE)</f>
        <v>m3</v>
      </c>
      <c r="K49" s="286">
        <v>0.66798113796952974</v>
      </c>
      <c r="L49" s="425"/>
      <c r="M49" s="406">
        <f>VLOOKUP(A49,MATERIALES!A6:D397,4,FALSE)</f>
        <v>462080.26321990258</v>
      </c>
      <c r="N49" s="276">
        <f>K49*M49</f>
        <v>308660.90005889034</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503433.39352721523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1256</v>
      </c>
      <c r="B60" s="49" t="str">
        <f>VLOOKUP(A60,TRANSPORTE!A2:D117,3,FALSE)</f>
        <v>Transporte de material de excavación</v>
      </c>
      <c r="C60" s="321"/>
      <c r="D60" s="321"/>
      <c r="E60" s="321"/>
      <c r="F60" s="321"/>
      <c r="G60" s="321"/>
      <c r="H60" s="315" t="s">
        <v>339</v>
      </c>
      <c r="I60" s="283">
        <v>0.86837547936038872</v>
      </c>
      <c r="J60" s="290">
        <v>1</v>
      </c>
      <c r="K60" s="283">
        <f>I60*J60</f>
        <v>0.86837547936038872</v>
      </c>
      <c r="L60" s="827">
        <f>VLOOKUP(A60,TRANSPORTE!A2:D117,4,FALSE)</f>
        <v>1313.8952040355425</v>
      </c>
      <c r="M60" s="828"/>
      <c r="N60" s="291">
        <f>K60*L60</f>
        <v>1140.95437763368</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1140.95437763368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c r="B71" s="52"/>
      <c r="C71" s="50"/>
      <c r="D71" s="50"/>
      <c r="E71" s="50"/>
      <c r="F71" s="50"/>
      <c r="G71" s="50"/>
      <c r="H71" s="50"/>
      <c r="I71" s="296"/>
      <c r="J71" s="297"/>
      <c r="K71" s="298"/>
      <c r="L71" s="53"/>
      <c r="M71" s="438"/>
      <c r="N71" s="399"/>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507311.55922677933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101462.31184535587</v>
      </c>
      <c r="M84" s="858"/>
      <c r="N84" s="54"/>
    </row>
    <row r="85" spans="1:14">
      <c r="B85" s="92" t="s">
        <v>973</v>
      </c>
      <c r="C85" s="93"/>
      <c r="D85" s="93"/>
      <c r="E85" s="93"/>
      <c r="F85" s="93"/>
      <c r="G85" s="93"/>
      <c r="H85" s="93"/>
      <c r="I85" s="90"/>
      <c r="J85" s="91"/>
      <c r="K85" s="308">
        <v>0.05</v>
      </c>
      <c r="L85" s="857">
        <f>N79*K85</f>
        <v>25365.577961338968</v>
      </c>
      <c r="M85" s="858"/>
      <c r="N85" s="54"/>
    </row>
    <row r="86" spans="1:14" ht="15.75" thickBot="1">
      <c r="B86" s="94" t="s">
        <v>974</v>
      </c>
      <c r="C86" s="95"/>
      <c r="D86" s="95"/>
      <c r="E86" s="95"/>
      <c r="F86" s="95"/>
      <c r="G86" s="95"/>
      <c r="H86" s="95"/>
      <c r="I86" s="96"/>
      <c r="J86" s="97"/>
      <c r="K86" s="309">
        <v>0.05</v>
      </c>
      <c r="L86" s="859">
        <f>N79*K86</f>
        <v>25365.577961338968</v>
      </c>
      <c r="M86" s="860"/>
      <c r="N86" s="54"/>
    </row>
    <row r="87" spans="1:14" ht="15.75" thickBot="1">
      <c r="B87" s="823" t="s">
        <v>953</v>
      </c>
      <c r="C87" s="824"/>
      <c r="D87" s="824"/>
      <c r="E87" s="824"/>
      <c r="F87" s="824"/>
      <c r="G87" s="824"/>
      <c r="H87" s="824"/>
      <c r="I87" s="824"/>
      <c r="J87" s="824"/>
      <c r="K87" s="824"/>
      <c r="L87" s="824"/>
      <c r="M87" s="825"/>
      <c r="N87" s="55">
        <f>L84+L85+L86</f>
        <v>152193.46776803382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659505.02699481312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4"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21.75" customHeight="1" thickBot="1">
      <c r="A31" t="s">
        <v>1844</v>
      </c>
      <c r="B31" s="83" t="s">
        <v>1104</v>
      </c>
      <c r="C31" s="84" t="s">
        <v>2099</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121</v>
      </c>
      <c r="B36" s="836" t="str">
        <f>VLOOKUP(A36,EQUIPOS!A6:D154,3,FALSE)</f>
        <v>Bomba eléctrica para accionar la celda</v>
      </c>
      <c r="C36" s="837"/>
      <c r="D36" s="837"/>
      <c r="E36" s="837"/>
      <c r="F36" s="837"/>
      <c r="G36" s="837"/>
      <c r="H36" s="838"/>
      <c r="I36" s="271"/>
      <c r="J36" s="272"/>
      <c r="K36" s="273">
        <f>VLOOKUP(A36,EQUIPOS!A6:D163,4,FALSE)</f>
        <v>76025.686935692691</v>
      </c>
      <c r="L36" s="274"/>
      <c r="M36" s="275">
        <v>0.01</v>
      </c>
      <c r="N36" s="276">
        <f t="shared" ref="N36:N41" si="0">K36/M36</f>
        <v>7602568.693569269</v>
      </c>
    </row>
    <row r="37" spans="1:14">
      <c r="A37" s="116" t="s">
        <v>192</v>
      </c>
      <c r="B37" s="836" t="str">
        <f>VLOOKUP(A37,EQUIPOS!A7:D154,3,FALSE)</f>
        <v>Equipo de acarreo interno</v>
      </c>
      <c r="C37" s="837"/>
      <c r="D37" s="837"/>
      <c r="E37" s="837"/>
      <c r="F37" s="837"/>
      <c r="G37" s="837"/>
      <c r="H37" s="838"/>
      <c r="I37" s="425"/>
      <c r="J37" s="426"/>
      <c r="K37" s="273">
        <f>VLOOKUP(A37,EQUIPOS!A7:D164,4,FALSE)</f>
        <v>63018.273592786434</v>
      </c>
      <c r="L37" s="339"/>
      <c r="M37" s="340">
        <v>0.05</v>
      </c>
      <c r="N37" s="276">
        <f t="shared" si="0"/>
        <v>1260365.4718557287</v>
      </c>
    </row>
    <row r="38" spans="1:14">
      <c r="A38" s="116" t="s">
        <v>214</v>
      </c>
      <c r="B38" s="836" t="str">
        <f>VLOOKUP(A38,EQUIPOS!A8:D154,3,FALSE)</f>
        <v>Equipo de oxigeno y soldadura</v>
      </c>
      <c r="C38" s="837"/>
      <c r="D38" s="837"/>
      <c r="E38" s="837"/>
      <c r="F38" s="837"/>
      <c r="G38" s="837"/>
      <c r="H38" s="838"/>
      <c r="I38" s="425"/>
      <c r="J38" s="426"/>
      <c r="K38" s="442">
        <f>VLOOKUP(A38,EQUIPOS!A8:D165,4,FALSE)</f>
        <v>12603.876442129143</v>
      </c>
      <c r="L38" s="339"/>
      <c r="M38" s="340">
        <v>0.01</v>
      </c>
      <c r="N38" s="276">
        <f t="shared" si="0"/>
        <v>1260387.6442129144</v>
      </c>
    </row>
    <row r="39" spans="1:14">
      <c r="A39" s="116" t="s">
        <v>248</v>
      </c>
      <c r="B39" s="836" t="str">
        <f>VLOOKUP(A39,EQUIPOS!A9:D154,3,FALSE)</f>
        <v>Grúa telescópica de 50 Ton.</v>
      </c>
      <c r="C39" s="837"/>
      <c r="D39" s="837"/>
      <c r="E39" s="837"/>
      <c r="F39" s="837"/>
      <c r="G39" s="837"/>
      <c r="H39" s="838"/>
      <c r="I39" s="425"/>
      <c r="J39" s="426"/>
      <c r="K39" s="442">
        <f>VLOOKUP(A39,EQUIPOS!A9:D166,4,FALSE)</f>
        <v>380154.0410602286</v>
      </c>
      <c r="L39" s="339"/>
      <c r="M39" s="340">
        <v>0.04</v>
      </c>
      <c r="N39" s="276">
        <f t="shared" si="0"/>
        <v>9503851.0265057143</v>
      </c>
    </row>
    <row r="40" spans="1:14">
      <c r="A40" s="116" t="s">
        <v>255</v>
      </c>
      <c r="B40" s="836" t="str">
        <f>VLOOKUP(A40,EQUIPOS!A10:D154,3,FALSE)</f>
        <v>Manómetro cable de acero para bajar la celda</v>
      </c>
      <c r="C40" s="837"/>
      <c r="D40" s="837"/>
      <c r="E40" s="837"/>
      <c r="F40" s="837"/>
      <c r="G40" s="837"/>
      <c r="H40" s="838"/>
      <c r="I40" s="425"/>
      <c r="J40" s="426"/>
      <c r="K40" s="442">
        <f>VLOOKUP(A40,EQUIPOS!A10:D167,4,FALSE)</f>
        <v>2092215.7739469558</v>
      </c>
      <c r="L40" s="339"/>
      <c r="M40" s="340">
        <v>1</v>
      </c>
      <c r="N40" s="276">
        <f t="shared" si="0"/>
        <v>2092215.7739469558</v>
      </c>
    </row>
    <row r="41" spans="1:14">
      <c r="A41" s="116" t="s">
        <v>322</v>
      </c>
      <c r="B41" s="836" t="str">
        <f>VLOOKUP(A41,EQUIPOS!A11:D155,3,FALSE)</f>
        <v xml:space="preserve">Retroexcavadora sobre llantas JD 410
</v>
      </c>
      <c r="C41" s="837"/>
      <c r="D41" s="837"/>
      <c r="E41" s="837"/>
      <c r="F41" s="837"/>
      <c r="G41" s="837"/>
      <c r="H41" s="838"/>
      <c r="I41" s="425"/>
      <c r="J41" s="426"/>
      <c r="K41" s="442">
        <f>VLOOKUP(A41,EQUIPOS!A11:D168,4,FALSE)</f>
        <v>126036.54718557287</v>
      </c>
      <c r="L41" s="339"/>
      <c r="M41" s="340">
        <v>0.2</v>
      </c>
      <c r="N41" s="276">
        <f t="shared" si="0"/>
        <v>630182.73592786433</v>
      </c>
    </row>
    <row r="42" spans="1:14">
      <c r="A42" s="116"/>
      <c r="B42" s="836"/>
      <c r="C42" s="837"/>
      <c r="D42" s="837"/>
      <c r="E42" s="837"/>
      <c r="F42" s="837"/>
      <c r="G42" s="837"/>
      <c r="H42" s="838"/>
      <c r="I42" s="332"/>
      <c r="J42" s="334"/>
      <c r="K42" s="442"/>
      <c r="L42" s="427"/>
      <c r="M42" s="428"/>
      <c r="N42" s="276"/>
    </row>
    <row r="43" spans="1:14">
      <c r="B43" s="836"/>
      <c r="C43" s="837"/>
      <c r="D43" s="837"/>
      <c r="E43" s="837"/>
      <c r="F43" s="837"/>
      <c r="G43" s="837"/>
      <c r="H43" s="838"/>
      <c r="I43" s="39"/>
      <c r="J43" s="40"/>
      <c r="K43" s="442"/>
      <c r="L43" s="280"/>
      <c r="M43" s="281"/>
      <c r="N43" s="276"/>
    </row>
    <row r="44" spans="1:14">
      <c r="B44" s="324"/>
      <c r="C44" s="325"/>
      <c r="D44" s="325"/>
      <c r="E44" s="325"/>
      <c r="F44" s="327"/>
      <c r="G44" s="327"/>
      <c r="H44" s="128"/>
      <c r="I44" s="39"/>
      <c r="J44" s="40"/>
      <c r="K44" s="442"/>
      <c r="L44" s="280"/>
      <c r="M44" s="281"/>
      <c r="N44" s="277"/>
    </row>
    <row r="45" spans="1:14">
      <c r="B45" s="843" t="s">
        <v>952</v>
      </c>
      <c r="C45" s="844"/>
      <c r="D45" s="844"/>
      <c r="E45" s="41"/>
      <c r="F45" s="42"/>
      <c r="G45" s="42"/>
      <c r="H45" s="43"/>
      <c r="I45" s="39"/>
      <c r="J45" s="40"/>
      <c r="K45" s="283"/>
      <c r="L45" s="280"/>
      <c r="M45" s="405">
        <v>0.1</v>
      </c>
      <c r="N45" s="348">
        <f>N86*M45</f>
        <v>69139.567913614796</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415">
        <f>SUM(N36:N45)</f>
        <v>22418710.913932063</v>
      </c>
    </row>
    <row r="48" spans="1:14">
      <c r="B48" s="284"/>
      <c r="C48" s="37"/>
      <c r="D48" s="37"/>
      <c r="E48" s="37"/>
      <c r="F48" s="37"/>
      <c r="G48" s="37"/>
      <c r="H48" s="37"/>
      <c r="I48" s="37"/>
      <c r="J48" s="37"/>
      <c r="K48" s="37"/>
      <c r="L48" s="37"/>
      <c r="M48" s="37"/>
      <c r="N48" s="38"/>
    </row>
    <row r="49" spans="1:17">
      <c r="B49" s="67" t="s">
        <v>954</v>
      </c>
      <c r="C49" s="68"/>
      <c r="D49" s="68"/>
      <c r="E49" s="68"/>
      <c r="F49" s="68"/>
      <c r="G49" s="68"/>
      <c r="H49" s="68"/>
      <c r="I49" s="68"/>
      <c r="J49" s="68"/>
      <c r="K49" s="68"/>
      <c r="L49" s="68"/>
      <c r="M49" s="68"/>
      <c r="N49" s="69"/>
    </row>
    <row r="50" spans="1:17" ht="15.75" thickBot="1">
      <c r="B50" s="70"/>
      <c r="C50" s="65"/>
      <c r="D50" s="65"/>
      <c r="E50" s="65"/>
      <c r="F50" s="65"/>
      <c r="G50" s="65"/>
      <c r="H50" s="65"/>
      <c r="I50" s="65"/>
      <c r="J50" s="64"/>
      <c r="K50" s="64"/>
      <c r="L50" s="64"/>
      <c r="M50" s="64"/>
      <c r="N50" s="66"/>
    </row>
    <row r="51" spans="1:17">
      <c r="B51" s="814" t="s">
        <v>944</v>
      </c>
      <c r="C51" s="815"/>
      <c r="D51" s="815"/>
      <c r="E51" s="815"/>
      <c r="F51" s="815"/>
      <c r="G51" s="815"/>
      <c r="H51" s="815"/>
      <c r="I51" s="816"/>
      <c r="J51" s="319" t="s">
        <v>945</v>
      </c>
      <c r="K51" s="88" t="s">
        <v>946</v>
      </c>
      <c r="L51" s="817" t="s">
        <v>955</v>
      </c>
      <c r="M51" s="816"/>
      <c r="N51" s="89" t="s">
        <v>951</v>
      </c>
    </row>
    <row r="52" spans="1:17">
      <c r="A52" s="164" t="s">
        <v>410</v>
      </c>
      <c r="B52" s="46" t="str">
        <f>VLOOKUP(A52,MATERIALES!A5:D373,3,FALSE)</f>
        <v>Celda especial de carga</v>
      </c>
      <c r="C52" s="285"/>
      <c r="D52" s="285"/>
      <c r="E52" s="285"/>
      <c r="F52" s="285"/>
      <c r="G52" s="285"/>
      <c r="H52" s="285"/>
      <c r="I52" s="285"/>
      <c r="J52" s="315" t="str">
        <f>VLOOKUP(A52,MATERIALES!A6:D644,2,FALSE)</f>
        <v>u</v>
      </c>
      <c r="K52" s="286">
        <v>1</v>
      </c>
      <c r="L52" s="271"/>
      <c r="M52" s="406">
        <f>VLOOKUP(A52,MATERIALES!A5:D396,4,FALSE)</f>
        <v>24734729.01303928</v>
      </c>
      <c r="N52" s="276">
        <f t="shared" ref="N52:N57" si="1">K52*M52</f>
        <v>24734729.01303928</v>
      </c>
    </row>
    <row r="53" spans="1:17">
      <c r="A53" s="164" t="s">
        <v>505</v>
      </c>
      <c r="B53" s="46" t="str">
        <f>VLOOKUP(A53,MATERIALES!A6:D373,3,FALSE)</f>
        <v>Manguera de alta presión</v>
      </c>
      <c r="C53" s="429"/>
      <c r="D53" s="429"/>
      <c r="E53" s="429"/>
      <c r="F53" s="429"/>
      <c r="G53" s="429"/>
      <c r="H53" s="429"/>
      <c r="I53" s="429"/>
      <c r="J53" s="316" t="str">
        <f>VLOOKUP(A53,MATERIALES!A7:D645,2,FALSE)</f>
        <v>m</v>
      </c>
      <c r="K53" s="401">
        <v>30</v>
      </c>
      <c r="L53" s="425"/>
      <c r="M53" s="406">
        <f>VLOOKUP(A53,MATERIALES!A6:D397,4,FALSE)</f>
        <v>7000</v>
      </c>
      <c r="N53" s="276">
        <f t="shared" si="1"/>
        <v>210000</v>
      </c>
    </row>
    <row r="54" spans="1:17">
      <c r="A54" s="164" t="s">
        <v>698</v>
      </c>
      <c r="B54" s="46" t="str">
        <f>VLOOKUP(A54,MATERIALES!A6:D373,3,FALSE)</f>
        <v>Transductores electrónicos (incluye cables, protección contra el concreto y panel de lectura)</v>
      </c>
      <c r="C54" s="429"/>
      <c r="D54" s="429"/>
      <c r="E54" s="429"/>
      <c r="F54" s="429"/>
      <c r="G54" s="429"/>
      <c r="H54" s="429"/>
      <c r="I54" s="429"/>
      <c r="J54" s="316" t="str">
        <f>VLOOKUP(A54,MATERIALES!A8:D646,2,FALSE)</f>
        <v>u</v>
      </c>
      <c r="K54" s="401">
        <v>2</v>
      </c>
      <c r="L54" s="425"/>
      <c r="M54" s="406">
        <f>VLOOKUP(A54,MATERIALES!A6:D398,4,FALSE)</f>
        <v>2437824.4129011636</v>
      </c>
      <c r="N54" s="276">
        <f t="shared" si="1"/>
        <v>4875648.8258023271</v>
      </c>
      <c r="Q54" s="109"/>
    </row>
    <row r="55" spans="1:17">
      <c r="A55" s="164" t="s">
        <v>700</v>
      </c>
      <c r="B55" s="46" t="str">
        <f>VLOOKUP(A55,MATERIALES!A6:D373,3,FALSE)</f>
        <v>Transductores mecánicos (incluye cables, protección contra el concreto y panel de lectura)</v>
      </c>
      <c r="C55" s="429"/>
      <c r="D55" s="429"/>
      <c r="E55" s="429"/>
      <c r="F55" s="429"/>
      <c r="G55" s="429"/>
      <c r="H55" s="429"/>
      <c r="I55" s="429"/>
      <c r="J55" s="316" t="str">
        <f>VLOOKUP(A55,MATERIALES!A9:D647,2,FALSE)</f>
        <v>u</v>
      </c>
      <c r="K55" s="401">
        <v>5</v>
      </c>
      <c r="L55" s="425"/>
      <c r="M55" s="406">
        <f>VLOOKUP(A55,MATERIALES!A6:D399,4,FALSE)</f>
        <v>1502504.8397304222</v>
      </c>
      <c r="N55" s="276">
        <f t="shared" si="1"/>
        <v>7512524.198652111</v>
      </c>
    </row>
    <row r="56" spans="1:17">
      <c r="A56" s="164" t="s">
        <v>727</v>
      </c>
      <c r="B56" s="46" t="str">
        <f>VLOOKUP(A56,MATERIALES!A7:D373,3,FALSE)</f>
        <v>Tubo metálico de alta resistencia</v>
      </c>
      <c r="C56" s="429"/>
      <c r="D56" s="429"/>
      <c r="E56" s="429"/>
      <c r="F56" s="429"/>
      <c r="G56" s="429"/>
      <c r="H56" s="429"/>
      <c r="I56" s="429"/>
      <c r="J56" s="316" t="str">
        <f>VLOOKUP(A56,MATERIALES!A10:D648,2,FALSE)</f>
        <v>m</v>
      </c>
      <c r="K56" s="401">
        <v>60</v>
      </c>
      <c r="L56" s="425"/>
      <c r="M56" s="406">
        <f>VLOOKUP(A56,MATERIALES!A7:D400,4,FALSE)</f>
        <v>95453.608616723926</v>
      </c>
      <c r="N56" s="276">
        <f t="shared" si="1"/>
        <v>5727216.5170034356</v>
      </c>
    </row>
    <row r="57" spans="1:17">
      <c r="A57" s="164" t="s">
        <v>734</v>
      </c>
      <c r="B57" s="46" t="str">
        <f>VLOOKUP(A57,MATERIALES!A8:D373,3,FALSE)</f>
        <v>Uniones especiales de alta resistencia para tubería</v>
      </c>
      <c r="C57" s="429"/>
      <c r="D57" s="429"/>
      <c r="E57" s="429"/>
      <c r="F57" s="429"/>
      <c r="G57" s="429"/>
      <c r="H57" s="429"/>
      <c r="I57" s="429"/>
      <c r="J57" s="316" t="str">
        <f>VLOOKUP(A57,MATERIALES!A11:D649,2,FALSE)</f>
        <v>u</v>
      </c>
      <c r="K57" s="401">
        <v>12</v>
      </c>
      <c r="L57" s="425"/>
      <c r="M57" s="406">
        <f>VLOOKUP(A57,MATERIALES!A8:D401,4,FALSE)</f>
        <v>50268.12800247562</v>
      </c>
      <c r="N57" s="276">
        <f t="shared" si="1"/>
        <v>603217.53602970741</v>
      </c>
    </row>
    <row r="58" spans="1:17">
      <c r="A58" s="164"/>
      <c r="B58" s="46"/>
      <c r="C58" s="429"/>
      <c r="D58" s="429"/>
      <c r="E58" s="429"/>
      <c r="F58" s="429"/>
      <c r="G58" s="429"/>
      <c r="H58" s="429"/>
      <c r="I58" s="429"/>
      <c r="J58" s="315"/>
      <c r="K58" s="401"/>
      <c r="L58" s="425"/>
      <c r="M58" s="406"/>
      <c r="N58" s="276"/>
    </row>
    <row r="59" spans="1:17">
      <c r="A59" s="164"/>
      <c r="B59" s="46"/>
      <c r="C59" s="429"/>
      <c r="D59" s="429"/>
      <c r="E59" s="429"/>
      <c r="F59" s="429"/>
      <c r="G59" s="429"/>
      <c r="H59" s="429"/>
      <c r="I59" s="429"/>
      <c r="J59" s="315"/>
      <c r="K59" s="401"/>
      <c r="L59" s="425"/>
      <c r="M59" s="406"/>
      <c r="N59" s="276"/>
    </row>
    <row r="60" spans="1:17">
      <c r="A60" s="164"/>
      <c r="B60" s="46"/>
      <c r="C60" s="429"/>
      <c r="D60" s="429"/>
      <c r="E60" s="429"/>
      <c r="F60" s="429"/>
      <c r="G60" s="429"/>
      <c r="H60" s="429"/>
      <c r="I60" s="429"/>
      <c r="J60" s="315"/>
      <c r="K60" s="401"/>
      <c r="L60" s="425"/>
      <c r="M60" s="406"/>
      <c r="N60" s="276"/>
    </row>
    <row r="61" spans="1:17">
      <c r="A61" s="164"/>
      <c r="B61" s="46"/>
      <c r="C61" s="429"/>
      <c r="D61" s="429"/>
      <c r="E61" s="429"/>
      <c r="F61" s="429"/>
      <c r="G61" s="429"/>
      <c r="H61" s="429"/>
      <c r="I61" s="429"/>
      <c r="J61" s="315"/>
      <c r="K61" s="401"/>
      <c r="L61" s="425"/>
      <c r="M61" s="406"/>
      <c r="N61" s="276"/>
    </row>
    <row r="62" spans="1:17" ht="15.75" thickBot="1">
      <c r="B62" s="46"/>
      <c r="C62" s="314"/>
      <c r="D62" s="314"/>
      <c r="E62" s="314"/>
      <c r="F62" s="314"/>
      <c r="G62" s="314"/>
      <c r="H62" s="314"/>
      <c r="I62" s="314"/>
      <c r="J62" s="439"/>
      <c r="K62" s="129"/>
      <c r="L62" s="329"/>
      <c r="M62" s="406"/>
      <c r="N62" s="276"/>
    </row>
    <row r="63" spans="1:17" ht="15.75" thickBot="1">
      <c r="B63" s="823" t="s">
        <v>953</v>
      </c>
      <c r="C63" s="824"/>
      <c r="D63" s="824"/>
      <c r="E63" s="824"/>
      <c r="F63" s="824"/>
      <c r="G63" s="824"/>
      <c r="H63" s="824"/>
      <c r="I63" s="824"/>
      <c r="J63" s="824"/>
      <c r="K63" s="824"/>
      <c r="L63" s="824"/>
      <c r="M63" s="825"/>
      <c r="N63" s="398">
        <f>SUM(N52:N62)</f>
        <v>43663336.090526856</v>
      </c>
    </row>
    <row r="64" spans="1:17">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826" t="s">
        <v>961</v>
      </c>
      <c r="M67" s="799"/>
      <c r="N67" s="79" t="s">
        <v>951</v>
      </c>
    </row>
    <row r="68" spans="1:15">
      <c r="A68" t="s">
        <v>1400</v>
      </c>
      <c r="B68" s="49" t="str">
        <f>VLOOKUP(A68,TRANSPORTE!A5:D117,3,FALSE)</f>
        <v>Transporte de tubos. celdas, etc.</v>
      </c>
      <c r="C68" s="321"/>
      <c r="D68" s="321"/>
      <c r="E68" s="321"/>
      <c r="F68" s="321"/>
      <c r="G68" s="321"/>
      <c r="H68" s="315" t="s">
        <v>1467</v>
      </c>
      <c r="I68" s="283">
        <v>1</v>
      </c>
      <c r="J68" s="290">
        <v>1</v>
      </c>
      <c r="K68" s="283">
        <f>I68*J68</f>
        <v>1</v>
      </c>
      <c r="L68" s="827">
        <f>VLOOKUP(A68,TRANSPORTE!A5:D117,4,FALSE)</f>
        <v>1209206.2100553988</v>
      </c>
      <c r="M68" s="828"/>
      <c r="N68" s="291">
        <f>K68*L68</f>
        <v>1209206.2100553988</v>
      </c>
    </row>
    <row r="69" spans="1:15">
      <c r="A69" t="s">
        <v>1399</v>
      </c>
      <c r="B69" s="49" t="str">
        <f>VLOOKUP(A69,TRANSPORTE!A5:D117,3,FALSE)</f>
        <v>Pasajes aéreos</v>
      </c>
      <c r="C69" s="50"/>
      <c r="D69" s="50"/>
      <c r="E69" s="50"/>
      <c r="F69" s="50"/>
      <c r="G69" s="50"/>
      <c r="H69" s="315" t="s">
        <v>945</v>
      </c>
      <c r="I69" s="283">
        <v>3</v>
      </c>
      <c r="J69" s="290">
        <v>1</v>
      </c>
      <c r="K69" s="283">
        <f>I69*J69</f>
        <v>3</v>
      </c>
      <c r="L69" s="827">
        <f>VLOOKUP(A69,TRANSPORTE!A5:D117,4,FALSE)</f>
        <v>501739.54666144215</v>
      </c>
      <c r="M69" s="828"/>
      <c r="N69" s="291">
        <f>K69*L69</f>
        <v>1505218.6399843264</v>
      </c>
    </row>
    <row r="70" spans="1:15">
      <c r="B70" s="49"/>
      <c r="C70" s="50"/>
      <c r="D70" s="50"/>
      <c r="E70" s="50"/>
      <c r="F70" s="50"/>
      <c r="G70" s="50"/>
      <c r="H70" s="315"/>
      <c r="I70" s="283"/>
      <c r="J70" s="290"/>
      <c r="K70" s="283"/>
      <c r="L70" s="827"/>
      <c r="M70" s="828"/>
      <c r="N70" s="291"/>
    </row>
    <row r="71" spans="1:15">
      <c r="B71" s="49"/>
      <c r="C71" s="50"/>
      <c r="D71" s="50"/>
      <c r="E71" s="50"/>
      <c r="F71" s="50"/>
      <c r="G71" s="50"/>
      <c r="H71" s="315"/>
      <c r="I71" s="283"/>
      <c r="J71" s="290"/>
      <c r="K71" s="283"/>
      <c r="L71" s="827"/>
      <c r="M71" s="828"/>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12"/>
      <c r="M73" s="813"/>
      <c r="N73" s="130"/>
    </row>
    <row r="74" spans="1:15" ht="15.75" thickBot="1">
      <c r="B74" s="829" t="s">
        <v>953</v>
      </c>
      <c r="C74" s="830"/>
      <c r="D74" s="830"/>
      <c r="E74" s="830"/>
      <c r="F74" s="830"/>
      <c r="G74" s="830"/>
      <c r="H74" s="830"/>
      <c r="I74" s="830"/>
      <c r="J74" s="830"/>
      <c r="K74" s="830"/>
      <c r="L74" s="830"/>
      <c r="M74" s="831"/>
      <c r="N74" s="107">
        <f>N68+N69+N70+N71+N72</f>
        <v>2714424.8500397252</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49" t="s">
        <v>963</v>
      </c>
      <c r="C78" s="850"/>
      <c r="D78" s="850"/>
      <c r="E78" s="850"/>
      <c r="F78" s="850"/>
      <c r="G78" s="850"/>
      <c r="H78" s="850"/>
      <c r="I78" s="76" t="s">
        <v>964</v>
      </c>
      <c r="J78" s="78" t="s">
        <v>1409</v>
      </c>
      <c r="K78" s="77" t="s">
        <v>966</v>
      </c>
      <c r="L78" s="851" t="s">
        <v>950</v>
      </c>
      <c r="M78" s="852"/>
      <c r="N78" s="101" t="s">
        <v>951</v>
      </c>
    </row>
    <row r="79" spans="1:15">
      <c r="A79" s="165" t="s">
        <v>6</v>
      </c>
      <c r="B79" s="52" t="str">
        <f>VLOOKUP(A79,'MANO DE OBRA'!A8:D68,3,FALSE)</f>
        <v xml:space="preserve">Obrero </v>
      </c>
      <c r="C79" s="50"/>
      <c r="D79" s="50"/>
      <c r="E79" s="50"/>
      <c r="F79" s="50"/>
      <c r="G79" s="50"/>
      <c r="H79" s="50"/>
      <c r="I79" s="296">
        <f t="shared" ref="I79:I82" si="2">K79/J79*100</f>
        <v>29260.000000000004</v>
      </c>
      <c r="J79" s="297">
        <v>185</v>
      </c>
      <c r="K79" s="298">
        <f>VLOOKUP(A79,'MANO DE OBRA'!A8:D99,4,FALSE)</f>
        <v>54131</v>
      </c>
      <c r="L79" s="53"/>
      <c r="M79" s="438">
        <v>1</v>
      </c>
      <c r="N79" s="399">
        <f t="shared" ref="N79:N82" si="3">K79/M79</f>
        <v>54131</v>
      </c>
      <c r="O79" s="109"/>
    </row>
    <row r="80" spans="1:15">
      <c r="A80" s="165" t="s">
        <v>74</v>
      </c>
      <c r="B80" s="52" t="str">
        <f>VLOOKUP(A80,'MANO DE OBRA'!A8:D69,3,FALSE)</f>
        <v>Ingeniero de Montaje y Prueba Pilote (1)</v>
      </c>
      <c r="C80" s="50"/>
      <c r="D80" s="50"/>
      <c r="E80" s="50"/>
      <c r="F80" s="50"/>
      <c r="G80" s="50"/>
      <c r="H80" s="50"/>
      <c r="I80" s="296">
        <f t="shared" si="2"/>
        <v>257965.03444028978</v>
      </c>
      <c r="J80" s="297">
        <v>185</v>
      </c>
      <c r="K80" s="298">
        <f>VLOOKUP(A80,'MANO DE OBRA'!A8:D100,4,FALSE)</f>
        <v>477235.31371453602</v>
      </c>
      <c r="L80" s="53"/>
      <c r="M80" s="438">
        <v>1</v>
      </c>
      <c r="N80" s="399">
        <f t="shared" si="3"/>
        <v>477235.31371453602</v>
      </c>
    </row>
    <row r="81" spans="1:14">
      <c r="A81" s="165"/>
      <c r="B81" s="52"/>
      <c r="C81" s="50"/>
      <c r="D81" s="50"/>
      <c r="E81" s="50"/>
      <c r="F81" s="50"/>
      <c r="G81" s="50"/>
      <c r="H81" s="50"/>
      <c r="I81" s="296"/>
      <c r="J81" s="297"/>
      <c r="K81" s="298"/>
      <c r="L81" s="53"/>
      <c r="M81" s="438"/>
      <c r="N81" s="399"/>
    </row>
    <row r="82" spans="1:14">
      <c r="A82" t="s">
        <v>88</v>
      </c>
      <c r="B82" s="52" t="str">
        <f>VLOOKUP(A82,'MANO DE OBRA'!A9:D70,3,FALSE)</f>
        <v>Soldador experto en montaje y pruebas</v>
      </c>
      <c r="C82" s="50"/>
      <c r="D82" s="50"/>
      <c r="E82" s="50"/>
      <c r="F82" s="50"/>
      <c r="G82" s="50"/>
      <c r="H82" s="50"/>
      <c r="I82" s="296">
        <f t="shared" si="2"/>
        <v>86502.359687357821</v>
      </c>
      <c r="J82" s="297">
        <v>185</v>
      </c>
      <c r="K82" s="298">
        <f>VLOOKUP(A82,'MANO DE OBRA'!A9:D101,4,FALSE)</f>
        <v>160029.36542161196</v>
      </c>
      <c r="L82" s="53"/>
      <c r="M82" s="438">
        <v>1</v>
      </c>
      <c r="N82" s="399">
        <f t="shared" si="3"/>
        <v>160029.36542161196</v>
      </c>
    </row>
    <row r="83" spans="1:14">
      <c r="B83" s="52"/>
      <c r="C83" s="50"/>
      <c r="D83" s="50"/>
      <c r="E83" s="50"/>
      <c r="F83" s="50"/>
      <c r="G83" s="50"/>
      <c r="H83" s="50"/>
      <c r="I83" s="296"/>
      <c r="J83" s="297"/>
      <c r="K83" s="298"/>
      <c r="L83" s="322"/>
      <c r="M83" s="438"/>
      <c r="N83" s="399"/>
    </row>
    <row r="84" spans="1:14">
      <c r="B84" s="52"/>
      <c r="C84" s="50"/>
      <c r="D84" s="50"/>
      <c r="E84" s="50"/>
      <c r="F84" s="50"/>
      <c r="G84" s="50"/>
      <c r="H84" s="50"/>
      <c r="I84" s="296"/>
      <c r="J84" s="297"/>
      <c r="K84" s="298"/>
      <c r="L84" s="322"/>
      <c r="M84" s="304"/>
      <c r="N84" s="300"/>
    </row>
    <row r="85" spans="1:14" ht="15.75" thickBot="1">
      <c r="B85" s="810"/>
      <c r="C85" s="811" t="e">
        <f>VLOOKUP(B85,'MANO DE OBRA'!B12:E73,3,FALSE)</f>
        <v>#N/A</v>
      </c>
      <c r="D85" s="811" t="e">
        <f>VLOOKUP(C85,'MANO DE OBRA'!C12:F73,3,FALSE)</f>
        <v>#N/A</v>
      </c>
      <c r="E85" s="811" t="e">
        <f>VLOOKUP(D85,'MANO DE OBRA'!D12:G73,3,FALSE)</f>
        <v>#N/A</v>
      </c>
      <c r="F85" s="811" t="e">
        <f>VLOOKUP(E85,'MANO DE OBRA'!E12:H73,3,FALSE)</f>
        <v>#N/A</v>
      </c>
      <c r="G85" s="811" t="e">
        <f>VLOOKUP(F85,'MANO DE OBRA'!F12:I73,3,FALSE)</f>
        <v>#N/A</v>
      </c>
      <c r="H85" s="811" t="e">
        <f>VLOOKUP(G85,'MANO DE OBRA'!G12:J73,3,FALSE)</f>
        <v>#N/A</v>
      </c>
      <c r="I85" s="474"/>
      <c r="J85" s="475"/>
      <c r="K85" s="476"/>
      <c r="L85" s="978"/>
      <c r="M85" s="978"/>
      <c r="N85" s="477"/>
    </row>
    <row r="86" spans="1:14" ht="15.75" thickBot="1">
      <c r="B86" s="829" t="s">
        <v>953</v>
      </c>
      <c r="C86" s="830"/>
      <c r="D86" s="830"/>
      <c r="E86" s="830"/>
      <c r="F86" s="830"/>
      <c r="G86" s="830"/>
      <c r="H86" s="830"/>
      <c r="I86" s="830"/>
      <c r="J86" s="830"/>
      <c r="K86" s="830"/>
      <c r="L86" s="830"/>
      <c r="M86" s="831"/>
      <c r="N86" s="464">
        <f>SUM(N79:N85)</f>
        <v>691395.67913614796</v>
      </c>
    </row>
    <row r="87" spans="1:14" ht="15.75" thickBot="1">
      <c r="B87" s="36"/>
      <c r="C87" s="37"/>
      <c r="D87" s="37"/>
      <c r="E87" s="37"/>
      <c r="F87" s="37"/>
      <c r="G87" s="37"/>
      <c r="H87" s="37"/>
      <c r="I87" s="37"/>
      <c r="J87" s="37"/>
      <c r="K87" s="37"/>
      <c r="L87" s="37"/>
      <c r="M87" s="37"/>
      <c r="N87" s="38"/>
    </row>
    <row r="88" spans="1:14" ht="15.75" thickBot="1">
      <c r="B88" s="823" t="s">
        <v>967</v>
      </c>
      <c r="C88" s="824"/>
      <c r="D88" s="824"/>
      <c r="E88" s="824"/>
      <c r="F88" s="824"/>
      <c r="G88" s="824"/>
      <c r="H88" s="824"/>
      <c r="I88" s="824"/>
      <c r="J88" s="824"/>
      <c r="K88" s="824"/>
      <c r="L88" s="824"/>
      <c r="M88" s="825"/>
      <c r="N88" s="102">
        <f>N86+N74+N63+N47</f>
        <v>69487867.533634782</v>
      </c>
    </row>
    <row r="89" spans="1:14">
      <c r="B89" s="36"/>
      <c r="C89" s="37"/>
      <c r="D89" s="37"/>
      <c r="E89" s="37"/>
      <c r="F89" s="37"/>
      <c r="G89" s="37"/>
      <c r="H89" s="37"/>
      <c r="I89" s="37"/>
      <c r="J89" s="37"/>
      <c r="K89" s="37"/>
      <c r="L89" s="37"/>
      <c r="M89" s="37"/>
      <c r="N89" s="38"/>
    </row>
    <row r="90" spans="1:14">
      <c r="B90" s="67" t="s">
        <v>968</v>
      </c>
      <c r="C90" s="68"/>
      <c r="D90" s="68"/>
      <c r="E90" s="68"/>
      <c r="F90" s="68"/>
      <c r="G90" s="68"/>
      <c r="H90" s="68"/>
      <c r="I90" s="68"/>
      <c r="J90" s="68"/>
      <c r="K90" s="68"/>
      <c r="L90" s="68"/>
      <c r="M90" s="68"/>
      <c r="N90" s="69"/>
    </row>
    <row r="91" spans="1:14" ht="15.75" thickBot="1">
      <c r="B91" s="71"/>
      <c r="C91" s="64"/>
      <c r="D91" s="64"/>
      <c r="E91" s="64"/>
      <c r="F91" s="64"/>
      <c r="G91" s="64"/>
      <c r="H91" s="64"/>
      <c r="I91" s="64"/>
      <c r="J91" s="64"/>
      <c r="K91" s="64"/>
      <c r="L91" s="64"/>
      <c r="M91" s="64"/>
      <c r="N91" s="66"/>
    </row>
    <row r="92" spans="1:14">
      <c r="B92" s="814" t="s">
        <v>969</v>
      </c>
      <c r="C92" s="815"/>
      <c r="D92" s="815"/>
      <c r="E92" s="815"/>
      <c r="F92" s="815"/>
      <c r="G92" s="815"/>
      <c r="H92" s="815"/>
      <c r="I92" s="318"/>
      <c r="J92" s="338"/>
      <c r="K92" s="306" t="s">
        <v>970</v>
      </c>
      <c r="L92" s="853" t="s">
        <v>971</v>
      </c>
      <c r="M92" s="854"/>
      <c r="N92" s="307"/>
    </row>
    <row r="93" spans="1:14">
      <c r="B93" s="855" t="s">
        <v>972</v>
      </c>
      <c r="C93" s="856"/>
      <c r="D93" s="856"/>
      <c r="E93" s="856"/>
      <c r="F93" s="856"/>
      <c r="G93" s="856"/>
      <c r="H93" s="856"/>
      <c r="I93" s="90"/>
      <c r="J93" s="91"/>
      <c r="K93" s="308">
        <v>0.2</v>
      </c>
      <c r="L93" s="857">
        <f>N88*K93</f>
        <v>13897573.506726958</v>
      </c>
      <c r="M93" s="858"/>
      <c r="N93" s="54"/>
    </row>
    <row r="94" spans="1:14">
      <c r="B94" s="92" t="s">
        <v>973</v>
      </c>
      <c r="C94" s="93"/>
      <c r="D94" s="93"/>
      <c r="E94" s="93"/>
      <c r="F94" s="93"/>
      <c r="G94" s="93"/>
      <c r="H94" s="93"/>
      <c r="I94" s="90"/>
      <c r="J94" s="91"/>
      <c r="K94" s="308">
        <v>0.05</v>
      </c>
      <c r="L94" s="857">
        <f>N88*K94</f>
        <v>3474393.3766817395</v>
      </c>
      <c r="M94" s="858"/>
      <c r="N94" s="54"/>
    </row>
    <row r="95" spans="1:14" ht="15.75" thickBot="1">
      <c r="B95" s="94" t="s">
        <v>974</v>
      </c>
      <c r="C95" s="95"/>
      <c r="D95" s="95"/>
      <c r="E95" s="95"/>
      <c r="F95" s="95"/>
      <c r="G95" s="95"/>
      <c r="H95" s="95"/>
      <c r="I95" s="96"/>
      <c r="J95" s="97"/>
      <c r="K95" s="309">
        <v>0.05</v>
      </c>
      <c r="L95" s="859">
        <f>N88*K95</f>
        <v>3474393.3766817395</v>
      </c>
      <c r="M95" s="860"/>
      <c r="N95" s="54"/>
    </row>
    <row r="96" spans="1:14" ht="15.75" thickBot="1">
      <c r="B96" s="823" t="s">
        <v>953</v>
      </c>
      <c r="C96" s="824"/>
      <c r="D96" s="824"/>
      <c r="E96" s="824"/>
      <c r="F96" s="824"/>
      <c r="G96" s="824"/>
      <c r="H96" s="824"/>
      <c r="I96" s="824"/>
      <c r="J96" s="824"/>
      <c r="K96" s="824"/>
      <c r="L96" s="824"/>
      <c r="M96" s="825"/>
      <c r="N96" s="55">
        <f>L93+L94+L95</f>
        <v>20846360.260090433</v>
      </c>
    </row>
    <row r="97" spans="1:14" ht="15.75" thickBot="1">
      <c r="B97" s="36"/>
      <c r="C97" s="37"/>
      <c r="D97" s="37"/>
      <c r="E97" s="37"/>
      <c r="F97" s="37"/>
      <c r="G97" s="37"/>
      <c r="H97" s="37"/>
      <c r="I97" s="37"/>
      <c r="J97" s="37"/>
      <c r="K97" s="37"/>
      <c r="L97" s="37"/>
      <c r="M97" s="37"/>
      <c r="N97" s="38"/>
    </row>
    <row r="98" spans="1:14" ht="15.75" thickBot="1">
      <c r="A98" t="s">
        <v>2015</v>
      </c>
      <c r="B98" s="823" t="s">
        <v>975</v>
      </c>
      <c r="C98" s="824"/>
      <c r="D98" s="824"/>
      <c r="E98" s="824"/>
      <c r="F98" s="824"/>
      <c r="G98" s="824"/>
      <c r="H98" s="824"/>
      <c r="I98" s="824"/>
      <c r="J98" s="824"/>
      <c r="K98" s="824"/>
      <c r="L98" s="824"/>
      <c r="M98" s="825"/>
      <c r="N98" s="192">
        <f>N88+N96</f>
        <v>90334227.793725222</v>
      </c>
    </row>
    <row r="99" spans="1:14">
      <c r="B99" s="243"/>
      <c r="C99" s="244"/>
      <c r="D99" s="244"/>
      <c r="E99" s="244"/>
      <c r="F99" s="244"/>
      <c r="G99" s="244"/>
      <c r="H99" s="244"/>
      <c r="I99" s="244"/>
      <c r="J99" s="244"/>
      <c r="K99" s="244"/>
      <c r="L99" s="244"/>
      <c r="M99" s="244"/>
      <c r="N99" s="245"/>
    </row>
    <row r="100" spans="1:14">
      <c r="B100" s="246"/>
      <c r="C100" s="247"/>
      <c r="D100" s="247"/>
      <c r="E100" s="247"/>
      <c r="F100" s="247"/>
      <c r="G100" s="247"/>
      <c r="H100" s="247"/>
      <c r="I100" s="247"/>
      <c r="J100" s="247"/>
      <c r="K100" s="247"/>
      <c r="L100" s="247"/>
      <c r="M100" s="247"/>
      <c r="N100" s="248"/>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421" t="s">
        <v>976</v>
      </c>
      <c r="F103" s="421"/>
      <c r="G103" s="421"/>
      <c r="H103" s="421"/>
      <c r="I103" s="421"/>
      <c r="J103" s="421"/>
      <c r="K103" s="247"/>
      <c r="L103" s="247"/>
      <c r="M103" s="247"/>
      <c r="N103" s="248"/>
    </row>
    <row r="104" spans="1:14">
      <c r="B104" s="246"/>
      <c r="C104" s="247"/>
      <c r="D104" s="247"/>
      <c r="E104" s="247" t="s">
        <v>977</v>
      </c>
      <c r="F104" s="247"/>
      <c r="G104" s="247"/>
      <c r="H104" s="247"/>
      <c r="I104" s="247"/>
      <c r="J104" s="247"/>
      <c r="K104" s="247"/>
      <c r="L104" s="247"/>
      <c r="M104" s="247"/>
      <c r="N104" s="248"/>
    </row>
    <row r="105" spans="1:14">
      <c r="B105" s="246"/>
      <c r="C105" s="247"/>
      <c r="D105" s="247"/>
      <c r="E105" s="247" t="s">
        <v>978</v>
      </c>
      <c r="F105" s="247"/>
      <c r="G105" s="247"/>
      <c r="H105" s="247"/>
      <c r="I105" s="247"/>
      <c r="J105" s="247"/>
      <c r="K105" s="247"/>
      <c r="L105" s="247"/>
      <c r="M105" s="247"/>
      <c r="N105" s="248"/>
    </row>
    <row r="106" spans="1:14">
      <c r="B106" s="246"/>
      <c r="C106" s="247"/>
      <c r="D106" s="247"/>
      <c r="E106" s="247" t="s">
        <v>979</v>
      </c>
      <c r="F106" s="247"/>
      <c r="G106" s="247"/>
      <c r="H106" s="247"/>
      <c r="I106" s="247"/>
      <c r="J106" s="247"/>
      <c r="K106" s="247"/>
      <c r="L106" s="247"/>
      <c r="M106" s="247"/>
      <c r="N106" s="248"/>
    </row>
    <row r="107" spans="1:14" ht="15.75" thickBot="1">
      <c r="B107" s="246"/>
      <c r="C107" s="247"/>
      <c r="D107" s="247"/>
      <c r="E107" s="247"/>
      <c r="F107" s="247" t="s">
        <v>980</v>
      </c>
      <c r="G107" s="247"/>
      <c r="H107" s="247"/>
      <c r="I107" s="247"/>
      <c r="J107" s="247"/>
      <c r="K107" s="247"/>
      <c r="L107" s="247"/>
      <c r="M107" s="247"/>
      <c r="N107" s="248"/>
    </row>
    <row r="108" spans="1:14">
      <c r="B108" s="231" t="s">
        <v>2215</v>
      </c>
      <c r="C108" s="232"/>
      <c r="D108" s="232"/>
      <c r="E108" s="232"/>
      <c r="F108" s="232"/>
      <c r="G108" s="232"/>
      <c r="H108" s="232"/>
      <c r="I108" s="232"/>
      <c r="J108" s="232"/>
      <c r="K108" s="232"/>
      <c r="L108" s="232"/>
      <c r="M108" s="232"/>
      <c r="N108" s="233"/>
    </row>
    <row r="109" spans="1:14">
      <c r="B109" s="249"/>
      <c r="C109" s="250"/>
      <c r="D109" s="250"/>
      <c r="E109" s="250"/>
      <c r="F109" s="250"/>
      <c r="G109" s="250"/>
      <c r="H109" s="250"/>
      <c r="I109" s="250"/>
      <c r="J109" s="250"/>
      <c r="K109" s="250"/>
      <c r="L109" s="250"/>
      <c r="M109" s="250"/>
      <c r="N109" s="251"/>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ht="15.75" thickBot="1">
      <c r="B112" s="252"/>
      <c r="C112" s="253"/>
      <c r="D112" s="253"/>
      <c r="E112" s="253"/>
      <c r="F112" s="253"/>
      <c r="G112" s="253"/>
      <c r="H112" s="253"/>
      <c r="I112" s="253"/>
      <c r="J112" s="253"/>
      <c r="K112" s="253"/>
      <c r="L112" s="253"/>
      <c r="M112" s="253"/>
      <c r="N112" s="254"/>
    </row>
    <row r="113" spans="2:14">
      <c r="B113" s="255"/>
      <c r="C113" s="256"/>
      <c r="D113" s="256"/>
      <c r="E113" s="256"/>
      <c r="F113" s="256"/>
      <c r="G113" s="256"/>
      <c r="H113" s="256"/>
      <c r="I113" s="256"/>
      <c r="J113" s="256"/>
      <c r="K113" s="256"/>
      <c r="L113" s="256"/>
      <c r="M113" s="256"/>
      <c r="N113" s="257"/>
    </row>
    <row r="114" spans="2:14">
      <c r="B114" s="258" t="s">
        <v>2216</v>
      </c>
      <c r="C114" s="259"/>
      <c r="D114" s="259"/>
      <c r="E114" s="259"/>
      <c r="F114" s="259"/>
      <c r="G114" s="259"/>
      <c r="H114" s="259"/>
      <c r="I114" s="259"/>
      <c r="J114" s="259"/>
      <c r="K114" s="259"/>
      <c r="L114" s="259"/>
      <c r="M114" s="259"/>
      <c r="N114" s="260"/>
    </row>
    <row r="115" spans="2:14" ht="15" customHeight="1">
      <c r="B115" s="965" t="s">
        <v>2217</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2218</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43"/>
      <c r="C119" s="344"/>
      <c r="D119" s="344"/>
      <c r="E119" s="344"/>
      <c r="F119" s="344"/>
      <c r="G119" s="344"/>
      <c r="H119" s="344"/>
      <c r="I119" s="344"/>
      <c r="J119" s="344"/>
      <c r="K119" s="344"/>
      <c r="L119" s="344"/>
      <c r="M119" s="344"/>
      <c r="N119" s="345"/>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258"/>
      <c r="C122" s="259"/>
      <c r="D122" s="259"/>
      <c r="E122" s="259"/>
      <c r="F122" s="259"/>
      <c r="G122" s="259"/>
      <c r="H122" s="259"/>
      <c r="I122" s="259"/>
      <c r="J122" s="259"/>
      <c r="K122" s="259"/>
      <c r="L122" s="259"/>
      <c r="M122" s="259"/>
      <c r="N122" s="260"/>
    </row>
    <row r="123" spans="2:14">
      <c r="B123" s="246"/>
      <c r="C123" s="247"/>
      <c r="D123" s="247"/>
      <c r="E123" s="247" t="s">
        <v>976</v>
      </c>
      <c r="F123" s="421"/>
      <c r="G123" s="421"/>
      <c r="H123" s="247"/>
      <c r="I123" s="247"/>
      <c r="J123" s="247"/>
      <c r="K123" s="247"/>
      <c r="L123" s="247"/>
      <c r="M123" s="247"/>
      <c r="N123" s="248"/>
    </row>
    <row r="124" spans="2:14">
      <c r="B124" s="246"/>
      <c r="C124" s="247"/>
      <c r="D124" s="247"/>
      <c r="E124" s="422" t="s">
        <v>977</v>
      </c>
      <c r="F124" s="247"/>
      <c r="G124" s="247"/>
      <c r="H124" s="422"/>
      <c r="I124" s="422"/>
      <c r="J124" s="422"/>
      <c r="K124" s="247"/>
      <c r="L124" s="247"/>
      <c r="M124" s="247"/>
      <c r="N124" s="248"/>
    </row>
    <row r="125" spans="2:14">
      <c r="B125" s="246"/>
      <c r="C125" s="247"/>
      <c r="D125" s="247"/>
      <c r="E125" s="261" t="s">
        <v>981</v>
      </c>
      <c r="F125" s="247"/>
      <c r="G125" s="247"/>
      <c r="H125" s="261"/>
      <c r="I125" s="261"/>
      <c r="J125" s="261"/>
      <c r="K125" s="247"/>
      <c r="L125" s="247"/>
      <c r="M125" s="247"/>
      <c r="N125" s="248"/>
    </row>
    <row r="126" spans="2:14">
      <c r="B126" s="262"/>
      <c r="C126" s="259"/>
      <c r="D126" s="259"/>
      <c r="E126" s="247" t="s">
        <v>979</v>
      </c>
      <c r="F126" s="247"/>
      <c r="G126" s="247"/>
      <c r="H126" s="247"/>
      <c r="I126" s="247"/>
      <c r="J126" s="247"/>
      <c r="K126" s="259"/>
      <c r="L126" s="259"/>
      <c r="M126" s="259"/>
      <c r="N126" s="260"/>
    </row>
    <row r="127" spans="2:14">
      <c r="B127" s="262"/>
      <c r="C127" s="259"/>
      <c r="D127" s="259"/>
      <c r="E127" s="259"/>
      <c r="F127" s="247"/>
      <c r="G127" s="247"/>
      <c r="H127" s="247"/>
      <c r="I127" s="247"/>
      <c r="J127" s="247"/>
      <c r="K127" s="259"/>
      <c r="L127" s="259"/>
      <c r="M127" s="259"/>
      <c r="N127" s="260"/>
    </row>
    <row r="128" spans="2:14">
      <c r="B128" s="262" t="s">
        <v>2219</v>
      </c>
      <c r="C128" s="261"/>
      <c r="D128" s="261"/>
      <c r="E128" s="247"/>
      <c r="F128" s="247"/>
      <c r="G128" s="247"/>
      <c r="H128" s="247"/>
      <c r="I128" s="247"/>
      <c r="J128" s="971"/>
      <c r="K128" s="971"/>
      <c r="L128" s="971"/>
      <c r="M128" s="971"/>
      <c r="N128" s="972"/>
    </row>
    <row r="129" spans="2:14" ht="15.75" thickBot="1">
      <c r="B129" s="423" t="s">
        <v>2220</v>
      </c>
      <c r="C129" s="424"/>
      <c r="D129" s="424"/>
      <c r="E129" s="263"/>
      <c r="F129" s="263"/>
      <c r="G129" s="263"/>
      <c r="H129" s="263"/>
      <c r="I129" s="263"/>
      <c r="J129" s="973"/>
      <c r="K129" s="973"/>
      <c r="L129" s="973"/>
      <c r="M129" s="973"/>
      <c r="N12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1730</v>
      </c>
      <c r="C31" s="84" t="s">
        <v>1656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326</v>
      </c>
      <c r="B36" s="836" t="str">
        <f>VLOOKUP(A36,EQUIPOS!A6:D154,3,FALSE)</f>
        <v>Sensor de Impacto para prueba de integridad tipo</v>
      </c>
      <c r="C36" s="837"/>
      <c r="D36" s="837"/>
      <c r="E36" s="837"/>
      <c r="F36" s="837"/>
      <c r="G36" s="837"/>
      <c r="H36" s="838"/>
      <c r="I36" s="271"/>
      <c r="J36" s="272"/>
      <c r="K36" s="273">
        <f>VLOOKUP(A36,EQUIPOS!A6:D163,4,FALSE)</f>
        <v>134507.49624831445</v>
      </c>
      <c r="L36" s="274"/>
      <c r="M36" s="340">
        <v>1</v>
      </c>
      <c r="N36" s="276">
        <f>K36/M36</f>
        <v>134507.49624831445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134507.49624831445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286"/>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c r="B71" s="52"/>
      <c r="C71" s="50"/>
      <c r="D71" s="50"/>
      <c r="E71" s="50"/>
      <c r="F71" s="50"/>
      <c r="G71" s="50"/>
      <c r="H71" s="50"/>
      <c r="I71" s="296"/>
      <c r="J71" s="297"/>
      <c r="K71" s="298"/>
      <c r="L71" s="53"/>
      <c r="M71" s="438"/>
      <c r="N71" s="399"/>
      <c r="O71" s="109"/>
    </row>
    <row r="72" spans="1:15">
      <c r="A72" s="165" t="s">
        <v>89</v>
      </c>
      <c r="B72" s="52" t="str">
        <f>VLOOKUP(A72,'MANO DE OBRA'!A7:D67,3,FALSE)</f>
        <v>Operador prueba de integridad</v>
      </c>
      <c r="C72" s="50"/>
      <c r="D72" s="50"/>
      <c r="E72" s="50"/>
      <c r="F72" s="50"/>
      <c r="G72" s="50"/>
      <c r="H72" s="50"/>
      <c r="I72" s="296">
        <f>K72/J72*100</f>
        <v>72085.299739464841</v>
      </c>
      <c r="J72" s="297">
        <v>185</v>
      </c>
      <c r="K72" s="298">
        <f>VLOOKUP(A72,'MANO DE OBRA'!A7:D98,4,FALSE)</f>
        <v>133357.80451800997</v>
      </c>
      <c r="L72" s="53"/>
      <c r="M72" s="436">
        <v>0.33333332999999998</v>
      </c>
      <c r="N72" s="399">
        <f>K72/M72</f>
        <v>400073.41755476414</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400073.41755476414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534580.91380307858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106916.18276061572</v>
      </c>
      <c r="M84" s="858"/>
      <c r="N84" s="54"/>
    </row>
    <row r="85" spans="1:14">
      <c r="B85" s="92" t="s">
        <v>973</v>
      </c>
      <c r="C85" s="93"/>
      <c r="D85" s="93"/>
      <c r="E85" s="93"/>
      <c r="F85" s="93"/>
      <c r="G85" s="93"/>
      <c r="H85" s="93"/>
      <c r="I85" s="90"/>
      <c r="J85" s="91"/>
      <c r="K85" s="308">
        <v>0.05</v>
      </c>
      <c r="L85" s="857">
        <f>N79*K85</f>
        <v>26729.045690153929</v>
      </c>
      <c r="M85" s="858"/>
      <c r="N85" s="54"/>
    </row>
    <row r="86" spans="1:14" ht="15.75" thickBot="1">
      <c r="B86" s="94" t="s">
        <v>974</v>
      </c>
      <c r="C86" s="95"/>
      <c r="D86" s="95"/>
      <c r="E86" s="95"/>
      <c r="F86" s="95"/>
      <c r="G86" s="95"/>
      <c r="H86" s="95"/>
      <c r="I86" s="96"/>
      <c r="J86" s="97"/>
      <c r="K86" s="309">
        <v>0.05</v>
      </c>
      <c r="L86" s="859">
        <f>N79*K86</f>
        <v>26729.045690153929</v>
      </c>
      <c r="M86" s="860"/>
      <c r="N86" s="54"/>
    </row>
    <row r="87" spans="1:14" ht="15.75" thickBot="1">
      <c r="B87" s="823" t="s">
        <v>953</v>
      </c>
      <c r="C87" s="824"/>
      <c r="D87" s="824"/>
      <c r="E87" s="824"/>
      <c r="F87" s="824"/>
      <c r="G87" s="824"/>
      <c r="H87" s="824"/>
      <c r="I87" s="824"/>
      <c r="J87" s="824"/>
      <c r="K87" s="824"/>
      <c r="L87" s="824"/>
      <c r="M87" s="825"/>
      <c r="N87" s="55">
        <f>L84+L85+L86</f>
        <v>160374.27414092358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694955.18794400222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1105</v>
      </c>
      <c r="C31" s="84" t="s">
        <v>2100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320</v>
      </c>
      <c r="B36" s="836" t="str">
        <f>VLOOKUP(A36,EQUIPOS!A6:D154,3,FALSE)</f>
        <v>Retroexcavadora sobre llantas, motor 62HP, Profundidad de excavación de 5.41 metros.</v>
      </c>
      <c r="C36" s="837"/>
      <c r="D36" s="837"/>
      <c r="E36" s="837"/>
      <c r="F36" s="837"/>
      <c r="G36" s="837"/>
      <c r="H36" s="838"/>
      <c r="I36" s="271"/>
      <c r="J36" s="272"/>
      <c r="K36" s="273">
        <f>VLOOKUP(A36,EQUIPOS!A6:D163,4,FALSE)</f>
        <v>126036.54718557287</v>
      </c>
      <c r="L36" s="274"/>
      <c r="M36" s="340">
        <v>10</v>
      </c>
      <c r="N36" s="276">
        <f>K36/M36</f>
        <v>12603.654718557287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336.34905451801001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12940.003773075297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593</v>
      </c>
      <c r="B48" s="46" t="str">
        <f>VLOOKUP(A48,MATERIALES!A5:D373,3,FALSE)</f>
        <v>Paral en madera rolliza de 5´´ y 4,5m de longitud (tablestacados)</v>
      </c>
      <c r="C48" s="285"/>
      <c r="D48" s="285"/>
      <c r="E48" s="285"/>
      <c r="F48" s="285"/>
      <c r="G48" s="285"/>
      <c r="H48" s="285"/>
      <c r="I48" s="272"/>
      <c r="J48" s="228" t="str">
        <f>VLOOKUP(A48,MATERIALES!A4:D640,2,FALSE)</f>
        <v>u</v>
      </c>
      <c r="K48" s="286">
        <v>0.48888888888888893</v>
      </c>
      <c r="L48" s="271"/>
      <c r="M48" s="406">
        <f>VLOOKUP(A48,MATERIALES!A5:D396,4,FALSE)</f>
        <v>33033.939019497484</v>
      </c>
      <c r="N48" s="276">
        <f>K48*M48</f>
        <v>16149.925742865438</v>
      </c>
    </row>
    <row r="49" spans="1:14">
      <c r="A49" s="164" t="s">
        <v>670</v>
      </c>
      <c r="B49" s="46" t="str">
        <f>VLOOKUP(A49,MATERIALES!A6:D373,3,FALSE)</f>
        <v>Tablestaca en madera aserrada (0,25*0,05*3)</v>
      </c>
      <c r="C49" s="429"/>
      <c r="D49" s="429"/>
      <c r="E49" s="429"/>
      <c r="F49" s="429"/>
      <c r="G49" s="429"/>
      <c r="H49" s="429"/>
      <c r="I49" s="429"/>
      <c r="J49" s="315" t="str">
        <f>VLOOKUP(A49,MATERIALES!A5:D641,2,FALSE)</f>
        <v>u</v>
      </c>
      <c r="K49" s="401">
        <v>1.3333333333333333</v>
      </c>
      <c r="L49" s="425"/>
      <c r="M49" s="406">
        <f>VLOOKUP(A49,MATERIALES!A6:D397,4,FALSE)</f>
        <v>11230.990073960489</v>
      </c>
      <c r="N49" s="276">
        <f>K49*M49</f>
        <v>14974.653431947318</v>
      </c>
    </row>
    <row r="50" spans="1:14">
      <c r="A50" s="164" t="s">
        <v>898</v>
      </c>
      <c r="B50" s="46" t="str">
        <f>VLOOKUP(A50,MATERIALES!A6:D373,3,FALSE)</f>
        <v>Alambre Negro Para Amarre</v>
      </c>
      <c r="C50" s="429"/>
      <c r="D50" s="429"/>
      <c r="E50" s="429"/>
      <c r="F50" s="429"/>
      <c r="G50" s="429"/>
      <c r="H50" s="429"/>
      <c r="I50" s="429"/>
      <c r="J50" s="315" t="str">
        <f>VLOOKUP(A50,MATERIALES!A6:D642,2,FALSE)</f>
        <v>kg</v>
      </c>
      <c r="K50" s="401">
        <v>1.5</v>
      </c>
      <c r="L50" s="425"/>
      <c r="M50" s="406">
        <f>VLOOKUP(A50,MATERIALES!A6:D398,4,FALSE)</f>
        <v>7062.6902020603002</v>
      </c>
      <c r="N50" s="276">
        <f>K50*M50</f>
        <v>10594.03530309045</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41718.614477903204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9</v>
      </c>
      <c r="B71" s="52" t="str">
        <f>VLOOKUP(A71,'MANO DE OBRA'!A8:D68,3,FALSE)</f>
        <v>Obrero (3)</v>
      </c>
      <c r="C71" s="50"/>
      <c r="D71" s="50"/>
      <c r="E71" s="50"/>
      <c r="F71" s="50"/>
      <c r="G71" s="50"/>
      <c r="H71" s="50"/>
      <c r="I71" s="296">
        <f>K71/J71*100</f>
        <v>87780</v>
      </c>
      <c r="J71" s="297">
        <v>185</v>
      </c>
      <c r="K71" s="298">
        <f>VLOOKUP(A71,'MANO DE OBRA'!A8:D99,4,FALSE)</f>
        <v>162393</v>
      </c>
      <c r="L71" s="53"/>
      <c r="M71" s="438">
        <v>80</v>
      </c>
      <c r="N71" s="399">
        <f>K71/M71</f>
        <v>2029.9124999999999</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6">
        <v>80</v>
      </c>
      <c r="N72" s="399">
        <f>K72/M72</f>
        <v>1333.5780451800997</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3363.4905451800996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58022.108796158602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11604.421759231722</v>
      </c>
      <c r="M84" s="858"/>
      <c r="N84" s="54"/>
    </row>
    <row r="85" spans="1:14">
      <c r="B85" s="92" t="s">
        <v>973</v>
      </c>
      <c r="C85" s="93"/>
      <c r="D85" s="93"/>
      <c r="E85" s="93"/>
      <c r="F85" s="93"/>
      <c r="G85" s="93"/>
      <c r="H85" s="93"/>
      <c r="I85" s="90"/>
      <c r="J85" s="91"/>
      <c r="K85" s="308">
        <v>0.05</v>
      </c>
      <c r="L85" s="857">
        <f>N79*K85</f>
        <v>2901.1054398079305</v>
      </c>
      <c r="M85" s="858"/>
      <c r="N85" s="54"/>
    </row>
    <row r="86" spans="1:14" ht="15.75" thickBot="1">
      <c r="B86" s="94" t="s">
        <v>974</v>
      </c>
      <c r="C86" s="95"/>
      <c r="D86" s="95"/>
      <c r="E86" s="95"/>
      <c r="F86" s="95"/>
      <c r="G86" s="95"/>
      <c r="H86" s="95"/>
      <c r="I86" s="96"/>
      <c r="J86" s="97"/>
      <c r="K86" s="309">
        <v>0.05</v>
      </c>
      <c r="L86" s="859">
        <f>N79*K86</f>
        <v>2901.1054398079305</v>
      </c>
      <c r="M86" s="860"/>
      <c r="N86" s="54"/>
    </row>
    <row r="87" spans="1:14" ht="15.75" thickBot="1">
      <c r="B87" s="823" t="s">
        <v>953</v>
      </c>
      <c r="C87" s="824"/>
      <c r="D87" s="824"/>
      <c r="E87" s="824"/>
      <c r="F87" s="824"/>
      <c r="G87" s="824"/>
      <c r="H87" s="824"/>
      <c r="I87" s="824"/>
      <c r="J87" s="824"/>
      <c r="K87" s="824"/>
      <c r="L87" s="824"/>
      <c r="M87" s="825"/>
      <c r="N87" s="55">
        <f>L84+L85+L86</f>
        <v>17406.632638847583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75428.741435006188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ht="27"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1106</v>
      </c>
      <c r="C31" s="84" t="s">
        <v>2101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204</v>
      </c>
      <c r="B36" s="836" t="str">
        <f>VLOOKUP(A36,EQUIPOS!A6:D154,3,FALSE)</f>
        <v xml:space="preserve">Equipo de soldadura 250 AMP
</v>
      </c>
      <c r="C36" s="837"/>
      <c r="D36" s="837"/>
      <c r="E36" s="837"/>
      <c r="F36" s="837"/>
      <c r="G36" s="837"/>
      <c r="H36" s="838"/>
      <c r="I36" s="271"/>
      <c r="J36" s="272"/>
      <c r="K36" s="273">
        <f>VLOOKUP(A36,EQUIPOS!A6:D163,4,FALSE)</f>
        <v>4860.180695073811</v>
      </c>
      <c r="L36" s="274"/>
      <c r="M36" s="340">
        <v>10</v>
      </c>
      <c r="N36" s="276">
        <f>K36/M36</f>
        <v>486.01806950738109</v>
      </c>
    </row>
    <row r="37" spans="1:14">
      <c r="A37" s="116" t="s">
        <v>320</v>
      </c>
      <c r="B37" s="836" t="str">
        <f>VLOOKUP(A37,EQUIPOS!A7:D154,3,FALSE)</f>
        <v>Retroexcavadora sobre llantas, motor 62HP, Profundidad de excavación de 5.41 metros.</v>
      </c>
      <c r="C37" s="837"/>
      <c r="D37" s="837"/>
      <c r="E37" s="837"/>
      <c r="F37" s="837"/>
      <c r="G37" s="837"/>
      <c r="H37" s="838"/>
      <c r="I37" s="425"/>
      <c r="J37" s="426"/>
      <c r="K37" s="273">
        <f>VLOOKUP(A37,EQUIPOS!A7:D164,4,FALSE)</f>
        <v>126036.54718557287</v>
      </c>
      <c r="L37" s="339"/>
      <c r="M37" s="340">
        <v>10</v>
      </c>
      <c r="N37" s="276">
        <f>K37/M37</f>
        <v>12603.654718557287</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402.04310903601998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13491.715897100688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662</v>
      </c>
      <c r="B48" s="46" t="str">
        <f>VLOOKUP(A48,MATERIALES!A5:D373,3,FALSE)</f>
        <v>Soldadura 7018</v>
      </c>
      <c r="C48" s="285"/>
      <c r="D48" s="285"/>
      <c r="E48" s="285"/>
      <c r="F48" s="285"/>
      <c r="G48" s="285"/>
      <c r="H48" s="285"/>
      <c r="I48" s="285"/>
      <c r="J48" s="315" t="str">
        <f>VLOOKUP(A48,MATERIALES!A4:D640,2,FALSE)</f>
        <v>kg</v>
      </c>
      <c r="K48" s="286">
        <v>3.3000000000000002E-2</v>
      </c>
      <c r="L48" s="271"/>
      <c r="M48" s="406">
        <f>VLOOKUP(A48,MATERIALES!A5:D396,4,FALSE)</f>
        <v>11605.657518882726</v>
      </c>
      <c r="N48" s="276">
        <f>K48*M48</f>
        <v>382.98669812313</v>
      </c>
    </row>
    <row r="49" spans="1:14">
      <c r="A49" s="164" t="s">
        <v>680</v>
      </c>
      <c r="B49" s="46" t="str">
        <f>VLOOKUP(A49,MATERIALES!A6:D373,3,FALSE)</f>
        <v>Tablestaca metálica (riel de 70 lb/yarda)</v>
      </c>
      <c r="C49" s="429"/>
      <c r="D49" s="429"/>
      <c r="E49" s="429"/>
      <c r="F49" s="429"/>
      <c r="G49" s="429"/>
      <c r="H49" s="429"/>
      <c r="I49" s="429"/>
      <c r="J49" s="316" t="str">
        <f>VLOOKUP(A49,MATERIALES!A5:D641,2,FALSE)</f>
        <v>u</v>
      </c>
      <c r="K49" s="401">
        <v>3</v>
      </c>
      <c r="L49" s="425"/>
      <c r="M49" s="406">
        <f>VLOOKUP(A49,MATERIALES!A6:D397,4,FALSE)</f>
        <v>218680.67504820172</v>
      </c>
      <c r="N49" s="276">
        <f>K49*M49</f>
        <v>656042.0251446052</v>
      </c>
    </row>
    <row r="50" spans="1:14">
      <c r="A50" s="164" t="s">
        <v>690</v>
      </c>
      <c r="B50" s="46" t="str">
        <f>VLOOKUP(A50,MATERIALES!A6:D373,3,FALSE)</f>
        <v>Tornillos de Unión de D= 12 mm</v>
      </c>
      <c r="C50" s="429"/>
      <c r="D50" s="429"/>
      <c r="E50" s="429"/>
      <c r="F50" s="429"/>
      <c r="G50" s="429"/>
      <c r="H50" s="429"/>
      <c r="I50" s="429"/>
      <c r="J50" s="316" t="str">
        <f>VLOOKUP(A50,MATERIALES!A6:D642,2,FALSE)</f>
        <v>u</v>
      </c>
      <c r="K50" s="401">
        <v>10</v>
      </c>
      <c r="L50" s="425"/>
      <c r="M50" s="406">
        <f>VLOOKUP(A50,MATERIALES!A6:D398,4,FALSE)</f>
        <v>1480.205002179913</v>
      </c>
      <c r="N50" s="276">
        <f>K50*M50</f>
        <v>14802.05002179913</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671227.06186452752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5"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5">
        <v>80</v>
      </c>
      <c r="N71" s="399">
        <f>K71/M71</f>
        <v>1353.2750000000001</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80</v>
      </c>
      <c r="N72" s="399">
        <f>K72/M72</f>
        <v>1333.5780451800997</v>
      </c>
    </row>
    <row r="73" spans="1:15">
      <c r="A73" t="s">
        <v>30</v>
      </c>
      <c r="B73" s="52" t="str">
        <f>VLOOKUP(A73,'MANO DE OBRA'!A9:D70,3,FALSE)</f>
        <v>Oficial</v>
      </c>
      <c r="C73" s="50"/>
      <c r="D73" s="50"/>
      <c r="E73" s="50"/>
      <c r="F73" s="50"/>
      <c r="G73" s="50"/>
      <c r="H73" s="50"/>
      <c r="I73" s="296">
        <f>K73/J73*100</f>
        <v>57668.23979157189</v>
      </c>
      <c r="J73" s="297">
        <v>185</v>
      </c>
      <c r="K73" s="298">
        <f>VLOOKUP(A73,'MANO DE OBRA'!A9:D101,4,FALSE)</f>
        <v>106686.24361440798</v>
      </c>
      <c r="L73" s="53"/>
      <c r="M73" s="436">
        <v>80</v>
      </c>
      <c r="N73" s="399">
        <f>K73/M73</f>
        <v>1333.5780451800997</v>
      </c>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4020.4310903601995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688739.20885198843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137747.8417703977</v>
      </c>
      <c r="M84" s="858"/>
      <c r="N84" s="54"/>
    </row>
    <row r="85" spans="1:14">
      <c r="B85" s="92" t="s">
        <v>973</v>
      </c>
      <c r="C85" s="93"/>
      <c r="D85" s="93"/>
      <c r="E85" s="93"/>
      <c r="F85" s="93"/>
      <c r="G85" s="93"/>
      <c r="H85" s="93"/>
      <c r="I85" s="90"/>
      <c r="J85" s="91"/>
      <c r="K85" s="308">
        <v>0.05</v>
      </c>
      <c r="L85" s="857">
        <f>N79*K85</f>
        <v>34436.960442599426</v>
      </c>
      <c r="M85" s="858"/>
      <c r="N85" s="54"/>
    </row>
    <row r="86" spans="1:14" ht="15.75" thickBot="1">
      <c r="B86" s="94" t="s">
        <v>974</v>
      </c>
      <c r="C86" s="95"/>
      <c r="D86" s="95"/>
      <c r="E86" s="95"/>
      <c r="F86" s="95"/>
      <c r="G86" s="95"/>
      <c r="H86" s="95"/>
      <c r="I86" s="96"/>
      <c r="J86" s="97"/>
      <c r="K86" s="309">
        <v>0.05</v>
      </c>
      <c r="L86" s="859">
        <f>N79*K86</f>
        <v>34436.960442599426</v>
      </c>
      <c r="M86" s="860"/>
      <c r="N86" s="54"/>
    </row>
    <row r="87" spans="1:14" ht="15.75" thickBot="1">
      <c r="B87" s="823" t="s">
        <v>953</v>
      </c>
      <c r="C87" s="824"/>
      <c r="D87" s="824"/>
      <c r="E87" s="824"/>
      <c r="F87" s="824"/>
      <c r="G87" s="824"/>
      <c r="H87" s="824"/>
      <c r="I87" s="824"/>
      <c r="J87" s="824"/>
      <c r="K87" s="824"/>
      <c r="L87" s="824"/>
      <c r="M87" s="825"/>
      <c r="N87" s="55">
        <f>L84+L85+L86</f>
        <v>206621.76265559657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895360.97150758503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ht="22.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1107</v>
      </c>
      <c r="C31" s="84" t="s">
        <v>2102</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282</v>
      </c>
      <c r="B36" s="836" t="str">
        <f>VLOOKUP(A36,EQUIPOS!A6:D154,3,FALSE)</f>
        <v>Piloteadora potencia 250KW, RPM 1800, fuerza elevadora 200KN</v>
      </c>
      <c r="C36" s="837"/>
      <c r="D36" s="837"/>
      <c r="E36" s="837"/>
      <c r="F36" s="837"/>
      <c r="G36" s="837"/>
      <c r="H36" s="838"/>
      <c r="I36" s="271"/>
      <c r="J36" s="272"/>
      <c r="K36" s="273">
        <f>VLOOKUP(A36,EQUIPOS!A6:D163,4,FALSE)</f>
        <v>718410.97964062763</v>
      </c>
      <c r="L36" s="274"/>
      <c r="M36" s="340">
        <v>2</v>
      </c>
      <c r="N36" s="276">
        <f>K36/M36</f>
        <v>359205.48982031381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4716.7655451800993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363922.25536549394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4165.4831764599385</v>
      </c>
      <c r="N48" s="276">
        <f>K48*M48</f>
        <v>116633.52894087828</v>
      </c>
    </row>
    <row r="49" spans="1:14">
      <c r="A49" s="164" t="s">
        <v>829</v>
      </c>
      <c r="B49" s="46" t="str">
        <f>VLOOKUP(A49,MATERIALES!A6:D373,3,FALSE)</f>
        <v>Concreto Resistencia  28 (Mpa)</v>
      </c>
      <c r="C49" s="429"/>
      <c r="D49" s="429"/>
      <c r="E49" s="429"/>
      <c r="F49" s="429"/>
      <c r="G49" s="429"/>
      <c r="H49" s="429"/>
      <c r="I49" s="429"/>
      <c r="J49" s="315" t="str">
        <f>VLOOKUP(A49,MATERIALES!A5:D641,2,FALSE)</f>
        <v>m3</v>
      </c>
      <c r="K49" s="401">
        <v>0.35</v>
      </c>
      <c r="L49" s="425"/>
      <c r="M49" s="406">
        <f>VLOOKUP(A49,MATERIALES!A6:D397,4,FALSE)</f>
        <v>521275.37466344738</v>
      </c>
      <c r="N49" s="276">
        <f>K49*M49</f>
        <v>182446.38113220656</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3</v>
      </c>
      <c r="L50" s="425"/>
      <c r="M50" s="406">
        <f>VLOOKUP(A50,MATERIALES!A6:D398,4,FALSE)</f>
        <v>8000</v>
      </c>
      <c r="N50" s="276">
        <f>K50*M50</f>
        <v>24000</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323079.91007308487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827">
        <f>VLOOKUP(A60,TRANSPORTE!A2:D117,4,FALSE)</f>
        <v>1672.7057573669053</v>
      </c>
      <c r="M60" s="828"/>
      <c r="N60" s="291">
        <f>K60*L60</f>
        <v>585.44701507841683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585.44701507841683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5"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8</v>
      </c>
      <c r="N71" s="399">
        <f>K71/M71</f>
        <v>33831.875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47167.655451800994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734755.26790545823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146951.05358109166</v>
      </c>
      <c r="M84" s="858"/>
      <c r="N84" s="54"/>
    </row>
    <row r="85" spans="1:14">
      <c r="B85" s="92" t="s">
        <v>973</v>
      </c>
      <c r="C85" s="93"/>
      <c r="D85" s="93"/>
      <c r="E85" s="93"/>
      <c r="F85" s="93"/>
      <c r="G85" s="93"/>
      <c r="H85" s="93"/>
      <c r="I85" s="90"/>
      <c r="J85" s="91"/>
      <c r="K85" s="308">
        <v>0.05</v>
      </c>
      <c r="L85" s="857">
        <f>N79*K85</f>
        <v>36737.763395272916</v>
      </c>
      <c r="M85" s="858"/>
      <c r="N85" s="54"/>
    </row>
    <row r="86" spans="1:14" ht="15.75" thickBot="1">
      <c r="B86" s="94" t="s">
        <v>974</v>
      </c>
      <c r="C86" s="95"/>
      <c r="D86" s="95"/>
      <c r="E86" s="95"/>
      <c r="F86" s="95"/>
      <c r="G86" s="95"/>
      <c r="H86" s="95"/>
      <c r="I86" s="96"/>
      <c r="J86" s="97"/>
      <c r="K86" s="309">
        <v>0.05</v>
      </c>
      <c r="L86" s="859">
        <f>N79*K86</f>
        <v>36737.763395272916</v>
      </c>
      <c r="M86" s="860"/>
      <c r="N86" s="54"/>
    </row>
    <row r="87" spans="1:14" ht="15.75" thickBot="1">
      <c r="B87" s="823" t="s">
        <v>953</v>
      </c>
      <c r="C87" s="824"/>
      <c r="D87" s="824"/>
      <c r="E87" s="824"/>
      <c r="F87" s="824"/>
      <c r="G87" s="824"/>
      <c r="H87" s="824"/>
      <c r="I87" s="824"/>
      <c r="J87" s="824"/>
      <c r="K87" s="824"/>
      <c r="L87" s="824"/>
      <c r="M87" s="825"/>
      <c r="N87" s="55">
        <f>L84+L85+L86</f>
        <v>220426.58037163751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955181.84827709571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1108</v>
      </c>
      <c r="C31" s="84" t="s">
        <v>2103</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282</v>
      </c>
      <c r="B36" s="836" t="str">
        <f>VLOOKUP(A36,EQUIPOS!A6:D154,3,FALSE)</f>
        <v>Piloteadora potencia 250KW, RPM 1800, fuerza elevadora 200KN</v>
      </c>
      <c r="C36" s="837"/>
      <c r="D36" s="837"/>
      <c r="E36" s="837"/>
      <c r="F36" s="837"/>
      <c r="G36" s="837"/>
      <c r="H36" s="838"/>
      <c r="I36" s="271"/>
      <c r="J36" s="272"/>
      <c r="K36" s="273">
        <f>VLOOKUP(A36,EQUIPOS!A6:D163,4,FALSE)</f>
        <v>718410.97964062763</v>
      </c>
      <c r="L36" s="274"/>
      <c r="M36" s="340">
        <v>2</v>
      </c>
      <c r="N36" s="276">
        <f>K36/M36</f>
        <v>359205.48982031381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4716.7655451800993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363922.25536549394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4165.4831764599385</v>
      </c>
      <c r="N48" s="276">
        <f>K48*M48</f>
        <v>116633.52894087828</v>
      </c>
    </row>
    <row r="49" spans="1:14">
      <c r="A49" s="164" t="s">
        <v>830</v>
      </c>
      <c r="B49" s="46" t="str">
        <f>VLOOKUP(A49,MATERIALES!A6:D373,3,FALSE)</f>
        <v>Concreto Resistencia  35 (Mpa)</v>
      </c>
      <c r="C49" s="429"/>
      <c r="D49" s="429"/>
      <c r="E49" s="429"/>
      <c r="F49" s="429"/>
      <c r="G49" s="429"/>
      <c r="H49" s="429"/>
      <c r="I49" s="429"/>
      <c r="J49" s="315" t="str">
        <f>VLOOKUP(A49,MATERIALES!A5:D641,2,FALSE)</f>
        <v>m3</v>
      </c>
      <c r="K49" s="401">
        <v>0.35</v>
      </c>
      <c r="L49" s="425"/>
      <c r="M49" s="406">
        <f>VLOOKUP(A49,MATERIALES!A6:D397,4,FALSE)</f>
        <v>622418.35780710133</v>
      </c>
      <c r="N49" s="276">
        <f>K49*M49</f>
        <v>217846.42523248546</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2</v>
      </c>
      <c r="L50" s="425"/>
      <c r="M50" s="406">
        <f>VLOOKUP(A50,MATERIALES!A6:D398,4,FALSE)</f>
        <v>8000</v>
      </c>
      <c r="N50" s="276">
        <f>K50*M50</f>
        <v>16000</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350479.95417336375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827">
        <f>VLOOKUP(A60,TRANSPORTE!A2:D117,4,FALSE)</f>
        <v>1672.7057573669053</v>
      </c>
      <c r="M60" s="828"/>
      <c r="N60" s="291">
        <f>K60*L60</f>
        <v>585.44701507841683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585.44701507841683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5"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8</v>
      </c>
      <c r="N71" s="399">
        <f>K71/M71</f>
        <v>33831.875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47167.655451800994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762155.3120057371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152431.06240114741</v>
      </c>
      <c r="M84" s="858"/>
      <c r="N84" s="54"/>
    </row>
    <row r="85" spans="1:14">
      <c r="B85" s="92" t="s">
        <v>973</v>
      </c>
      <c r="C85" s="93"/>
      <c r="D85" s="93"/>
      <c r="E85" s="93"/>
      <c r="F85" s="93"/>
      <c r="G85" s="93"/>
      <c r="H85" s="93"/>
      <c r="I85" s="90"/>
      <c r="J85" s="91"/>
      <c r="K85" s="308">
        <v>0.05</v>
      </c>
      <c r="L85" s="857">
        <f>N79*K85</f>
        <v>38107.765600286853</v>
      </c>
      <c r="M85" s="858"/>
      <c r="N85" s="54"/>
    </row>
    <row r="86" spans="1:14" ht="15.75" thickBot="1">
      <c r="B86" s="94" t="s">
        <v>974</v>
      </c>
      <c r="C86" s="95"/>
      <c r="D86" s="95"/>
      <c r="E86" s="95"/>
      <c r="F86" s="95"/>
      <c r="G86" s="95"/>
      <c r="H86" s="95"/>
      <c r="I86" s="96"/>
      <c r="J86" s="97"/>
      <c r="K86" s="309">
        <v>0.05</v>
      </c>
      <c r="L86" s="859">
        <f>N79*K86</f>
        <v>38107.765600286853</v>
      </c>
      <c r="M86" s="860"/>
      <c r="N86" s="54"/>
    </row>
    <row r="87" spans="1:14" ht="15.75" thickBot="1">
      <c r="B87" s="823" t="s">
        <v>953</v>
      </c>
      <c r="C87" s="824"/>
      <c r="D87" s="824"/>
      <c r="E87" s="824"/>
      <c r="F87" s="824"/>
      <c r="G87" s="824"/>
      <c r="H87" s="824"/>
      <c r="I87" s="824"/>
      <c r="J87" s="824"/>
      <c r="K87" s="824"/>
      <c r="L87" s="824"/>
      <c r="M87" s="825"/>
      <c r="N87" s="55">
        <f>L84+L85+L86</f>
        <v>228646.59360172114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990801.9056074582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6.5" customHeight="1" thickBot="1">
      <c r="A31" t="s">
        <v>1844</v>
      </c>
      <c r="B31" s="83" t="s">
        <v>1109</v>
      </c>
      <c r="C31" s="84" t="s">
        <v>2104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195</v>
      </c>
      <c r="B36" s="836" t="str">
        <f>VLOOKUP(A36,EQUIPOS!A6:D154,3,FALSE)</f>
        <v xml:space="preserve">Equipo de oxicorte, Capacidad de corte: hasta 6´´ (152mm) </v>
      </c>
      <c r="C36" s="837"/>
      <c r="D36" s="837"/>
      <c r="E36" s="837"/>
      <c r="F36" s="837"/>
      <c r="G36" s="837"/>
      <c r="H36" s="838"/>
      <c r="I36" s="271"/>
      <c r="J36" s="272"/>
      <c r="K36" s="273">
        <f>VLOOKUP(A36,EQUIPOS!A6:D163,4,FALSE)</f>
        <v>5404.512063979204</v>
      </c>
      <c r="L36" s="274"/>
      <c r="M36" s="340">
        <v>1.1299999999999999</v>
      </c>
      <c r="N36" s="276">
        <f>K36/M36</f>
        <v>4782.7540389196502</v>
      </c>
    </row>
    <row r="37" spans="1:14">
      <c r="A37" s="116" t="s">
        <v>332</v>
      </c>
      <c r="B37" s="836" t="str">
        <f>VLOOKUP(A37,EQUIPOS!A7:D154,3,FALSE)</f>
        <v xml:space="preserve">Taladro de 1/2´´, pulidora, lijadora y circular
</v>
      </c>
      <c r="C37" s="837"/>
      <c r="D37" s="837"/>
      <c r="E37" s="837"/>
      <c r="F37" s="837"/>
      <c r="G37" s="837"/>
      <c r="H37" s="838"/>
      <c r="I37" s="425"/>
      <c r="J37" s="426"/>
      <c r="K37" s="273">
        <f>VLOOKUP(A37,EQUIPOS!A7:D164,4,FALSE)</f>
        <v>3066.7889026707512</v>
      </c>
      <c r="L37" s="339"/>
      <c r="M37" s="340">
        <v>0.53</v>
      </c>
      <c r="N37" s="276">
        <f>K37/M37</f>
        <v>5786.3941559825489</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2680.2873935734665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13249.435588475664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394</v>
      </c>
      <c r="B48" s="46" t="str">
        <f>VLOOKUP(A48,MATERIALES!A5:D373,3,FALSE)</f>
        <v>Botella de gas propano (40 lb) (5% de oxígeno)</v>
      </c>
      <c r="C48" s="285"/>
      <c r="D48" s="285"/>
      <c r="E48" s="285"/>
      <c r="F48" s="285"/>
      <c r="G48" s="285"/>
      <c r="H48" s="285"/>
      <c r="I48" s="285"/>
      <c r="J48" s="315" t="str">
        <f>VLOOKUP(A48,MATERIALES!A4:D640,2,FALSE)</f>
        <v>u</v>
      </c>
      <c r="K48" s="286">
        <v>0.02</v>
      </c>
      <c r="L48" s="271"/>
      <c r="M48" s="406">
        <f>VLOOKUP(A48,MATERIALES!A5:D396,4,FALSE)</f>
        <v>81394.276299198813</v>
      </c>
      <c r="N48" s="276">
        <f>K48*M48</f>
        <v>1627.8855259839763</v>
      </c>
    </row>
    <row r="49" spans="1:14">
      <c r="A49" s="164" t="s">
        <v>476</v>
      </c>
      <c r="B49" s="46" t="str">
        <f>VLOOKUP(A49,MATERIALES!A6:D373,3,FALSE)</f>
        <v>Grata de limpieza</v>
      </c>
      <c r="C49" s="429"/>
      <c r="D49" s="429"/>
      <c r="E49" s="429"/>
      <c r="F49" s="429"/>
      <c r="G49" s="429"/>
      <c r="H49" s="429"/>
      <c r="I49" s="429"/>
      <c r="J49" s="316" t="str">
        <f>VLOOKUP(A49,MATERIALES!A5:D641,2,FALSE)</f>
        <v>u</v>
      </c>
      <c r="K49" s="401">
        <v>0.5</v>
      </c>
      <c r="L49" s="425"/>
      <c r="M49" s="406">
        <f>VLOOKUP(A49,MATERIALES!A6:D397,4,FALSE)</f>
        <v>9618.7173109853738</v>
      </c>
      <c r="N49" s="276">
        <f>K49*M49</f>
        <v>4809.3586554926869</v>
      </c>
    </row>
    <row r="50" spans="1:14">
      <c r="A50" s="164" t="s">
        <v>396</v>
      </c>
      <c r="B50" s="46" t="str">
        <f>VLOOKUP(A50,MATERIALES!A6:D373,3,FALSE)</f>
        <v>Botella de oxígeno (1800 lb)</v>
      </c>
      <c r="C50" s="429"/>
      <c r="D50" s="429"/>
      <c r="E50" s="429"/>
      <c r="F50" s="429"/>
      <c r="G50" s="429"/>
      <c r="H50" s="429"/>
      <c r="I50" s="429"/>
      <c r="J50" s="316" t="str">
        <f>VLOOKUP(A50,MATERIALES!A6:D642,2,FALSE)</f>
        <v>u</v>
      </c>
      <c r="K50" s="401">
        <v>0.08</v>
      </c>
      <c r="L50" s="425"/>
      <c r="M50" s="406">
        <f>VLOOKUP(A50,MATERIALES!A6:D398,4,FALSE)</f>
        <v>113427.90010079203</v>
      </c>
      <c r="N50" s="276">
        <f>K50*M50</f>
        <v>9074.2320080633635</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15511.476189540026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6</v>
      </c>
      <c r="N71" s="399">
        <f>K71/M71</f>
        <v>9021.8333333333339</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6</v>
      </c>
      <c r="N72" s="399">
        <f>K72/M72</f>
        <v>17781.040602401332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26802.873935734664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55563.785713750352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11112.757142750072</v>
      </c>
      <c r="M84" s="858"/>
      <c r="N84" s="54"/>
    </row>
    <row r="85" spans="1:14">
      <c r="B85" s="92" t="s">
        <v>973</v>
      </c>
      <c r="C85" s="93"/>
      <c r="D85" s="93"/>
      <c r="E85" s="93"/>
      <c r="F85" s="93"/>
      <c r="G85" s="93"/>
      <c r="H85" s="93"/>
      <c r="I85" s="90"/>
      <c r="J85" s="91"/>
      <c r="K85" s="308">
        <v>0.05</v>
      </c>
      <c r="L85" s="857">
        <f>N79*K85</f>
        <v>2778.1892856875179</v>
      </c>
      <c r="M85" s="858"/>
      <c r="N85" s="54"/>
    </row>
    <row r="86" spans="1:14" ht="15.75" thickBot="1">
      <c r="B86" s="94" t="s">
        <v>974</v>
      </c>
      <c r="C86" s="95"/>
      <c r="D86" s="95"/>
      <c r="E86" s="95"/>
      <c r="F86" s="95"/>
      <c r="G86" s="95"/>
      <c r="H86" s="95"/>
      <c r="I86" s="96"/>
      <c r="J86" s="97"/>
      <c r="K86" s="309">
        <v>0.05</v>
      </c>
      <c r="L86" s="859">
        <f>N79*K86</f>
        <v>2778.1892856875179</v>
      </c>
      <c r="M86" s="860"/>
      <c r="N86" s="54"/>
    </row>
    <row r="87" spans="1:14" ht="15.75" thickBot="1">
      <c r="B87" s="823" t="s">
        <v>953</v>
      </c>
      <c r="C87" s="824"/>
      <c r="D87" s="824"/>
      <c r="E87" s="824"/>
      <c r="F87" s="824"/>
      <c r="G87" s="824"/>
      <c r="H87" s="824"/>
      <c r="I87" s="824"/>
      <c r="J87" s="824"/>
      <c r="K87" s="824"/>
      <c r="L87" s="824"/>
      <c r="M87" s="825"/>
      <c r="N87" s="55">
        <f>L84+L85+L86</f>
        <v>16669.135714125106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72232.921427875466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6.5" customHeight="1" thickBot="1">
      <c r="A31" t="s">
        <v>1844</v>
      </c>
      <c r="B31" s="83" t="s">
        <v>1110</v>
      </c>
      <c r="C31" s="84" t="s">
        <v>1657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123</v>
      </c>
      <c r="B36" s="836" t="str">
        <f>VLOOKUP(A36,EQUIPOS!A6:D154,3,FALSE)</f>
        <v>Bomba de inyección de lechada</v>
      </c>
      <c r="C36" s="837"/>
      <c r="D36" s="837"/>
      <c r="E36" s="837"/>
      <c r="F36" s="837"/>
      <c r="G36" s="837"/>
      <c r="H36" s="838"/>
      <c r="I36" s="271"/>
      <c r="J36" s="272"/>
      <c r="K36" s="273">
        <f>VLOOKUP(A36,EQUIPOS!A6:D163,4,FALSE)</f>
        <v>59750.06814363553</v>
      </c>
      <c r="L36" s="274"/>
      <c r="M36" s="340">
        <v>12</v>
      </c>
      <c r="N36" s="276">
        <f t="shared" ref="N36:N42" si="0">K36/M36</f>
        <v>4979.1723453029608</v>
      </c>
    </row>
    <row r="37" spans="1:14">
      <c r="A37" s="116" t="s">
        <v>288</v>
      </c>
      <c r="B37" s="836" t="str">
        <f>VLOOKUP(A37,EQUIPOS!A7:D154,3,FALSE)</f>
        <v xml:space="preserve">Planta eléctrica </v>
      </c>
      <c r="C37" s="837"/>
      <c r="D37" s="837"/>
      <c r="E37" s="837"/>
      <c r="F37" s="837"/>
      <c r="G37" s="837"/>
      <c r="H37" s="838"/>
      <c r="I37" s="271"/>
      <c r="J37" s="272"/>
      <c r="K37" s="273">
        <f>VLOOKUP(A37,EQUIPOS!A7:D164,4,FALSE)</f>
        <v>5572.8665676365345</v>
      </c>
      <c r="L37" s="274"/>
      <c r="M37" s="340">
        <v>1.3</v>
      </c>
      <c r="N37" s="276">
        <f t="shared" si="0"/>
        <v>4286.8204366434875</v>
      </c>
    </row>
    <row r="38" spans="1:14">
      <c r="A38" s="116" t="s">
        <v>125</v>
      </c>
      <c r="B38" s="836" t="str">
        <f>VLOOKUP(A38,EQUIPOS!A8:D154,3,FALSE)</f>
        <v>Bomba para gato de tensionamiento</v>
      </c>
      <c r="C38" s="837"/>
      <c r="D38" s="837"/>
      <c r="E38" s="837"/>
      <c r="F38" s="837"/>
      <c r="G38" s="837"/>
      <c r="H38" s="838"/>
      <c r="I38" s="271"/>
      <c r="J38" s="272"/>
      <c r="K38" s="273">
        <f>VLOOKUP(A38,EQUIPOS!A8:D165,4,FALSE)</f>
        <v>66168.965548853914</v>
      </c>
      <c r="L38" s="274"/>
      <c r="M38" s="340">
        <v>12</v>
      </c>
      <c r="N38" s="276">
        <f t="shared" si="0"/>
        <v>5514.0804624044931</v>
      </c>
    </row>
    <row r="39" spans="1:14">
      <c r="A39" s="116" t="s">
        <v>180</v>
      </c>
      <c r="B39" s="836" t="str">
        <f>VLOOKUP(A39,EQUIPOS!A9:D154,3,FALSE)</f>
        <v>Compresor 120 HP, con martillo.</v>
      </c>
      <c r="C39" s="837"/>
      <c r="D39" s="837"/>
      <c r="E39" s="837"/>
      <c r="F39" s="837"/>
      <c r="G39" s="837"/>
      <c r="H39" s="838"/>
      <c r="I39" s="271"/>
      <c r="J39" s="272"/>
      <c r="K39" s="273">
        <f>VLOOKUP(A39,EQUIPOS!A9:D166,4,FALSE)</f>
        <v>94032.177562077981</v>
      </c>
      <c r="L39" s="274"/>
      <c r="M39" s="340">
        <v>1.3</v>
      </c>
      <c r="N39" s="276">
        <f t="shared" si="0"/>
        <v>72332.444278521521</v>
      </c>
    </row>
    <row r="40" spans="1:14">
      <c r="A40" s="116" t="s">
        <v>197</v>
      </c>
      <c r="B40" s="836" t="str">
        <f>VLOOKUP(A40,EQUIPOS!A10:D154,3,FALSE)</f>
        <v>Equipo de perforación (TRACKDRILL), potencia 40 HP, 2100 golpes / minuto</v>
      </c>
      <c r="C40" s="837"/>
      <c r="D40" s="837"/>
      <c r="E40" s="837"/>
      <c r="F40" s="837"/>
      <c r="G40" s="837"/>
      <c r="H40" s="838"/>
      <c r="I40" s="271"/>
      <c r="J40" s="272"/>
      <c r="K40" s="273">
        <f>VLOOKUP(A40,EQUIPOS!A10:D167,4,FALSE)</f>
        <v>485291.92480955418</v>
      </c>
      <c r="L40" s="274"/>
      <c r="M40" s="340">
        <v>1.3</v>
      </c>
      <c r="N40" s="276">
        <f t="shared" si="0"/>
        <v>373301.480622734</v>
      </c>
    </row>
    <row r="41" spans="1:14">
      <c r="A41" s="116" t="s">
        <v>195</v>
      </c>
      <c r="B41" s="836" t="str">
        <f>VLOOKUP(A41,EQUIPOS!A11:D155,3,FALSE)</f>
        <v xml:space="preserve">Equipo de oxicorte, Capacidad de corte: hasta 6´´ (152mm) </v>
      </c>
      <c r="C41" s="837"/>
      <c r="D41" s="837"/>
      <c r="E41" s="837"/>
      <c r="F41" s="837"/>
      <c r="G41" s="837"/>
      <c r="H41" s="838"/>
      <c r="I41" s="271"/>
      <c r="J41" s="272"/>
      <c r="K41" s="273">
        <f>VLOOKUP(A41,EQUIPOS!A11:D168,4,FALSE)</f>
        <v>5404.512063979204</v>
      </c>
      <c r="L41" s="274"/>
      <c r="M41" s="340">
        <v>15</v>
      </c>
      <c r="N41" s="276">
        <f t="shared" si="0"/>
        <v>360.30080426528025</v>
      </c>
    </row>
    <row r="42" spans="1:14">
      <c r="A42" s="116" t="s">
        <v>240</v>
      </c>
      <c r="B42" s="836" t="str">
        <f>VLOOKUP(A42,EQUIPOS!A12:D156,3,FALSE)</f>
        <v>Gato para tensionamiento, fuerza Max 200 ton, área de tensión 314 cm2.</v>
      </c>
      <c r="C42" s="837"/>
      <c r="D42" s="837"/>
      <c r="E42" s="837"/>
      <c r="F42" s="837"/>
      <c r="G42" s="837"/>
      <c r="H42" s="838"/>
      <c r="I42" s="271"/>
      <c r="J42" s="272"/>
      <c r="K42" s="273">
        <f>VLOOKUP(A42,EQUIPOS!A12:D169,4,FALSE)</f>
        <v>3041.2323284818285</v>
      </c>
      <c r="L42" s="274"/>
      <c r="M42" s="340">
        <v>12</v>
      </c>
      <c r="N42" s="276">
        <f t="shared" si="0"/>
        <v>253.4360273734857</v>
      </c>
    </row>
    <row r="43" spans="1:14">
      <c r="A43" s="116"/>
      <c r="B43" s="836"/>
      <c r="C43" s="837"/>
      <c r="D43" s="837"/>
      <c r="E43" s="837"/>
      <c r="F43" s="837"/>
      <c r="G43" s="837"/>
      <c r="H43" s="838"/>
      <c r="I43" s="425"/>
      <c r="J43" s="426"/>
      <c r="K43" s="273"/>
      <c r="L43" s="339"/>
      <c r="M43" s="340"/>
      <c r="N43" s="276"/>
    </row>
    <row r="44" spans="1:14">
      <c r="A44" s="116"/>
      <c r="B44" s="836"/>
      <c r="C44" s="837"/>
      <c r="D44" s="837"/>
      <c r="E44" s="837"/>
      <c r="F44" s="837"/>
      <c r="G44" s="837"/>
      <c r="H44" s="838"/>
      <c r="I44" s="332"/>
      <c r="J44" s="334"/>
      <c r="K44" s="273"/>
      <c r="L44" s="427"/>
      <c r="M44" s="428"/>
      <c r="N44" s="276"/>
    </row>
    <row r="45" spans="1:14">
      <c r="B45" s="836"/>
      <c r="C45" s="837"/>
      <c r="D45" s="837"/>
      <c r="E45" s="837"/>
      <c r="F45" s="837"/>
      <c r="G45" s="837"/>
      <c r="H45" s="838"/>
      <c r="I45" s="39"/>
      <c r="J45" s="40"/>
      <c r="K45" s="273"/>
      <c r="L45" s="280"/>
      <c r="M45" s="340"/>
      <c r="N45" s="276"/>
    </row>
    <row r="46" spans="1:14">
      <c r="B46" s="324"/>
      <c r="C46" s="325"/>
      <c r="D46" s="325"/>
      <c r="E46" s="325"/>
      <c r="F46" s="327"/>
      <c r="G46" s="327"/>
      <c r="H46" s="128"/>
      <c r="I46" s="39"/>
      <c r="J46" s="40"/>
      <c r="K46" s="273"/>
      <c r="L46" s="280"/>
      <c r="M46" s="281"/>
      <c r="N46" s="277"/>
    </row>
    <row r="47" spans="1:14">
      <c r="B47" s="341" t="s">
        <v>952</v>
      </c>
      <c r="C47" s="342"/>
      <c r="D47" s="342"/>
      <c r="E47" s="41"/>
      <c r="F47" s="42"/>
      <c r="G47" s="42"/>
      <c r="H47" s="43"/>
      <c r="I47" s="39"/>
      <c r="J47" s="40"/>
      <c r="K47" s="283"/>
      <c r="L47" s="280"/>
      <c r="M47" s="405">
        <v>0.1</v>
      </c>
      <c r="N47" s="348">
        <f>N91*M47</f>
        <v>4133.620069507846</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465161.35504675313</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s="164" t="s">
        <v>788</v>
      </c>
      <c r="B54" s="46" t="str">
        <f>VLOOKUP(A54,MATERIALES!A5:D373,3,FALSE)</f>
        <v>Alambre negro para amarre calibre 18</v>
      </c>
      <c r="C54" s="285"/>
      <c r="D54" s="285"/>
      <c r="E54" s="285"/>
      <c r="F54" s="285"/>
      <c r="G54" s="285"/>
      <c r="H54" s="285"/>
      <c r="I54" s="285"/>
      <c r="J54" s="315" t="str">
        <f>VLOOKUP(A54,MATERIALES!A8:D646,2,FALSE)</f>
        <v>kg</v>
      </c>
      <c r="K54" s="286">
        <v>0.2</v>
      </c>
      <c r="L54" s="271"/>
      <c r="M54" s="406">
        <f>VLOOKUP(A54,MATERIALES!A5:D396,4,FALSE)</f>
        <v>3811.7664144587307</v>
      </c>
      <c r="N54" s="276">
        <f>K54*M54</f>
        <v>762.35328289174618</v>
      </c>
    </row>
    <row r="55" spans="1:14">
      <c r="A55" s="164" t="s">
        <v>691</v>
      </c>
      <c r="B55" s="46" t="str">
        <f>VLOOKUP(A55,MATERIALES!A6:D373,3,FALSE)</f>
        <v>Torón de tensionmiento 1/2´´ o 5/8´´</v>
      </c>
      <c r="C55" s="429"/>
      <c r="D55" s="429"/>
      <c r="E55" s="429"/>
      <c r="F55" s="429"/>
      <c r="G55" s="429"/>
      <c r="H55" s="429"/>
      <c r="I55" s="429"/>
      <c r="J55" s="316" t="str">
        <f>VLOOKUP(A55,MATERIALES!A9:D647,2,FALSE)</f>
        <v>kg</v>
      </c>
      <c r="K55" s="401">
        <v>5.53</v>
      </c>
      <c r="L55" s="425"/>
      <c r="M55" s="406">
        <f>VLOOKUP(A55,MATERIALES!A6:D397,4,FALSE)</f>
        <v>7709.6189866190543</v>
      </c>
      <c r="N55" s="276">
        <f t="shared" ref="N55:N67" si="1">K55*M55</f>
        <v>42634.192996003374</v>
      </c>
    </row>
    <row r="56" spans="1:14">
      <c r="A56" s="164" t="s">
        <v>484</v>
      </c>
      <c r="B56" s="46" t="str">
        <f>VLOOKUP(A56,MATERIALES!A6:D373,3,FALSE)</f>
        <v>Limpiador 1/4 de galón (anclajes)</v>
      </c>
      <c r="C56" s="429"/>
      <c r="D56" s="429"/>
      <c r="E56" s="429"/>
      <c r="F56" s="429"/>
      <c r="G56" s="429"/>
      <c r="H56" s="429"/>
      <c r="I56" s="429"/>
      <c r="J56" s="316" t="str">
        <f>VLOOKUP(A56,MATERIALES!A10:D648,2,FALSE)</f>
        <v>u</v>
      </c>
      <c r="K56" s="401">
        <v>8.0000000000000002E-3</v>
      </c>
      <c r="L56" s="425"/>
      <c r="M56" s="406">
        <f>VLOOKUP(A56,MATERIALES!A6:D398,4,FALSE)</f>
        <v>32900.441957199655</v>
      </c>
      <c r="N56" s="276">
        <f t="shared" si="1"/>
        <v>263.20353565759723</v>
      </c>
    </row>
    <row r="57" spans="1:14">
      <c r="A57" s="164" t="s">
        <v>664</v>
      </c>
      <c r="B57" s="46" t="str">
        <f>VLOOKUP(A57,MATERIALES!A6:D373,3,FALSE)</f>
        <v>Soldadura en PVC 1/8 de galón (anclajes)</v>
      </c>
      <c r="C57" s="429"/>
      <c r="D57" s="429"/>
      <c r="E57" s="429"/>
      <c r="F57" s="429"/>
      <c r="G57" s="429"/>
      <c r="H57" s="429"/>
      <c r="I57" s="429"/>
      <c r="J57" s="316" t="str">
        <f>VLOOKUP(A57,MATERIALES!A11:D649,2,FALSE)</f>
        <v>u</v>
      </c>
      <c r="K57" s="401">
        <v>2.1999999999999999E-2</v>
      </c>
      <c r="L57" s="425"/>
      <c r="M57" s="406">
        <f>VLOOKUP(A57,MATERIALES!A6:D399,4,FALSE)</f>
        <v>24382.528181872887</v>
      </c>
      <c r="N57" s="276">
        <f t="shared" si="1"/>
        <v>536.41562000120348</v>
      </c>
    </row>
    <row r="58" spans="1:14">
      <c r="A58" s="164" t="s">
        <v>731</v>
      </c>
      <c r="B58" s="46" t="str">
        <f>VLOOKUP(A58,MATERIALES!A7:D373,3,FALSE)</f>
        <v>Unión en PVC RD21 de 1´´ (para anclajes)</v>
      </c>
      <c r="C58" s="429"/>
      <c r="D58" s="429"/>
      <c r="E58" s="429"/>
      <c r="F58" s="429"/>
      <c r="G58" s="429"/>
      <c r="H58" s="429"/>
      <c r="I58" s="429"/>
      <c r="J58" s="316" t="str">
        <f>VLOOKUP(A58,MATERIALES!A11:D650,2,FALSE)</f>
        <v>u</v>
      </c>
      <c r="K58" s="401">
        <v>0.3</v>
      </c>
      <c r="L58" s="425"/>
      <c r="M58" s="406">
        <f>VLOOKUP(A58,MATERIALES!A7:D400,4,FALSE)</f>
        <v>702.19551685350075</v>
      </c>
      <c r="N58" s="276">
        <f t="shared" si="1"/>
        <v>210.65865505605021</v>
      </c>
    </row>
    <row r="59" spans="1:14">
      <c r="A59" s="164" t="s">
        <v>684</v>
      </c>
      <c r="B59" s="46" t="str">
        <f>VLOOKUP(A59,MATERIALES!A8:D373,3,FALSE)</f>
        <v>Tapón en PVC RD21 de 1´´ (para anclaje)</v>
      </c>
      <c r="C59" s="429"/>
      <c r="D59" s="429"/>
      <c r="E59" s="429"/>
      <c r="F59" s="429"/>
      <c r="G59" s="429"/>
      <c r="H59" s="429"/>
      <c r="I59" s="429"/>
      <c r="J59" s="316" t="str">
        <f>VLOOKUP(A59,MATERIALES!A12:D651,2,FALSE)</f>
        <v>u</v>
      </c>
      <c r="K59" s="401">
        <v>0.1</v>
      </c>
      <c r="L59" s="425"/>
      <c r="M59" s="406">
        <f>VLOOKUP(A59,MATERIALES!A8:D401,4,FALSE)</f>
        <v>958.26529972426181</v>
      </c>
      <c r="N59" s="276">
        <f t="shared" si="1"/>
        <v>95.826529972426187</v>
      </c>
    </row>
    <row r="60" spans="1:14">
      <c r="A60" s="164" t="s">
        <v>432</v>
      </c>
      <c r="B60" s="46" t="str">
        <f>VLOOKUP(A60,MATERIALES!A9:D373,3,FALSE)</f>
        <v>Anclajes o Cuñas para el tensionamiento</v>
      </c>
      <c r="C60" s="429"/>
      <c r="D60" s="429"/>
      <c r="E60" s="429"/>
      <c r="F60" s="429"/>
      <c r="G60" s="429"/>
      <c r="H60" s="429"/>
      <c r="I60" s="429"/>
      <c r="J60" s="316" t="str">
        <f>VLOOKUP(A60,MATERIALES!A13:D652,2,FALSE)</f>
        <v>u</v>
      </c>
      <c r="K60" s="401">
        <v>0.5</v>
      </c>
      <c r="L60" s="425"/>
      <c r="M60" s="406">
        <f>VLOOKUP(A60,MATERIALES!A9:D402,4,FALSE)</f>
        <v>12406.523905197013</v>
      </c>
      <c r="N60" s="276">
        <f t="shared" si="1"/>
        <v>6203.2619525985065</v>
      </c>
    </row>
    <row r="61" spans="1:14">
      <c r="A61" s="164" t="s">
        <v>702</v>
      </c>
      <c r="B61" s="46" t="str">
        <f>VLOOKUP(A61,MATERIALES!A10:D373,3,FALSE)</f>
        <v>Trompetas de 12 torones (tensionamiento)</v>
      </c>
      <c r="C61" s="429"/>
      <c r="D61" s="429"/>
      <c r="E61" s="429"/>
      <c r="F61" s="429"/>
      <c r="G61" s="429"/>
      <c r="H61" s="429"/>
      <c r="I61" s="429"/>
      <c r="J61" s="316" t="s">
        <v>92</v>
      </c>
      <c r="K61" s="401">
        <v>0.1</v>
      </c>
      <c r="L61" s="425"/>
      <c r="M61" s="406">
        <f>VLOOKUP(A61,MATERIALES!A10:D403,4,FALSE)</f>
        <v>102111.91592334947</v>
      </c>
      <c r="N61" s="276">
        <f t="shared" si="1"/>
        <v>10211.191592334948</v>
      </c>
    </row>
    <row r="62" spans="1:14">
      <c r="A62" s="164" t="s">
        <v>492</v>
      </c>
      <c r="B62" s="46" t="str">
        <f>VLOOKUP(A62,MATERIALES!A11:D373,3,FALSE)</f>
        <v>Lechada Para Ductos (Acero De Preesfuerzo)</v>
      </c>
      <c r="C62" s="429"/>
      <c r="D62" s="429"/>
      <c r="E62" s="429"/>
      <c r="F62" s="429"/>
      <c r="G62" s="429"/>
      <c r="H62" s="429"/>
      <c r="I62" s="429"/>
      <c r="J62" s="316" t="s">
        <v>422</v>
      </c>
      <c r="K62" s="401">
        <v>10</v>
      </c>
      <c r="L62" s="425"/>
      <c r="M62" s="406">
        <f>VLOOKUP(A62,MATERIALES!A11:D404,4,FALSE)</f>
        <v>1405.671711434105</v>
      </c>
      <c r="N62" s="276">
        <f t="shared" si="1"/>
        <v>14056.717114341049</v>
      </c>
    </row>
    <row r="63" spans="1:14">
      <c r="A63" s="164" t="s">
        <v>445</v>
      </c>
      <c r="B63" s="46" t="str">
        <f>VLOOKUP(A63,MATERIALES!A11:D373,3,FALSE)</f>
        <v>Ductos para tensionimiento</v>
      </c>
      <c r="C63" s="429"/>
      <c r="D63" s="429"/>
      <c r="E63" s="429"/>
      <c r="F63" s="429"/>
      <c r="G63" s="429"/>
      <c r="H63" s="429"/>
      <c r="I63" s="429"/>
      <c r="J63" s="316" t="str">
        <f>VLOOKUP(A63,MATERIALES!A14:D655,2,FALSE)</f>
        <v>m</v>
      </c>
      <c r="K63" s="401">
        <v>1</v>
      </c>
      <c r="L63" s="425"/>
      <c r="M63" s="406">
        <f>VLOOKUP(A63,MATERIALES!A11:D405,4,FALSE)</f>
        <v>2811.3434228682099</v>
      </c>
      <c r="N63" s="276">
        <f t="shared" si="1"/>
        <v>2811.3434228682099</v>
      </c>
    </row>
    <row r="64" spans="1:14">
      <c r="A64" s="164" t="s">
        <v>591</v>
      </c>
      <c r="B64" s="46" t="str">
        <f>VLOOKUP(A64,MATERIALES!A12:D373,3,FALSE)</f>
        <v>Oxigeno industrial</v>
      </c>
      <c r="C64" s="429"/>
      <c r="D64" s="429"/>
      <c r="E64" s="429"/>
      <c r="F64" s="429"/>
      <c r="G64" s="429"/>
      <c r="H64" s="429"/>
      <c r="I64" s="429"/>
      <c r="J64" s="316" t="str">
        <f>VLOOKUP(A64,MATERIALES!A15:D656,2,FALSE)</f>
        <v>kg</v>
      </c>
      <c r="K64" s="401">
        <v>0.5</v>
      </c>
      <c r="L64" s="425"/>
      <c r="M64" s="406">
        <f>VLOOKUP(A64,MATERIALES!A12:D406,4,FALSE)</f>
        <v>11665.113802515025</v>
      </c>
      <c r="N64" s="276">
        <f t="shared" si="1"/>
        <v>5832.5569012575124</v>
      </c>
    </row>
    <row r="65" spans="1:14">
      <c r="A65" s="164" t="s">
        <v>507</v>
      </c>
      <c r="B65" s="46" t="str">
        <f>VLOOKUP(A65,MATERIALES!A13:D374,3,FALSE)</f>
        <v>Manguera de polietileno de 3´´</v>
      </c>
      <c r="C65" s="429"/>
      <c r="D65" s="429"/>
      <c r="E65" s="429"/>
      <c r="F65" s="429"/>
      <c r="G65" s="429"/>
      <c r="H65" s="429"/>
      <c r="I65" s="429"/>
      <c r="J65" s="316" t="str">
        <f>VLOOKUP(A65,MATERIALES!A16:D657,2,FALSE)</f>
        <v>m</v>
      </c>
      <c r="K65" s="401">
        <v>0.55000000000000004</v>
      </c>
      <c r="L65" s="425"/>
      <c r="M65" s="406">
        <f>VLOOKUP(A65,MATERIALES!A13:D407,4,FALSE)</f>
        <v>28078.128985697243</v>
      </c>
      <c r="N65" s="276">
        <f t="shared" si="1"/>
        <v>15442.970942133485</v>
      </c>
    </row>
    <row r="66" spans="1:14">
      <c r="A66" s="164" t="s">
        <v>898</v>
      </c>
      <c r="B66" s="46" t="str">
        <f>VLOOKUP(A66,MATERIALES!A13:D375,3,FALSE)</f>
        <v>Alambre Negro Para Amarre</v>
      </c>
      <c r="C66" s="429"/>
      <c r="D66" s="429"/>
      <c r="E66" s="429"/>
      <c r="F66" s="429"/>
      <c r="G66" s="429"/>
      <c r="H66" s="429"/>
      <c r="I66" s="429"/>
      <c r="J66" s="316" t="str">
        <f>VLOOKUP(A66,MATERIALES!A17:D658,2,FALSE)</f>
        <v>kg</v>
      </c>
      <c r="K66" s="401">
        <v>0.05</v>
      </c>
      <c r="L66" s="425"/>
      <c r="M66" s="406">
        <f>VLOOKUP(A66,MATERIALES!A13:D408,4,FALSE)</f>
        <v>7062.6902020603002</v>
      </c>
      <c r="N66" s="276">
        <f t="shared" si="1"/>
        <v>353.13451010301503</v>
      </c>
    </row>
    <row r="67" spans="1:14">
      <c r="A67" s="164" t="s">
        <v>706</v>
      </c>
      <c r="B67" s="46" t="str">
        <f>VLOOKUP(A67,MATERIALES!A13:D376,3,FALSE)</f>
        <v>Tubería PVC RD21 de 1´´ (para anclajes)</v>
      </c>
      <c r="C67" s="429"/>
      <c r="D67" s="429"/>
      <c r="E67" s="429"/>
      <c r="F67" s="429"/>
      <c r="G67" s="429"/>
      <c r="H67" s="429"/>
      <c r="I67" s="429"/>
      <c r="J67" s="316" t="str">
        <f>VLOOKUP(A67,MATERIALES!A18:D659,2,FALSE)</f>
        <v>m</v>
      </c>
      <c r="K67" s="401">
        <v>1</v>
      </c>
      <c r="L67" s="425"/>
      <c r="M67" s="406">
        <f>VLOOKUP(A67,MATERIALES!A13:D409,4,FALSE)</f>
        <v>5418.0013451821542</v>
      </c>
      <c r="N67" s="276">
        <f t="shared" si="1"/>
        <v>5418.0013451821542</v>
      </c>
    </row>
    <row r="68" spans="1:14" ht="15.75" thickBot="1">
      <c r="B68" s="46"/>
      <c r="C68" s="314"/>
      <c r="D68" s="314"/>
      <c r="E68" s="314"/>
      <c r="F68" s="314"/>
      <c r="G68" s="314"/>
      <c r="H68" s="314"/>
      <c r="I68" s="314"/>
      <c r="J68" s="439"/>
      <c r="K68" s="129"/>
      <c r="L68" s="329"/>
      <c r="M68" s="406"/>
      <c r="N68" s="276"/>
    </row>
    <row r="69" spans="1:14" ht="15.75" thickBot="1">
      <c r="B69" s="823" t="s">
        <v>953</v>
      </c>
      <c r="C69" s="824"/>
      <c r="D69" s="824"/>
      <c r="E69" s="824"/>
      <c r="F69" s="824"/>
      <c r="G69" s="824"/>
      <c r="H69" s="824"/>
      <c r="I69" s="824"/>
      <c r="J69" s="824"/>
      <c r="K69" s="824"/>
      <c r="L69" s="824"/>
      <c r="M69" s="825"/>
      <c r="N69" s="398">
        <f>SUM(N54:N68)</f>
        <v>104831.82840040128</v>
      </c>
    </row>
    <row r="70" spans="1:14">
      <c r="B70" s="36"/>
      <c r="C70" s="37"/>
      <c r="D70" s="37"/>
      <c r="E70" s="37"/>
      <c r="F70" s="37"/>
      <c r="G70" s="37"/>
      <c r="H70" s="37"/>
      <c r="I70" s="37"/>
      <c r="J70" s="37"/>
      <c r="K70" s="37"/>
      <c r="L70" s="37"/>
      <c r="M70" s="37"/>
      <c r="N70" s="38"/>
    </row>
    <row r="71" spans="1:14">
      <c r="B71" s="67" t="s">
        <v>956</v>
      </c>
      <c r="C71" s="68"/>
      <c r="D71" s="68"/>
      <c r="E71" s="68"/>
      <c r="F71" s="68"/>
      <c r="G71" s="68"/>
      <c r="H71" s="68"/>
      <c r="I71" s="68"/>
      <c r="J71" s="68"/>
      <c r="K71" s="68"/>
      <c r="L71" s="68"/>
      <c r="M71" s="68"/>
      <c r="N71" s="69"/>
    </row>
    <row r="72" spans="1:14" ht="15.75" thickBot="1">
      <c r="B72" s="71"/>
      <c r="C72" s="64"/>
      <c r="D72" s="64"/>
      <c r="E72" s="64"/>
      <c r="F72" s="64"/>
      <c r="G72" s="64"/>
      <c r="H72" s="64"/>
      <c r="I72" s="64"/>
      <c r="J72" s="64"/>
      <c r="K72" s="64"/>
      <c r="L72" s="64"/>
      <c r="M72" s="64"/>
      <c r="N72" s="66"/>
    </row>
    <row r="73" spans="1:14" ht="25.5">
      <c r="B73" s="317" t="s">
        <v>957</v>
      </c>
      <c r="C73" s="318"/>
      <c r="D73" s="318"/>
      <c r="E73" s="318"/>
      <c r="F73" s="318"/>
      <c r="G73" s="318"/>
      <c r="H73" s="76" t="s">
        <v>945</v>
      </c>
      <c r="I73" s="77" t="s">
        <v>958</v>
      </c>
      <c r="J73" s="78" t="s">
        <v>959</v>
      </c>
      <c r="K73" s="76" t="s">
        <v>960</v>
      </c>
      <c r="L73" s="826" t="s">
        <v>961</v>
      </c>
      <c r="M73" s="799"/>
      <c r="N73" s="79" t="s">
        <v>951</v>
      </c>
    </row>
    <row r="74" spans="1:14">
      <c r="B74" s="49"/>
      <c r="C74" s="321"/>
      <c r="D74" s="321"/>
      <c r="E74" s="321"/>
      <c r="F74" s="321"/>
      <c r="G74" s="321"/>
      <c r="H74" s="315"/>
      <c r="I74" s="283"/>
      <c r="J74" s="290"/>
      <c r="K74" s="283"/>
      <c r="L74" s="827"/>
      <c r="M74" s="828"/>
      <c r="N74" s="291"/>
    </row>
    <row r="75" spans="1:14">
      <c r="B75" s="49"/>
      <c r="C75" s="50"/>
      <c r="D75" s="50"/>
      <c r="E75" s="50"/>
      <c r="F75" s="50"/>
      <c r="G75" s="50"/>
      <c r="H75" s="315"/>
      <c r="I75" s="283"/>
      <c r="J75" s="290"/>
      <c r="K75" s="283"/>
      <c r="L75" s="827"/>
      <c r="M75" s="828"/>
      <c r="N75" s="291"/>
    </row>
    <row r="76" spans="1:14">
      <c r="B76" s="49"/>
      <c r="C76" s="50"/>
      <c r="D76" s="50"/>
      <c r="E76" s="50"/>
      <c r="F76" s="50"/>
      <c r="G76" s="50"/>
      <c r="H76" s="315"/>
      <c r="I76" s="283"/>
      <c r="J76" s="290"/>
      <c r="K76" s="283"/>
      <c r="L76" s="827"/>
      <c r="M76" s="828"/>
      <c r="N76" s="291"/>
    </row>
    <row r="77" spans="1:14">
      <c r="B77" s="49"/>
      <c r="C77" s="50"/>
      <c r="D77" s="50"/>
      <c r="E77" s="50"/>
      <c r="F77" s="50"/>
      <c r="G77" s="50"/>
      <c r="H77" s="315"/>
      <c r="I77" s="283"/>
      <c r="J77" s="290"/>
      <c r="K77" s="283"/>
      <c r="L77" s="827"/>
      <c r="M77" s="828"/>
      <c r="N77" s="291"/>
    </row>
    <row r="78" spans="1:14">
      <c r="B78" s="49"/>
      <c r="C78" s="50"/>
      <c r="D78" s="50"/>
      <c r="E78" s="50"/>
      <c r="F78" s="50"/>
      <c r="G78" s="50"/>
      <c r="H78" s="292"/>
      <c r="I78" s="283"/>
      <c r="J78" s="283"/>
      <c r="K78" s="283"/>
      <c r="L78" s="293"/>
      <c r="M78" s="294"/>
      <c r="N78" s="295"/>
    </row>
    <row r="79" spans="1:14" ht="15.75" thickBot="1">
      <c r="B79" s="451"/>
      <c r="C79" s="452"/>
      <c r="D79" s="452"/>
      <c r="E79" s="452"/>
      <c r="F79" s="452"/>
      <c r="G79" s="452"/>
      <c r="H79" s="51"/>
      <c r="I79" s="129"/>
      <c r="J79" s="129"/>
      <c r="K79" s="129"/>
      <c r="L79" s="812"/>
      <c r="M79" s="813"/>
      <c r="N79" s="130"/>
    </row>
    <row r="80" spans="1:14" ht="15.75" thickBot="1">
      <c r="B80" s="829" t="s">
        <v>953</v>
      </c>
      <c r="C80" s="830"/>
      <c r="D80" s="830"/>
      <c r="E80" s="830"/>
      <c r="F80" s="830"/>
      <c r="G80" s="830"/>
      <c r="H80" s="830"/>
      <c r="I80" s="830"/>
      <c r="J80" s="830"/>
      <c r="K80" s="830"/>
      <c r="L80" s="830"/>
      <c r="M80" s="831"/>
      <c r="N80" s="107"/>
    </row>
    <row r="81" spans="1:15">
      <c r="B81" s="36"/>
      <c r="C81" s="37"/>
      <c r="D81" s="37"/>
      <c r="E81" s="37"/>
      <c r="F81" s="37"/>
      <c r="G81" s="37"/>
      <c r="H81" s="37"/>
      <c r="I81" s="37"/>
      <c r="J81" s="37"/>
      <c r="K81" s="37"/>
      <c r="L81" s="37"/>
      <c r="M81" s="37"/>
      <c r="N81" s="38"/>
    </row>
    <row r="82" spans="1:15">
      <c r="B82" s="67" t="s">
        <v>962</v>
      </c>
      <c r="C82" s="68"/>
      <c r="D82" s="68"/>
      <c r="E82" s="68"/>
      <c r="F82" s="68"/>
      <c r="G82" s="68"/>
      <c r="H82" s="68"/>
      <c r="I82" s="68"/>
      <c r="J82" s="68"/>
      <c r="K82" s="68"/>
      <c r="L82" s="68"/>
      <c r="M82" s="68"/>
      <c r="N82" s="69"/>
    </row>
    <row r="83" spans="1:15" ht="15.75" thickBot="1">
      <c r="B83" s="71"/>
      <c r="C83" s="64"/>
      <c r="D83" s="64"/>
      <c r="E83" s="64"/>
      <c r="F83" s="64"/>
      <c r="G83" s="64"/>
      <c r="H83" s="64"/>
      <c r="I83" s="64"/>
      <c r="J83" s="64"/>
      <c r="K83" s="64"/>
      <c r="L83" s="64"/>
      <c r="M83" s="64"/>
      <c r="N83" s="66"/>
    </row>
    <row r="84" spans="1:15" ht="25.5">
      <c r="B84" s="849" t="s">
        <v>963</v>
      </c>
      <c r="C84" s="850"/>
      <c r="D84" s="850"/>
      <c r="E84" s="850"/>
      <c r="F84" s="850"/>
      <c r="G84" s="850"/>
      <c r="H84" s="850"/>
      <c r="I84" s="76" t="s">
        <v>964</v>
      </c>
      <c r="J84" s="78" t="s">
        <v>1409</v>
      </c>
      <c r="K84" s="77" t="s">
        <v>966</v>
      </c>
      <c r="L84" s="851" t="s">
        <v>950</v>
      </c>
      <c r="M84" s="852"/>
      <c r="N84" s="101" t="s">
        <v>951</v>
      </c>
    </row>
    <row r="85" spans="1:15">
      <c r="A85" s="165" t="s">
        <v>11</v>
      </c>
      <c r="B85" s="52" t="str">
        <f>VLOOKUP(A85,'MANO DE OBRA'!A8:D68,3,FALSE)</f>
        <v>Obrero (4)</v>
      </c>
      <c r="C85" s="50"/>
      <c r="D85" s="50"/>
      <c r="E85" s="50"/>
      <c r="F85" s="50"/>
      <c r="G85" s="50"/>
      <c r="H85" s="50"/>
      <c r="I85" s="296">
        <f>K85/J85*100</f>
        <v>117040.00000000001</v>
      </c>
      <c r="J85" s="297">
        <v>185</v>
      </c>
      <c r="K85" s="298">
        <f>VLOOKUP(A85,'MANO DE OBRA'!A8:D99,4,FALSE)</f>
        <v>216524</v>
      </c>
      <c r="L85" s="53"/>
      <c r="M85" s="438">
        <v>10.4</v>
      </c>
      <c r="N85" s="399">
        <f>K85/M85</f>
        <v>20819.615384615383</v>
      </c>
      <c r="O85" s="109"/>
    </row>
    <row r="86" spans="1:15">
      <c r="A86" s="165" t="s">
        <v>32</v>
      </c>
      <c r="B86" s="52" t="str">
        <f>VLOOKUP(A86,'MANO DE OBRA'!A8:D69,3,FALSE)</f>
        <v>Oficial (2)</v>
      </c>
      <c r="C86" s="50"/>
      <c r="D86" s="50"/>
      <c r="E86" s="50"/>
      <c r="F86" s="50"/>
      <c r="G86" s="50"/>
      <c r="H86" s="50"/>
      <c r="I86" s="296">
        <f>K86/J86*100</f>
        <v>115336.47958314378</v>
      </c>
      <c r="J86" s="297">
        <v>185</v>
      </c>
      <c r="K86" s="298">
        <f>VLOOKUP(A86,'MANO DE OBRA'!A8:D100,4,FALSE)</f>
        <v>213372.48722881597</v>
      </c>
      <c r="L86" s="53"/>
      <c r="M86" s="435">
        <v>10.4</v>
      </c>
      <c r="N86" s="399">
        <f>K86/M86</f>
        <v>20516.585310463073</v>
      </c>
    </row>
    <row r="87" spans="1:15">
      <c r="B87" s="52"/>
      <c r="C87" s="50"/>
      <c r="D87" s="50"/>
      <c r="E87" s="50"/>
      <c r="F87" s="50"/>
      <c r="G87" s="50"/>
      <c r="H87" s="50"/>
      <c r="I87" s="296"/>
      <c r="J87" s="297"/>
      <c r="K87" s="298"/>
      <c r="L87" s="53"/>
      <c r="M87" s="436"/>
      <c r="N87" s="399"/>
    </row>
    <row r="88" spans="1:15">
      <c r="B88" s="52"/>
      <c r="C88" s="50"/>
      <c r="D88" s="50"/>
      <c r="E88" s="50"/>
      <c r="F88" s="50"/>
      <c r="G88" s="50"/>
      <c r="H88" s="50"/>
      <c r="I88" s="283"/>
      <c r="J88" s="301"/>
      <c r="K88" s="302"/>
      <c r="L88" s="322"/>
      <c r="M88" s="304"/>
      <c r="N88" s="300"/>
    </row>
    <row r="89" spans="1:15">
      <c r="B89" s="52"/>
      <c r="C89" s="50"/>
      <c r="D89" s="50"/>
      <c r="E89" s="50"/>
      <c r="F89" s="50"/>
      <c r="G89" s="50"/>
      <c r="H89" s="50"/>
      <c r="I89" s="283"/>
      <c r="J89" s="301"/>
      <c r="K89" s="302"/>
      <c r="L89" s="322"/>
      <c r="M89" s="304"/>
      <c r="N89" s="300"/>
    </row>
    <row r="90" spans="1:15" ht="15.75" thickBot="1">
      <c r="B90" s="810"/>
      <c r="C90" s="811"/>
      <c r="D90" s="811"/>
      <c r="E90" s="811"/>
      <c r="F90" s="811"/>
      <c r="G90" s="811"/>
      <c r="H90" s="811"/>
      <c r="I90" s="129"/>
      <c r="J90" s="129"/>
      <c r="K90" s="129"/>
      <c r="L90" s="911"/>
      <c r="M90" s="911"/>
      <c r="N90" s="48"/>
    </row>
    <row r="91" spans="1:15" ht="15.75" thickBot="1">
      <c r="B91" s="829" t="s">
        <v>953</v>
      </c>
      <c r="C91" s="830"/>
      <c r="D91" s="830"/>
      <c r="E91" s="830"/>
      <c r="F91" s="830"/>
      <c r="G91" s="830"/>
      <c r="H91" s="830"/>
      <c r="I91" s="830"/>
      <c r="J91" s="830"/>
      <c r="K91" s="830"/>
      <c r="L91" s="830"/>
      <c r="M91" s="831"/>
      <c r="N91" s="305">
        <f>SUM(N85:N90)</f>
        <v>41336.200695078456</v>
      </c>
    </row>
    <row r="92" spans="1:15" ht="15.75" thickBot="1">
      <c r="B92" s="36"/>
      <c r="C92" s="37"/>
      <c r="D92" s="37"/>
      <c r="E92" s="37"/>
      <c r="F92" s="37"/>
      <c r="G92" s="37"/>
      <c r="H92" s="37"/>
      <c r="I92" s="37"/>
      <c r="J92" s="37"/>
      <c r="K92" s="37"/>
      <c r="L92" s="37"/>
      <c r="M92" s="37"/>
      <c r="N92" s="38"/>
    </row>
    <row r="93" spans="1:15" ht="15.75" thickBot="1">
      <c r="B93" s="823" t="s">
        <v>967</v>
      </c>
      <c r="C93" s="824"/>
      <c r="D93" s="824"/>
      <c r="E93" s="824"/>
      <c r="F93" s="824"/>
      <c r="G93" s="824"/>
      <c r="H93" s="824"/>
      <c r="I93" s="824"/>
      <c r="J93" s="824"/>
      <c r="K93" s="824"/>
      <c r="L93" s="824"/>
      <c r="M93" s="825"/>
      <c r="N93" s="102">
        <f>N49+N69+N80+N91</f>
        <v>611329.38414223294</v>
      </c>
    </row>
    <row r="94" spans="1:15">
      <c r="B94" s="36"/>
      <c r="C94" s="37"/>
      <c r="D94" s="37"/>
      <c r="E94" s="37"/>
      <c r="F94" s="37"/>
      <c r="G94" s="37"/>
      <c r="H94" s="37"/>
      <c r="I94" s="37"/>
      <c r="J94" s="37"/>
      <c r="K94" s="37"/>
      <c r="L94" s="37"/>
      <c r="M94" s="37"/>
      <c r="N94" s="38"/>
    </row>
    <row r="95" spans="1:15">
      <c r="B95" s="67" t="s">
        <v>968</v>
      </c>
      <c r="C95" s="68"/>
      <c r="D95" s="68"/>
      <c r="E95" s="68"/>
      <c r="F95" s="68"/>
      <c r="G95" s="68"/>
      <c r="H95" s="68"/>
      <c r="I95" s="68"/>
      <c r="J95" s="68"/>
      <c r="K95" s="68"/>
      <c r="L95" s="68"/>
      <c r="M95" s="68"/>
      <c r="N95" s="69"/>
    </row>
    <row r="96" spans="1:15" ht="15.75" thickBot="1">
      <c r="B96" s="71"/>
      <c r="C96" s="64"/>
      <c r="D96" s="64"/>
      <c r="E96" s="64"/>
      <c r="F96" s="64"/>
      <c r="G96" s="64"/>
      <c r="H96" s="64"/>
      <c r="I96" s="64"/>
      <c r="J96" s="64"/>
      <c r="K96" s="64"/>
      <c r="L96" s="64"/>
      <c r="M96" s="64"/>
      <c r="N96" s="66"/>
    </row>
    <row r="97" spans="1:14">
      <c r="B97" s="814" t="s">
        <v>969</v>
      </c>
      <c r="C97" s="815"/>
      <c r="D97" s="815"/>
      <c r="E97" s="815"/>
      <c r="F97" s="815"/>
      <c r="G97" s="815"/>
      <c r="H97" s="815"/>
      <c r="I97" s="318"/>
      <c r="J97" s="338"/>
      <c r="K97" s="306" t="s">
        <v>970</v>
      </c>
      <c r="L97" s="853" t="s">
        <v>971</v>
      </c>
      <c r="M97" s="854"/>
      <c r="N97" s="307"/>
    </row>
    <row r="98" spans="1:14">
      <c r="B98" s="855" t="s">
        <v>972</v>
      </c>
      <c r="C98" s="856"/>
      <c r="D98" s="856"/>
      <c r="E98" s="856"/>
      <c r="F98" s="856"/>
      <c r="G98" s="856"/>
      <c r="H98" s="856"/>
      <c r="I98" s="90"/>
      <c r="J98" s="91"/>
      <c r="K98" s="308">
        <v>0.2</v>
      </c>
      <c r="L98" s="857">
        <f>N93*K98</f>
        <v>122265.87682844659</v>
      </c>
      <c r="M98" s="858"/>
      <c r="N98" s="54"/>
    </row>
    <row r="99" spans="1:14">
      <c r="B99" s="92" t="s">
        <v>973</v>
      </c>
      <c r="C99" s="93"/>
      <c r="D99" s="93"/>
      <c r="E99" s="93"/>
      <c r="F99" s="93"/>
      <c r="G99" s="93"/>
      <c r="H99" s="93"/>
      <c r="I99" s="90"/>
      <c r="J99" s="91"/>
      <c r="K99" s="308">
        <v>0.05</v>
      </c>
      <c r="L99" s="857">
        <f>N93*K99</f>
        <v>30566.469207111648</v>
      </c>
      <c r="M99" s="858"/>
      <c r="N99" s="54"/>
    </row>
    <row r="100" spans="1:14" ht="15.75" thickBot="1">
      <c r="B100" s="94" t="s">
        <v>974</v>
      </c>
      <c r="C100" s="95"/>
      <c r="D100" s="95"/>
      <c r="E100" s="95"/>
      <c r="F100" s="95"/>
      <c r="G100" s="95"/>
      <c r="H100" s="95"/>
      <c r="I100" s="96"/>
      <c r="J100" s="97"/>
      <c r="K100" s="309">
        <v>0.05</v>
      </c>
      <c r="L100" s="859">
        <f>N93*K100</f>
        <v>30566.469207111648</v>
      </c>
      <c r="M100" s="860"/>
      <c r="N100" s="54"/>
    </row>
    <row r="101" spans="1:14" ht="15.75" thickBot="1">
      <c r="B101" s="823" t="s">
        <v>953</v>
      </c>
      <c r="C101" s="824"/>
      <c r="D101" s="824"/>
      <c r="E101" s="824"/>
      <c r="F101" s="824"/>
      <c r="G101" s="824"/>
      <c r="H101" s="824"/>
      <c r="I101" s="824"/>
      <c r="J101" s="824"/>
      <c r="K101" s="824"/>
      <c r="L101" s="824"/>
      <c r="M101" s="825"/>
      <c r="N101" s="55">
        <f>L98+L99+L100</f>
        <v>183398.81524266989</v>
      </c>
    </row>
    <row r="102" spans="1:14" ht="15.75" thickBot="1">
      <c r="B102" s="36"/>
      <c r="C102" s="37"/>
      <c r="D102" s="37"/>
      <c r="E102" s="37"/>
      <c r="F102" s="37"/>
      <c r="G102" s="37"/>
      <c r="H102" s="37"/>
      <c r="I102" s="37"/>
      <c r="J102" s="37"/>
      <c r="K102" s="37"/>
      <c r="L102" s="37"/>
      <c r="M102" s="37"/>
      <c r="N102" s="38"/>
    </row>
    <row r="103" spans="1:14" ht="15.75" thickBot="1">
      <c r="A103" t="s">
        <v>2015</v>
      </c>
      <c r="B103" s="823" t="s">
        <v>975</v>
      </c>
      <c r="C103" s="824"/>
      <c r="D103" s="824"/>
      <c r="E103" s="824"/>
      <c r="F103" s="824"/>
      <c r="G103" s="824"/>
      <c r="H103" s="824"/>
      <c r="I103" s="824"/>
      <c r="J103" s="824"/>
      <c r="K103" s="824"/>
      <c r="L103" s="824"/>
      <c r="M103" s="825"/>
      <c r="N103" s="192">
        <f>N93+N101</f>
        <v>794728.19938490284</v>
      </c>
    </row>
    <row r="104" spans="1:14">
      <c r="B104" s="243"/>
      <c r="C104" s="244"/>
      <c r="D104" s="244"/>
      <c r="E104" s="244"/>
      <c r="F104" s="244"/>
      <c r="G104" s="244"/>
      <c r="H104" s="244"/>
      <c r="I104" s="244"/>
      <c r="J104" s="244"/>
      <c r="K104" s="244"/>
      <c r="L104" s="244"/>
      <c r="M104" s="244"/>
      <c r="N104" s="245"/>
    </row>
    <row r="105" spans="1:14">
      <c r="B105" s="246"/>
      <c r="C105" s="247"/>
      <c r="D105" s="247"/>
      <c r="E105" s="247"/>
      <c r="F105" s="247"/>
      <c r="G105" s="247"/>
      <c r="H105" s="247"/>
      <c r="I105" s="247"/>
      <c r="J105" s="247"/>
      <c r="K105" s="247"/>
      <c r="L105" s="247"/>
      <c r="M105" s="247"/>
      <c r="N105" s="248"/>
    </row>
    <row r="106" spans="1:14">
      <c r="B106" s="246"/>
      <c r="C106" s="247"/>
      <c r="D106" s="247"/>
      <c r="E106" s="247"/>
      <c r="F106" s="247"/>
      <c r="G106" s="247"/>
      <c r="H106" s="247"/>
      <c r="I106" s="247"/>
      <c r="J106" s="247"/>
      <c r="K106" s="247"/>
      <c r="L106" s="247"/>
      <c r="M106" s="247"/>
      <c r="N106" s="248"/>
    </row>
    <row r="107" spans="1:14">
      <c r="B107" s="246"/>
      <c r="C107" s="247"/>
      <c r="D107" s="247"/>
      <c r="E107" s="247"/>
      <c r="F107" s="247"/>
      <c r="G107" s="247"/>
      <c r="H107" s="247"/>
      <c r="I107" s="247"/>
      <c r="J107" s="247"/>
      <c r="K107" s="247"/>
      <c r="L107" s="247"/>
      <c r="M107" s="247"/>
      <c r="N107" s="248"/>
    </row>
    <row r="108" spans="1:14">
      <c r="B108" s="246"/>
      <c r="C108" s="247"/>
      <c r="D108" s="247"/>
      <c r="E108" s="421" t="s">
        <v>976</v>
      </c>
      <c r="F108" s="421"/>
      <c r="G108" s="421"/>
      <c r="H108" s="421"/>
      <c r="I108" s="421"/>
      <c r="J108" s="421"/>
      <c r="K108" s="247"/>
      <c r="L108" s="247"/>
      <c r="M108" s="247"/>
      <c r="N108" s="248"/>
    </row>
    <row r="109" spans="1:14">
      <c r="B109" s="246"/>
      <c r="C109" s="247"/>
      <c r="D109" s="247"/>
      <c r="E109" s="247" t="s">
        <v>977</v>
      </c>
      <c r="F109" s="247"/>
      <c r="G109" s="247"/>
      <c r="H109" s="247"/>
      <c r="I109" s="247"/>
      <c r="J109" s="247"/>
      <c r="K109" s="247"/>
      <c r="L109" s="247"/>
      <c r="M109" s="247"/>
      <c r="N109" s="248"/>
    </row>
    <row r="110" spans="1:14">
      <c r="B110" s="246"/>
      <c r="C110" s="247"/>
      <c r="D110" s="247"/>
      <c r="E110" s="247" t="s">
        <v>978</v>
      </c>
      <c r="F110" s="247"/>
      <c r="G110" s="247"/>
      <c r="H110" s="247"/>
      <c r="I110" s="247"/>
      <c r="J110" s="247"/>
      <c r="K110" s="247"/>
      <c r="L110" s="247"/>
      <c r="M110" s="247"/>
      <c r="N110" s="248"/>
    </row>
    <row r="111" spans="1:14">
      <c r="B111" s="246"/>
      <c r="C111" s="247"/>
      <c r="D111" s="247"/>
      <c r="E111" s="247" t="s">
        <v>979</v>
      </c>
      <c r="F111" s="247"/>
      <c r="G111" s="247"/>
      <c r="H111" s="247"/>
      <c r="I111" s="247"/>
      <c r="J111" s="247"/>
      <c r="K111" s="247"/>
      <c r="L111" s="247"/>
      <c r="M111" s="247"/>
      <c r="N111" s="248"/>
    </row>
    <row r="112" spans="1:14" ht="15.75" thickBot="1">
      <c r="B112" s="246"/>
      <c r="C112" s="247"/>
      <c r="D112" s="247"/>
      <c r="E112" s="247"/>
      <c r="F112" s="247" t="s">
        <v>980</v>
      </c>
      <c r="G112" s="247"/>
      <c r="H112" s="247"/>
      <c r="I112" s="247"/>
      <c r="J112" s="247"/>
      <c r="K112" s="247"/>
      <c r="L112" s="247"/>
      <c r="M112" s="247"/>
      <c r="N112" s="248"/>
    </row>
    <row r="113" spans="2:14">
      <c r="B113" s="231" t="s">
        <v>2215</v>
      </c>
      <c r="C113" s="232"/>
      <c r="D113" s="232"/>
      <c r="E113" s="232"/>
      <c r="F113" s="232"/>
      <c r="G113" s="232"/>
      <c r="H113" s="232"/>
      <c r="I113" s="232"/>
      <c r="J113" s="232"/>
      <c r="K113" s="232"/>
      <c r="L113" s="232"/>
      <c r="M113" s="232"/>
      <c r="N113" s="233"/>
    </row>
    <row r="114" spans="2:14">
      <c r="B114" s="249"/>
      <c r="C114" s="250"/>
      <c r="D114" s="250"/>
      <c r="E114" s="250"/>
      <c r="F114" s="250"/>
      <c r="G114" s="250"/>
      <c r="H114" s="250"/>
      <c r="I114" s="250"/>
      <c r="J114" s="250"/>
      <c r="K114" s="250"/>
      <c r="L114" s="250"/>
      <c r="M114" s="250"/>
      <c r="N114" s="251"/>
    </row>
    <row r="115" spans="2:14">
      <c r="B115" s="249"/>
      <c r="C115" s="250"/>
      <c r="D115" s="250"/>
      <c r="E115" s="250"/>
      <c r="F115" s="250"/>
      <c r="G115" s="250"/>
      <c r="H115" s="250"/>
      <c r="I115" s="250"/>
      <c r="J115" s="250"/>
      <c r="K115" s="250"/>
      <c r="L115" s="250"/>
      <c r="M115" s="250"/>
      <c r="N115" s="251"/>
    </row>
    <row r="116" spans="2:14">
      <c r="B116" s="249"/>
      <c r="C116" s="250"/>
      <c r="D116" s="250"/>
      <c r="E116" s="250"/>
      <c r="F116" s="250"/>
      <c r="G116" s="250"/>
      <c r="H116" s="250"/>
      <c r="I116" s="250"/>
      <c r="J116" s="250"/>
      <c r="K116" s="250"/>
      <c r="L116" s="250"/>
      <c r="M116" s="250"/>
      <c r="N116" s="251"/>
    </row>
    <row r="117" spans="2:14" ht="15.75" thickBot="1">
      <c r="B117" s="252"/>
      <c r="C117" s="253"/>
      <c r="D117" s="253"/>
      <c r="E117" s="253"/>
      <c r="F117" s="253"/>
      <c r="G117" s="253"/>
      <c r="H117" s="253"/>
      <c r="I117" s="253"/>
      <c r="J117" s="253"/>
      <c r="K117" s="253"/>
      <c r="L117" s="253"/>
      <c r="M117" s="253"/>
      <c r="N117" s="254"/>
    </row>
    <row r="118" spans="2:14">
      <c r="B118" s="255"/>
      <c r="C118" s="256"/>
      <c r="D118" s="256"/>
      <c r="E118" s="256"/>
      <c r="F118" s="256"/>
      <c r="G118" s="256"/>
      <c r="H118" s="256"/>
      <c r="I118" s="256"/>
      <c r="J118" s="256"/>
      <c r="K118" s="256"/>
      <c r="L118" s="256"/>
      <c r="M118" s="256"/>
      <c r="N118" s="257"/>
    </row>
    <row r="119" spans="2:14">
      <c r="B119" s="258" t="s">
        <v>2216</v>
      </c>
      <c r="C119" s="259"/>
      <c r="D119" s="259"/>
      <c r="E119" s="259"/>
      <c r="F119" s="259"/>
      <c r="G119" s="259"/>
      <c r="H119" s="259"/>
      <c r="I119" s="259"/>
      <c r="J119" s="259"/>
      <c r="K119" s="259"/>
      <c r="L119" s="259"/>
      <c r="M119" s="259"/>
      <c r="N119" s="260"/>
    </row>
    <row r="120" spans="2:14" ht="15" customHeight="1">
      <c r="B120" s="965" t="s">
        <v>2217</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2218</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43"/>
      <c r="C124" s="344"/>
      <c r="D124" s="344"/>
      <c r="E124" s="344"/>
      <c r="F124" s="344"/>
      <c r="G124" s="344"/>
      <c r="H124" s="344"/>
      <c r="I124" s="344"/>
      <c r="J124" s="344"/>
      <c r="K124" s="344"/>
      <c r="L124" s="344"/>
      <c r="M124" s="344"/>
      <c r="N124" s="345"/>
    </row>
    <row r="125" spans="2:14">
      <c r="B125" s="343"/>
      <c r="C125" s="344"/>
      <c r="D125" s="344"/>
      <c r="E125" s="344"/>
      <c r="F125" s="344"/>
      <c r="G125" s="344"/>
      <c r="H125" s="344"/>
      <c r="I125" s="344"/>
      <c r="J125" s="344"/>
      <c r="K125" s="344"/>
      <c r="L125" s="344"/>
      <c r="M125" s="344"/>
      <c r="N125" s="345"/>
    </row>
    <row r="126" spans="2:14">
      <c r="B126" s="343"/>
      <c r="C126" s="344"/>
      <c r="D126" s="344"/>
      <c r="E126" s="344"/>
      <c r="F126" s="344"/>
      <c r="G126" s="344"/>
      <c r="H126" s="344"/>
      <c r="I126" s="344"/>
      <c r="J126" s="344"/>
      <c r="K126" s="344"/>
      <c r="L126" s="344"/>
      <c r="M126" s="344"/>
      <c r="N126" s="345"/>
    </row>
    <row r="127" spans="2:14">
      <c r="B127" s="258"/>
      <c r="C127" s="259"/>
      <c r="D127" s="259"/>
      <c r="E127" s="259"/>
      <c r="F127" s="259"/>
      <c r="G127" s="259"/>
      <c r="H127" s="259"/>
      <c r="I127" s="259"/>
      <c r="J127" s="259"/>
      <c r="K127" s="259"/>
      <c r="L127" s="259"/>
      <c r="M127" s="259"/>
      <c r="N127" s="260"/>
    </row>
    <row r="128" spans="2:14">
      <c r="B128" s="246"/>
      <c r="C128" s="247"/>
      <c r="D128" s="247"/>
      <c r="E128" s="247" t="s">
        <v>976</v>
      </c>
      <c r="F128" s="421"/>
      <c r="G128" s="421"/>
      <c r="H128" s="247"/>
      <c r="I128" s="247"/>
      <c r="J128" s="247"/>
      <c r="K128" s="247"/>
      <c r="L128" s="247"/>
      <c r="M128" s="247"/>
      <c r="N128" s="248"/>
    </row>
    <row r="129" spans="2:14">
      <c r="B129" s="246"/>
      <c r="C129" s="247"/>
      <c r="D129" s="247"/>
      <c r="E129" s="422" t="s">
        <v>977</v>
      </c>
      <c r="F129" s="247"/>
      <c r="G129" s="247"/>
      <c r="H129" s="422"/>
      <c r="I129" s="422"/>
      <c r="J129" s="422"/>
      <c r="K129" s="247"/>
      <c r="L129" s="247"/>
      <c r="M129" s="247"/>
      <c r="N129" s="248"/>
    </row>
    <row r="130" spans="2:14">
      <c r="B130" s="246"/>
      <c r="C130" s="247"/>
      <c r="D130" s="247"/>
      <c r="E130" s="261" t="s">
        <v>981</v>
      </c>
      <c r="F130" s="247"/>
      <c r="G130" s="247"/>
      <c r="H130" s="261"/>
      <c r="I130" s="261"/>
      <c r="J130" s="261"/>
      <c r="K130" s="247"/>
      <c r="L130" s="247"/>
      <c r="M130" s="247"/>
      <c r="N130" s="248"/>
    </row>
    <row r="131" spans="2:14">
      <c r="B131" s="262"/>
      <c r="C131" s="259"/>
      <c r="D131" s="259"/>
      <c r="E131" s="247" t="s">
        <v>979</v>
      </c>
      <c r="F131" s="247"/>
      <c r="G131" s="247"/>
      <c r="H131" s="247"/>
      <c r="I131" s="247"/>
      <c r="J131" s="247"/>
      <c r="K131" s="259"/>
      <c r="L131" s="259"/>
      <c r="M131" s="259"/>
      <c r="N131" s="260"/>
    </row>
    <row r="132" spans="2:14">
      <c r="B132" s="262"/>
      <c r="C132" s="259"/>
      <c r="D132" s="259"/>
      <c r="E132" s="259"/>
      <c r="F132" s="247"/>
      <c r="G132" s="247"/>
      <c r="H132" s="247"/>
      <c r="I132" s="247"/>
      <c r="J132" s="247"/>
      <c r="K132" s="259"/>
      <c r="L132" s="259"/>
      <c r="M132" s="259"/>
      <c r="N132" s="260"/>
    </row>
    <row r="133" spans="2:14">
      <c r="B133" s="262" t="s">
        <v>2219</v>
      </c>
      <c r="C133" s="261"/>
      <c r="D133" s="261"/>
      <c r="E133" s="247"/>
      <c r="F133" s="247"/>
      <c r="G133" s="247"/>
      <c r="H133" s="247"/>
      <c r="I133" s="247"/>
      <c r="J133" s="971"/>
      <c r="K133" s="971"/>
      <c r="L133" s="971"/>
      <c r="M133" s="971"/>
      <c r="N133" s="972"/>
    </row>
    <row r="134" spans="2:14" ht="15.75" thickBot="1">
      <c r="B134" s="423" t="s">
        <v>2220</v>
      </c>
      <c r="C134" s="424"/>
      <c r="D134" s="424"/>
      <c r="E134" s="263"/>
      <c r="F134" s="263"/>
      <c r="G134" s="263"/>
      <c r="H134" s="263"/>
      <c r="I134" s="263"/>
      <c r="J134" s="973"/>
      <c r="K134" s="973"/>
      <c r="L134" s="973"/>
      <c r="M134" s="973"/>
      <c r="N134"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7.25" customHeight="1" thickBot="1">
      <c r="A31" t="s">
        <v>1844</v>
      </c>
      <c r="B31" s="83" t="s">
        <v>1111</v>
      </c>
      <c r="C31" s="84" t="s">
        <v>2105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224</v>
      </c>
      <c r="B36" s="836" t="str">
        <f>VLOOKUP(A36,EQUIPOS!A6:D154,3,FALSE)</f>
        <v>Equipo de Medición (Deformimetros Eléctricos, Mecánicos, Celdas de Carga,  Etc.)</v>
      </c>
      <c r="C36" s="837"/>
      <c r="D36" s="837"/>
      <c r="E36" s="837"/>
      <c r="F36" s="837"/>
      <c r="G36" s="837"/>
      <c r="H36" s="838"/>
      <c r="I36" s="271"/>
      <c r="J36" s="272"/>
      <c r="K36" s="273">
        <f>VLOOKUP(A36,EQUIPOS!A6:D163,4,FALSE)</f>
        <v>247813.78455580052</v>
      </c>
      <c r="L36" s="274"/>
      <c r="M36" s="340">
        <v>3.3333333330000001</v>
      </c>
      <c r="N36" s="276">
        <f>K36/M36</f>
        <v>74344.13537417457</v>
      </c>
    </row>
    <row r="37" spans="1:14">
      <c r="A37" s="116" t="s">
        <v>125</v>
      </c>
      <c r="B37" s="836" t="str">
        <f>VLOOKUP(A37,EQUIPOS!A7:D154,3,FALSE)</f>
        <v>Bomba para gato de tensionamiento</v>
      </c>
      <c r="C37" s="837"/>
      <c r="D37" s="837"/>
      <c r="E37" s="837"/>
      <c r="F37" s="837"/>
      <c r="G37" s="837"/>
      <c r="H37" s="838"/>
      <c r="I37" s="425"/>
      <c r="J37" s="426"/>
      <c r="K37" s="273">
        <f>VLOOKUP(A37,EQUIPOS!A7:D164,4,FALSE)</f>
        <v>66168.965548853914</v>
      </c>
      <c r="L37" s="339"/>
      <c r="M37" s="340">
        <v>0.1</v>
      </c>
      <c r="N37" s="276">
        <f>K37/M37</f>
        <v>661689.65548853914</v>
      </c>
    </row>
    <row r="38" spans="1:14">
      <c r="A38" s="116" t="s">
        <v>240</v>
      </c>
      <c r="B38" s="836" t="str">
        <f>VLOOKUP(A38,EQUIPOS!A8:D154,3,FALSE)</f>
        <v>Gato para tensionamiento, fuerza Max 200 ton, área de tensión 314 cm2.</v>
      </c>
      <c r="C38" s="837"/>
      <c r="D38" s="837"/>
      <c r="E38" s="837"/>
      <c r="F38" s="837"/>
      <c r="G38" s="837"/>
      <c r="H38" s="838"/>
      <c r="I38" s="332"/>
      <c r="J38" s="334"/>
      <c r="K38" s="273">
        <f>VLOOKUP(A38,EQUIPOS!A8:D165,4,FALSE)</f>
        <v>3041.2323284818285</v>
      </c>
      <c r="L38" s="427"/>
      <c r="M38" s="428">
        <v>0.1</v>
      </c>
      <c r="N38" s="276">
        <f>K38/M38</f>
        <v>30412.323284818285</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766446.11414753203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1393</v>
      </c>
      <c r="B60" s="49" t="str">
        <f>VLOOKUP(A60,TRANSPORTE!A2:D117,3,FALSE)</f>
        <v>Transporte de equipos</v>
      </c>
      <c r="C60" s="321"/>
      <c r="D60" s="321"/>
      <c r="E60" s="321"/>
      <c r="F60" s="321"/>
      <c r="G60" s="321"/>
      <c r="H60" s="315" t="s">
        <v>339</v>
      </c>
      <c r="I60" s="283">
        <v>15</v>
      </c>
      <c r="J60" s="290">
        <v>1</v>
      </c>
      <c r="K60" s="283">
        <f>I60*J60</f>
        <v>15</v>
      </c>
      <c r="L60" s="827">
        <f>VLOOKUP(A60,TRANSPORTE!A2:D117,4,FALSE)</f>
        <v>7167.8423073658751</v>
      </c>
      <c r="M60" s="828"/>
      <c r="N60" s="291">
        <f>K60*L60</f>
        <v>107517.63461048812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107517.63461048812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4</v>
      </c>
      <c r="B71" s="52" t="str">
        <f>VLOOKUP(A71,'MANO DE OBRA'!A8:D68,3,FALSE)</f>
        <v>Inspector de fabricación y montaje</v>
      </c>
      <c r="C71" s="50"/>
      <c r="D71" s="50"/>
      <c r="E71" s="50"/>
      <c r="F71" s="50"/>
      <c r="G71" s="50"/>
      <c r="H71" s="50"/>
      <c r="I71" s="296">
        <f>K71/J71*100</f>
        <v>87942.625377371514</v>
      </c>
      <c r="J71" s="297">
        <v>185</v>
      </c>
      <c r="K71" s="298">
        <f>VLOOKUP(A71,'MANO DE OBRA'!A8:D99,4,FALSE)</f>
        <v>162693.85694813728</v>
      </c>
      <c r="L71" s="53"/>
      <c r="M71" s="438">
        <v>26.666666664000001</v>
      </c>
      <c r="N71" s="399">
        <f>K71/M71</f>
        <v>6101.0196361652497</v>
      </c>
      <c r="O71" s="109"/>
    </row>
    <row r="72" spans="1:15">
      <c r="A72" s="165"/>
      <c r="B72" s="52"/>
      <c r="C72" s="50"/>
      <c r="D72" s="50"/>
      <c r="E72" s="50"/>
      <c r="F72" s="50"/>
      <c r="G72" s="50"/>
      <c r="H72" s="50"/>
      <c r="I72" s="296"/>
      <c r="J72" s="297"/>
      <c r="K72" s="298"/>
      <c r="L72" s="53"/>
      <c r="M72" s="435"/>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6101.0196361652497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880064.76839418535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176012.95367883708</v>
      </c>
      <c r="M84" s="858"/>
      <c r="N84" s="54"/>
    </row>
    <row r="85" spans="1:14">
      <c r="B85" s="92" t="s">
        <v>973</v>
      </c>
      <c r="C85" s="93"/>
      <c r="D85" s="93"/>
      <c r="E85" s="93"/>
      <c r="F85" s="93"/>
      <c r="G85" s="93"/>
      <c r="H85" s="93"/>
      <c r="I85" s="90"/>
      <c r="J85" s="91"/>
      <c r="K85" s="308">
        <v>0.05</v>
      </c>
      <c r="L85" s="857">
        <f>N79*K85</f>
        <v>44003.238419709269</v>
      </c>
      <c r="M85" s="858"/>
      <c r="N85" s="54"/>
    </row>
    <row r="86" spans="1:14" ht="15.75" thickBot="1">
      <c r="B86" s="94" t="s">
        <v>974</v>
      </c>
      <c r="C86" s="95"/>
      <c r="D86" s="95"/>
      <c r="E86" s="95"/>
      <c r="F86" s="95"/>
      <c r="G86" s="95"/>
      <c r="H86" s="95"/>
      <c r="I86" s="96"/>
      <c r="J86" s="97"/>
      <c r="K86" s="309">
        <v>0.05</v>
      </c>
      <c r="L86" s="859">
        <f>N79*K86</f>
        <v>44003.238419709269</v>
      </c>
      <c r="M86" s="860"/>
      <c r="N86" s="54"/>
    </row>
    <row r="87" spans="1:14" ht="15.75" thickBot="1">
      <c r="B87" s="823" t="s">
        <v>953</v>
      </c>
      <c r="C87" s="824"/>
      <c r="D87" s="824"/>
      <c r="E87" s="824"/>
      <c r="F87" s="824"/>
      <c r="G87" s="824"/>
      <c r="H87" s="824"/>
      <c r="I87" s="824"/>
      <c r="J87" s="824"/>
      <c r="K87" s="824"/>
      <c r="L87" s="824"/>
      <c r="M87" s="825"/>
      <c r="N87" s="55">
        <f>L84+L85+L86</f>
        <v>264019.43051825563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1144084.198912441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8.75" customHeight="1" thickBot="1">
      <c r="A31" t="s">
        <v>1844</v>
      </c>
      <c r="B31" s="83" t="s">
        <v>1112</v>
      </c>
      <c r="C31" s="84" t="s">
        <v>2106</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3705.703257393825</v>
      </c>
      <c r="L36" s="274"/>
      <c r="M36" s="340">
        <v>2</v>
      </c>
      <c r="N36" s="276">
        <f>K36/M36</f>
        <v>1852.8516286969125</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4449.9106977752608</v>
      </c>
      <c r="L37" s="339"/>
      <c r="M37" s="340">
        <v>2</v>
      </c>
      <c r="N37" s="276">
        <f>K37/M37</f>
        <v>2224.9553488876304</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1681.7452725900498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5759.5522501745927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73994.558889891283</v>
      </c>
      <c r="N48" s="276">
        <f>K48*M48</f>
        <v>340374.97089349985</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18908.633665019905</v>
      </c>
      <c r="N49" s="276">
        <f>K49*M49</f>
        <v>18908.633665019905</v>
      </c>
    </row>
    <row r="50" spans="1:14">
      <c r="A50" s="164" t="s">
        <v>830</v>
      </c>
      <c r="B50" s="46" t="str">
        <f>VLOOKUP(A50,MATERIALES!A6:D373,3,FALSE)</f>
        <v>Concreto Resistencia  35 (Mpa)</v>
      </c>
      <c r="C50" s="429"/>
      <c r="D50" s="429"/>
      <c r="E50" s="429"/>
      <c r="F50" s="429"/>
      <c r="G50" s="429"/>
      <c r="H50" s="429"/>
      <c r="I50" s="429"/>
      <c r="J50" s="316" t="str">
        <f>VLOOKUP(A50,MATERIALES!A6:D642,2,FALSE)</f>
        <v>m3</v>
      </c>
      <c r="K50" s="401">
        <v>1</v>
      </c>
      <c r="L50" s="425"/>
      <c r="M50" s="406">
        <f>VLOOKUP(A50,MATERIALES!A6:D398,4,FALSE)</f>
        <v>622418.35780710133</v>
      </c>
      <c r="N50" s="276">
        <f>K50*M50</f>
        <v>622418.35780710133</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1881.5319866028692</v>
      </c>
      <c r="N51" s="276">
        <f>K51*M51</f>
        <v>8655.0471383731983</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990357.00950399425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1672.7057573669053</v>
      </c>
      <c r="M60" s="828"/>
      <c r="N60" s="291">
        <f>K60*L60</f>
        <v>1672.7057573669053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1672.7057573669053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8">
        <v>16</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33634.905451800994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1031424.1729633368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206284.83459266738</v>
      </c>
      <c r="M84" s="858"/>
      <c r="N84" s="54"/>
    </row>
    <row r="85" spans="1:14">
      <c r="B85" s="92" t="s">
        <v>973</v>
      </c>
      <c r="C85" s="93"/>
      <c r="D85" s="93"/>
      <c r="E85" s="93"/>
      <c r="F85" s="93"/>
      <c r="G85" s="93"/>
      <c r="H85" s="93"/>
      <c r="I85" s="90"/>
      <c r="J85" s="91"/>
      <c r="K85" s="308">
        <v>0.05</v>
      </c>
      <c r="L85" s="857">
        <f>N79*K85</f>
        <v>51571.208648166845</v>
      </c>
      <c r="M85" s="858"/>
      <c r="N85" s="54"/>
    </row>
    <row r="86" spans="1:14" ht="15.75" thickBot="1">
      <c r="B86" s="94" t="s">
        <v>974</v>
      </c>
      <c r="C86" s="95"/>
      <c r="D86" s="95"/>
      <c r="E86" s="95"/>
      <c r="F86" s="95"/>
      <c r="G86" s="95"/>
      <c r="H86" s="95"/>
      <c r="I86" s="96"/>
      <c r="J86" s="97"/>
      <c r="K86" s="309">
        <v>0.05</v>
      </c>
      <c r="L86" s="859">
        <f>N79*K86</f>
        <v>51571.208648166845</v>
      </c>
      <c r="M86" s="860"/>
      <c r="N86" s="54"/>
    </row>
    <row r="87" spans="1:14" ht="15.75" thickBot="1">
      <c r="B87" s="823" t="s">
        <v>953</v>
      </c>
      <c r="C87" s="824"/>
      <c r="D87" s="824"/>
      <c r="E87" s="824"/>
      <c r="F87" s="824"/>
      <c r="G87" s="824"/>
      <c r="H87" s="824"/>
      <c r="I87" s="824"/>
      <c r="J87" s="824"/>
      <c r="K87" s="824"/>
      <c r="L87" s="824"/>
      <c r="M87" s="825"/>
      <c r="N87" s="55">
        <f>L84+L85+L86</f>
        <v>309427.25188900105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1340851.4248523379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2.5" customHeight="1" thickBot="1">
      <c r="A31" t="s">
        <v>1844</v>
      </c>
      <c r="B31" s="83" t="s">
        <v>1113</v>
      </c>
      <c r="C31" s="84" t="s">
        <v>2107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3705.703257393825</v>
      </c>
      <c r="L36" s="274"/>
      <c r="M36" s="340">
        <v>2</v>
      </c>
      <c r="N36" s="276">
        <f>K36/M36</f>
        <v>1852.8516286969125</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4449.9106977752608</v>
      </c>
      <c r="L37" s="339"/>
      <c r="M37" s="340">
        <v>2</v>
      </c>
      <c r="N37" s="276">
        <f>K37/M37</f>
        <v>2224.9553488876304</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1348.350761295025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5426.1577388795677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73994.558889891283</v>
      </c>
      <c r="N48" s="276">
        <f>K48*M48</f>
        <v>340374.97089349985</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18908.633665019905</v>
      </c>
      <c r="N49" s="276">
        <f>K49*M49</f>
        <v>18908.633665019905</v>
      </c>
    </row>
    <row r="50" spans="1:14">
      <c r="A50" s="164" t="s">
        <v>831</v>
      </c>
      <c r="B50" s="46" t="str">
        <f>VLOOKUP(A50,MATERIALES!A6:D373,3,FALSE)</f>
        <v>Concreto Resistencia  32 (Mpa)</v>
      </c>
      <c r="C50" s="429"/>
      <c r="D50" s="429"/>
      <c r="E50" s="429"/>
      <c r="F50" s="429"/>
      <c r="G50" s="429"/>
      <c r="H50" s="429"/>
      <c r="I50" s="429"/>
      <c r="J50" s="316" t="str">
        <f>VLOOKUP(A50,MATERIALES!A6:D642,2,FALSE)</f>
        <v>m3</v>
      </c>
      <c r="K50" s="401">
        <v>1</v>
      </c>
      <c r="L50" s="425"/>
      <c r="M50" s="406">
        <f>VLOOKUP(A50,MATERIALES!A6:D398,4,FALSE)</f>
        <v>622418.35780710133</v>
      </c>
      <c r="N50" s="276">
        <f>K50*M50</f>
        <v>622418.35780710133</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1881.5319866028692</v>
      </c>
      <c r="N51" s="276">
        <f>K51*M51</f>
        <v>8655.0471383731983</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990357.00950399425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1672.7057573669053</v>
      </c>
      <c r="M60" s="828"/>
      <c r="N60" s="291">
        <f>K60*L60</f>
        <v>1672.7057573669053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1672.7057573669053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26967.015225900497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1024422.8882261412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204884.57764522824</v>
      </c>
      <c r="M84" s="858"/>
      <c r="N84" s="54"/>
    </row>
    <row r="85" spans="1:14">
      <c r="B85" s="92" t="s">
        <v>973</v>
      </c>
      <c r="C85" s="93"/>
      <c r="D85" s="93"/>
      <c r="E85" s="93"/>
      <c r="F85" s="93"/>
      <c r="G85" s="93"/>
      <c r="H85" s="93"/>
      <c r="I85" s="90"/>
      <c r="J85" s="91"/>
      <c r="K85" s="308">
        <v>0.05</v>
      </c>
      <c r="L85" s="857">
        <f>N79*K85</f>
        <v>51221.144411307061</v>
      </c>
      <c r="M85" s="858"/>
      <c r="N85" s="54"/>
    </row>
    <row r="86" spans="1:14" ht="15.75" thickBot="1">
      <c r="B86" s="94" t="s">
        <v>974</v>
      </c>
      <c r="C86" s="95"/>
      <c r="D86" s="95"/>
      <c r="E86" s="95"/>
      <c r="F86" s="95"/>
      <c r="G86" s="95"/>
      <c r="H86" s="95"/>
      <c r="I86" s="96"/>
      <c r="J86" s="97"/>
      <c r="K86" s="309">
        <v>0.05</v>
      </c>
      <c r="L86" s="859">
        <f>N79*K86</f>
        <v>51221.144411307061</v>
      </c>
      <c r="M86" s="860"/>
      <c r="N86" s="54"/>
    </row>
    <row r="87" spans="1:14" ht="15.75" thickBot="1">
      <c r="B87" s="823" t="s">
        <v>953</v>
      </c>
      <c r="C87" s="824"/>
      <c r="D87" s="824"/>
      <c r="E87" s="824"/>
      <c r="F87" s="824"/>
      <c r="G87" s="824"/>
      <c r="H87" s="824"/>
      <c r="I87" s="824"/>
      <c r="J87" s="824"/>
      <c r="K87" s="824"/>
      <c r="L87" s="824"/>
      <c r="M87" s="825"/>
      <c r="N87" s="55">
        <f>L84+L85+L86</f>
        <v>307326.86646784237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1331749.7546939836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0.25" customHeight="1" thickBot="1">
      <c r="A31" t="s">
        <v>1844</v>
      </c>
      <c r="B31" s="83" t="s">
        <v>1114</v>
      </c>
      <c r="C31" s="84" t="s">
        <v>2108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3705.703257393825</v>
      </c>
      <c r="L36" s="274"/>
      <c r="M36" s="340">
        <v>2</v>
      </c>
      <c r="N36" s="276">
        <f>K36/M36</f>
        <v>1852.8516286969125</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4449.9106977752608</v>
      </c>
      <c r="L37" s="339"/>
      <c r="M37" s="340">
        <v>2</v>
      </c>
      <c r="N37" s="276">
        <f>K37/M37</f>
        <v>2224.9553488876304</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1348.350761295025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5426.1577388795677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829</v>
      </c>
      <c r="B48" s="46" t="str">
        <f>VLOOKUP(A48,MATERIALES!A5:D373,3,FALSE)</f>
        <v>Concreto Resistencia  28 (Mpa)</v>
      </c>
      <c r="C48" s="285"/>
      <c r="D48" s="285"/>
      <c r="E48" s="285"/>
      <c r="F48" s="285"/>
      <c r="G48" s="285"/>
      <c r="H48" s="285"/>
      <c r="I48" s="285"/>
      <c r="J48" s="315" t="str">
        <f>VLOOKUP(A48,MATERIALES!A4:D640,2,FALSE)</f>
        <v>m3</v>
      </c>
      <c r="K48" s="286">
        <v>1</v>
      </c>
      <c r="L48" s="271"/>
      <c r="M48" s="406">
        <f>VLOOKUP(A48,MATERIALES!A5:D396,4,FALSE)</f>
        <v>521275.37466344738</v>
      </c>
      <c r="N48" s="276">
        <f>K48*M48</f>
        <v>521275.37466344738</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18908.633665019905</v>
      </c>
      <c r="N49" s="276">
        <f>K49*M49</f>
        <v>18908.633665019905</v>
      </c>
    </row>
    <row r="50" spans="1:14">
      <c r="A50" s="164" t="s">
        <v>873</v>
      </c>
      <c r="B50" s="46" t="str">
        <f>VLOOKUP(A50,MATERIALES!A6:D373,3,FALSE)</f>
        <v>FORMALETA (Depende para que sea el Concreto)</v>
      </c>
      <c r="C50" s="429"/>
      <c r="D50" s="429"/>
      <c r="E50" s="429"/>
      <c r="F50" s="429"/>
      <c r="G50" s="429"/>
      <c r="H50" s="429"/>
      <c r="I50" s="429"/>
      <c r="J50" s="316" t="str">
        <f>VLOOKUP(A50,MATERIALES!A6:D642,2,FALSE)</f>
        <v>m2</v>
      </c>
      <c r="K50" s="401">
        <v>4.5999999999999996</v>
      </c>
      <c r="L50" s="425"/>
      <c r="M50" s="406">
        <f>VLOOKUP(A50,MATERIALES!A6:D398,4,FALSE)</f>
        <v>1881.5319866028692</v>
      </c>
      <c r="N50" s="276">
        <f>K50*M50</f>
        <v>8655.0471383731983</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548839.05546684051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1672.7057573669053</v>
      </c>
      <c r="M60" s="828"/>
      <c r="N60" s="291">
        <f>K60*L60</f>
        <v>1672.7057573669053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1672.7057573669053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26967.015225900497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582904.93418898748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116580.98683779751</v>
      </c>
      <c r="M84" s="858"/>
      <c r="N84" s="54"/>
    </row>
    <row r="85" spans="1:14">
      <c r="B85" s="92" t="s">
        <v>973</v>
      </c>
      <c r="C85" s="93"/>
      <c r="D85" s="93"/>
      <c r="E85" s="93"/>
      <c r="F85" s="93"/>
      <c r="G85" s="93"/>
      <c r="H85" s="93"/>
      <c r="I85" s="90"/>
      <c r="J85" s="91"/>
      <c r="K85" s="308">
        <v>0.05</v>
      </c>
      <c r="L85" s="857">
        <f>N79*K85</f>
        <v>29145.246709449377</v>
      </c>
      <c r="M85" s="858"/>
      <c r="N85" s="54"/>
    </row>
    <row r="86" spans="1:14" ht="15.75" thickBot="1">
      <c r="B86" s="94" t="s">
        <v>974</v>
      </c>
      <c r="C86" s="95"/>
      <c r="D86" s="95"/>
      <c r="E86" s="95"/>
      <c r="F86" s="95"/>
      <c r="G86" s="95"/>
      <c r="H86" s="95"/>
      <c r="I86" s="96"/>
      <c r="J86" s="97"/>
      <c r="K86" s="309">
        <v>0.05</v>
      </c>
      <c r="L86" s="859">
        <f>N79*K86</f>
        <v>29145.246709449377</v>
      </c>
      <c r="M86" s="860"/>
      <c r="N86" s="54"/>
    </row>
    <row r="87" spans="1:14" ht="15.75" thickBot="1">
      <c r="B87" s="823" t="s">
        <v>953</v>
      </c>
      <c r="C87" s="824"/>
      <c r="D87" s="824"/>
      <c r="E87" s="824"/>
      <c r="F87" s="824"/>
      <c r="G87" s="824"/>
      <c r="H87" s="824"/>
      <c r="I87" s="824"/>
      <c r="J87" s="824"/>
      <c r="K87" s="824"/>
      <c r="L87" s="824"/>
      <c r="M87" s="825"/>
      <c r="N87" s="55">
        <f>L84+L85+L86</f>
        <v>174871.48025669629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757776.41444568383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1115</v>
      </c>
      <c r="C31" s="84" t="s">
        <v>2109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3705.703257393825</v>
      </c>
      <c r="L36" s="274"/>
      <c r="M36" s="340">
        <v>2</v>
      </c>
      <c r="N36" s="276">
        <f>K36/M36</f>
        <v>1852.8516286969125</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4449.9106977752608</v>
      </c>
      <c r="L37" s="339"/>
      <c r="M37" s="340">
        <v>2</v>
      </c>
      <c r="N37" s="276">
        <f>K37/M37</f>
        <v>2224.9553488876304</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1348.350761295025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5426.1577388795677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832</v>
      </c>
      <c r="B48" s="46" t="str">
        <f>VLOOKUP(A48,MATERIALES!A5:D373,3,FALSE)</f>
        <v>Concreto Resistencia  21 (Mpa)</v>
      </c>
      <c r="C48" s="285"/>
      <c r="D48" s="285"/>
      <c r="E48" s="285"/>
      <c r="F48" s="285"/>
      <c r="G48" s="285"/>
      <c r="H48" s="285"/>
      <c r="I48" s="285"/>
      <c r="J48" s="315" t="str">
        <f>VLOOKUP(A48,MATERIALES!A4:D640,2,FALSE)</f>
        <v>m3</v>
      </c>
      <c r="K48" s="286">
        <v>1</v>
      </c>
      <c r="L48" s="271"/>
      <c r="M48" s="406">
        <f>VLOOKUP(A48,MATERIALES!A5:D396,4,FALSE)</f>
        <v>462080.26321990258</v>
      </c>
      <c r="N48" s="276">
        <f>K48*M48</f>
        <v>462080.26321990258</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18908.633665019905</v>
      </c>
      <c r="N49" s="276">
        <f>K49*M49</f>
        <v>18908.633665019905</v>
      </c>
    </row>
    <row r="50" spans="1:14">
      <c r="A50" s="164"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4.5999999999999996</v>
      </c>
      <c r="L50" s="425"/>
      <c r="M50" s="406">
        <f>VLOOKUP(A50,MATERIALES!A6:D398,4,FALSE)</f>
        <v>6000</v>
      </c>
      <c r="N50" s="276">
        <f>K50*M50</f>
        <v>27599.999999999996</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508588.89688492246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1672.7057573669053</v>
      </c>
      <c r="M60" s="828"/>
      <c r="N60" s="291">
        <f>K60*L60</f>
        <v>1672.7057573669053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1672.7057573669053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26967.015225900497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542654.77560706937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108530.95512141388</v>
      </c>
      <c r="M84" s="858"/>
      <c r="N84" s="54"/>
    </row>
    <row r="85" spans="1:14">
      <c r="B85" s="92" t="s">
        <v>973</v>
      </c>
      <c r="C85" s="93"/>
      <c r="D85" s="93"/>
      <c r="E85" s="93"/>
      <c r="F85" s="93"/>
      <c r="G85" s="93"/>
      <c r="H85" s="93"/>
      <c r="I85" s="90"/>
      <c r="J85" s="91"/>
      <c r="K85" s="308">
        <v>0.05</v>
      </c>
      <c r="L85" s="857">
        <f>N79*K85</f>
        <v>27132.738780353469</v>
      </c>
      <c r="M85" s="858"/>
      <c r="N85" s="54"/>
    </row>
    <row r="86" spans="1:14" ht="15.75" thickBot="1">
      <c r="B86" s="94" t="s">
        <v>974</v>
      </c>
      <c r="C86" s="95"/>
      <c r="D86" s="95"/>
      <c r="E86" s="95"/>
      <c r="F86" s="95"/>
      <c r="G86" s="95"/>
      <c r="H86" s="95"/>
      <c r="I86" s="96"/>
      <c r="J86" s="97"/>
      <c r="K86" s="309">
        <v>0.05</v>
      </c>
      <c r="L86" s="859">
        <f>N79*K86</f>
        <v>27132.738780353469</v>
      </c>
      <c r="M86" s="860"/>
      <c r="N86" s="54"/>
    </row>
    <row r="87" spans="1:14" ht="15.75" thickBot="1">
      <c r="B87" s="823" t="s">
        <v>953</v>
      </c>
      <c r="C87" s="824"/>
      <c r="D87" s="824"/>
      <c r="E87" s="824"/>
      <c r="F87" s="824"/>
      <c r="G87" s="824"/>
      <c r="H87" s="824"/>
      <c r="I87" s="824"/>
      <c r="J87" s="824"/>
      <c r="K87" s="824"/>
      <c r="L87" s="824"/>
      <c r="M87" s="825"/>
      <c r="N87" s="55">
        <f>L84+L85+L86</f>
        <v>162796.43268212082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705451.2082891902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ht="25.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1116</v>
      </c>
      <c r="C31" s="84" t="s">
        <v>2110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5105.8627686242835</v>
      </c>
      <c r="L36" s="274"/>
      <c r="M36" s="340">
        <v>1</v>
      </c>
      <c r="N36" s="276">
        <f>K36/M36</f>
        <v>5105.8627686242835</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4449.9106977752608</v>
      </c>
      <c r="L37" s="339"/>
      <c r="M37" s="340">
        <v>1</v>
      </c>
      <c r="N37" s="276">
        <f>K37/M37</f>
        <v>4449.9106977752608</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N81*M41</f>
        <v>3373.3390225900498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12929.112488989593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0.95</v>
      </c>
      <c r="L48" s="271"/>
      <c r="M48" s="406">
        <f>VLOOKUP(A48,MATERIALES!A5:D396,4,FALSE)</f>
        <v>62029.045220762426</v>
      </c>
      <c r="N48" s="276">
        <f>K48*M48</f>
        <v>58927.592959724301</v>
      </c>
    </row>
    <row r="49" spans="1:14">
      <c r="A49" s="164" t="s">
        <v>774</v>
      </c>
      <c r="B49" s="46" t="str">
        <f>VLOOKUP(A49,MATERIALES!A6:D373,3,FALSE)</f>
        <v>Agua</v>
      </c>
      <c r="C49" s="429"/>
      <c r="D49" s="429"/>
      <c r="E49" s="429"/>
      <c r="F49" s="429"/>
      <c r="G49" s="429"/>
      <c r="H49" s="429"/>
      <c r="I49" s="429"/>
      <c r="J49" s="316" t="str">
        <f>VLOOKUP(A49,MATERIALES!A5:D641,2,FALSE)</f>
        <v>lt</v>
      </c>
      <c r="K49" s="401">
        <v>170</v>
      </c>
      <c r="L49" s="425"/>
      <c r="M49" s="406">
        <f>VLOOKUP(A49,MATERIALES!A6:D397,4,FALSE)</f>
        <v>47.073657313142114</v>
      </c>
      <c r="N49" s="276">
        <f>K49*M49</f>
        <v>8002.5217432341597</v>
      </c>
    </row>
    <row r="50" spans="1:14">
      <c r="A50" s="164" t="s">
        <v>802</v>
      </c>
      <c r="B50" s="46" t="str">
        <f>VLOOKUP(A50,MATERIALES!A6:D373,3,FALSE)</f>
        <v>Arena lavada</v>
      </c>
      <c r="C50" s="429"/>
      <c r="D50" s="429"/>
      <c r="E50" s="429"/>
      <c r="F50" s="429"/>
      <c r="G50" s="429"/>
      <c r="H50" s="429"/>
      <c r="I50" s="429"/>
      <c r="J50" s="316" t="str">
        <f>VLOOKUP(A50,MATERIALES!A6:D642,2,FALSE)</f>
        <v>m3</v>
      </c>
      <c r="K50" s="401">
        <v>0.55000000000000004</v>
      </c>
      <c r="L50" s="425"/>
      <c r="M50" s="406">
        <f>VLOOKUP(A50,MATERIALES!A6:D398,4,FALSE)</f>
        <v>91324.202789087751</v>
      </c>
      <c r="N50" s="276">
        <f>K50*M50</f>
        <v>50228.311533998269</v>
      </c>
    </row>
    <row r="51" spans="1:14">
      <c r="A51" s="164" t="s">
        <v>804</v>
      </c>
      <c r="B51" s="46" t="str">
        <f>VLOOKUP(A51,MATERIALES!A6:D373,3,FALSE)</f>
        <v>Cemento gris</v>
      </c>
      <c r="C51" s="429"/>
      <c r="D51" s="429"/>
      <c r="E51" s="429"/>
      <c r="F51" s="429"/>
      <c r="G51" s="429"/>
      <c r="H51" s="429"/>
      <c r="I51" s="429"/>
      <c r="J51" s="316" t="str">
        <f>VLOOKUP(A51,MATERIALES!A6:D643,2,FALSE)</f>
        <v>kg</v>
      </c>
      <c r="K51" s="401">
        <v>300</v>
      </c>
      <c r="L51" s="425"/>
      <c r="M51" s="406">
        <f>VLOOKUP(A51,MATERIALES!A6:D399,4,FALSE)</f>
        <v>509.44495993510299</v>
      </c>
      <c r="N51" s="276">
        <f>K51*M51</f>
        <v>152833.48798053089</v>
      </c>
    </row>
    <row r="52" spans="1:14">
      <c r="A52" s="164" t="s">
        <v>867</v>
      </c>
      <c r="B52" s="46" t="str">
        <f>VLOOKUP(A52,MATERIALES!A7:D373,3,FALSE)</f>
        <v>Formaleta (gaviones, juntas de bordillos, juntas de cunetas, muros, concretos clase D,E, F y G)</v>
      </c>
      <c r="C52" s="429"/>
      <c r="D52" s="429"/>
      <c r="E52" s="429"/>
      <c r="F52" s="429"/>
      <c r="G52" s="429"/>
      <c r="H52" s="429"/>
      <c r="I52" s="429"/>
      <c r="J52" s="316" t="str">
        <f>VLOOKUP(A52,MATERIALES!A6:D644,2,FALSE)</f>
        <v>m2</v>
      </c>
      <c r="K52" s="401">
        <v>3.1</v>
      </c>
      <c r="L52" s="425"/>
      <c r="M52" s="406">
        <f>VLOOKUP(A52,MATERIALES!A7:D400,4,FALSE)</f>
        <v>6000</v>
      </c>
      <c r="N52" s="276">
        <f>K52*M52</f>
        <v>18600</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SUM(N48:N58)</f>
        <v>288591.91421748762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1229</v>
      </c>
      <c r="B64" s="49" t="str">
        <f>VLOOKUP(A64,TRANSPORTE!A2:D117,3,FALSE)</f>
        <v>Transporte de arena</v>
      </c>
      <c r="C64" s="321"/>
      <c r="D64" s="321"/>
      <c r="E64" s="321"/>
      <c r="F64" s="321"/>
      <c r="G64" s="321"/>
      <c r="H64" s="315" t="s">
        <v>339</v>
      </c>
      <c r="I64" s="283">
        <v>0.55000000000000004</v>
      </c>
      <c r="J64" s="290">
        <v>1</v>
      </c>
      <c r="K64" s="283">
        <f>I64*J64</f>
        <v>0.55000000000000004</v>
      </c>
      <c r="L64" s="827">
        <f>VLOOKUP(A64,TRANSPORTE!A2:D117,4,FALSE)</f>
        <v>1613.685560082632</v>
      </c>
      <c r="M64" s="828"/>
      <c r="N64" s="291">
        <f>K64*L64</f>
        <v>887.52705804544769</v>
      </c>
    </row>
    <row r="65" spans="1:15">
      <c r="A65" t="s">
        <v>1281</v>
      </c>
      <c r="B65" s="49" t="str">
        <f>VLOOKUP(A65,TRANSPORTE!A3:D117,3,FALSE)</f>
        <v>Transporte de material triturado</v>
      </c>
      <c r="C65" s="50"/>
      <c r="D65" s="50"/>
      <c r="E65" s="50"/>
      <c r="F65" s="50"/>
      <c r="G65" s="50"/>
      <c r="H65" s="315" t="s">
        <v>339</v>
      </c>
      <c r="I65" s="283">
        <v>0.95</v>
      </c>
      <c r="J65" s="290">
        <v>1</v>
      </c>
      <c r="K65" s="283">
        <f>I65*J65</f>
        <v>0.95</v>
      </c>
      <c r="L65" s="827">
        <f>VLOOKUP(A65,TRANSPORTE!A3:D117,4,FALSE)</f>
        <v>1613.685560082632</v>
      </c>
      <c r="M65" s="828"/>
      <c r="N65" s="291">
        <f>K65*L65</f>
        <v>1533.0012820785003</v>
      </c>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2420.5283401239481</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8</v>
      </c>
      <c r="N75" s="399">
        <f>K75/M75</f>
        <v>54131</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67466.780451800994</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N43+N59+N70+N81</f>
        <v>371408.33549840213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74281.667099680431</v>
      </c>
      <c r="M88" s="858"/>
      <c r="N88" s="54"/>
    </row>
    <row r="89" spans="1:14">
      <c r="B89" s="92" t="s">
        <v>973</v>
      </c>
      <c r="C89" s="93"/>
      <c r="D89" s="93"/>
      <c r="E89" s="93"/>
      <c r="F89" s="93"/>
      <c r="G89" s="93"/>
      <c r="H89" s="93"/>
      <c r="I89" s="90"/>
      <c r="J89" s="91"/>
      <c r="K89" s="308">
        <v>0.05</v>
      </c>
      <c r="L89" s="857">
        <f>N83*K89</f>
        <v>18570.416774920108</v>
      </c>
      <c r="M89" s="858"/>
      <c r="N89" s="54"/>
    </row>
    <row r="90" spans="1:14" ht="15.75" thickBot="1">
      <c r="B90" s="94" t="s">
        <v>974</v>
      </c>
      <c r="C90" s="95"/>
      <c r="D90" s="95"/>
      <c r="E90" s="95"/>
      <c r="F90" s="95"/>
      <c r="G90" s="95"/>
      <c r="H90" s="95"/>
      <c r="I90" s="96"/>
      <c r="J90" s="97"/>
      <c r="K90" s="309">
        <v>0.05</v>
      </c>
      <c r="L90" s="859">
        <f>N83*K90</f>
        <v>18570.416774920108</v>
      </c>
      <c r="M90" s="860"/>
      <c r="N90" s="54"/>
    </row>
    <row r="91" spans="1:14" ht="15.75" thickBot="1">
      <c r="B91" s="823" t="s">
        <v>953</v>
      </c>
      <c r="C91" s="824"/>
      <c r="D91" s="824"/>
      <c r="E91" s="824"/>
      <c r="F91" s="824"/>
      <c r="G91" s="824"/>
      <c r="H91" s="824"/>
      <c r="I91" s="824"/>
      <c r="J91" s="824"/>
      <c r="K91" s="824"/>
      <c r="L91" s="824"/>
      <c r="M91" s="825"/>
      <c r="N91" s="55">
        <f>L88+L89+L90</f>
        <v>111422.50064952063</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482830.83614792279</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1117</v>
      </c>
      <c r="C31" s="84" t="s">
        <v>2111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5105.8627686242835</v>
      </c>
      <c r="L36" s="274"/>
      <c r="M36" s="340">
        <v>1</v>
      </c>
      <c r="N36" s="276">
        <f>K36/M36</f>
        <v>5105.8627686242835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N81*M41</f>
        <v>3373.3390225900498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8479.2017912143328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0.84</v>
      </c>
      <c r="L48" s="271"/>
      <c r="M48" s="406">
        <f>VLOOKUP(A48,MATERIALES!A5:D396,4,FALSE)</f>
        <v>62029.045220762426</v>
      </c>
      <c r="N48" s="276">
        <f>K48*M48</f>
        <v>52104.397985440439</v>
      </c>
    </row>
    <row r="49" spans="1:14">
      <c r="A49" s="164" t="s">
        <v>774</v>
      </c>
      <c r="B49" s="46" t="str">
        <f>VLOOKUP(A49,MATERIALES!A6:D373,3,FALSE)</f>
        <v>Agua</v>
      </c>
      <c r="C49" s="429"/>
      <c r="D49" s="429"/>
      <c r="E49" s="429"/>
      <c r="F49" s="429"/>
      <c r="G49" s="429"/>
      <c r="H49" s="429"/>
      <c r="I49" s="429"/>
      <c r="J49" s="316" t="str">
        <f>VLOOKUP(A49,MATERIALES!A5:D641,2,FALSE)</f>
        <v>lt</v>
      </c>
      <c r="K49" s="401">
        <v>185</v>
      </c>
      <c r="L49" s="425"/>
      <c r="M49" s="406">
        <f>VLOOKUP(A49,MATERIALES!A6:D397,4,FALSE)</f>
        <v>47.073657313142114</v>
      </c>
      <c r="N49" s="276">
        <f>K49*M49</f>
        <v>8708.6266029312919</v>
      </c>
    </row>
    <row r="50" spans="1:14">
      <c r="A50" s="164" t="s">
        <v>802</v>
      </c>
      <c r="B50" s="46" t="str">
        <f>VLOOKUP(A50,MATERIALES!A6:D373,3,FALSE)</f>
        <v>Arena lavada</v>
      </c>
      <c r="C50" s="429"/>
      <c r="D50" s="429"/>
      <c r="E50" s="429"/>
      <c r="F50" s="429"/>
      <c r="G50" s="429"/>
      <c r="H50" s="429"/>
      <c r="I50" s="429"/>
      <c r="J50" s="316" t="str">
        <f>VLOOKUP(A50,MATERIALES!A6:D642,2,FALSE)</f>
        <v>m3</v>
      </c>
      <c r="K50" s="401">
        <v>0.63</v>
      </c>
      <c r="L50" s="425"/>
      <c r="M50" s="406">
        <f>VLOOKUP(A50,MATERIALES!A6:D398,4,FALSE)</f>
        <v>91324.202789087751</v>
      </c>
      <c r="N50" s="276">
        <f>K50*M50</f>
        <v>57534.247757125282</v>
      </c>
    </row>
    <row r="51" spans="1:14">
      <c r="A51" s="164" t="s">
        <v>804</v>
      </c>
      <c r="B51" s="46" t="str">
        <f>VLOOKUP(A51,MATERIALES!A6:D373,3,FALSE)</f>
        <v>Cemento gris</v>
      </c>
      <c r="C51" s="429"/>
      <c r="D51" s="429"/>
      <c r="E51" s="429"/>
      <c r="F51" s="429"/>
      <c r="G51" s="429"/>
      <c r="H51" s="429"/>
      <c r="I51" s="429"/>
      <c r="J51" s="316" t="str">
        <f>VLOOKUP(A51,MATERIALES!A6:D643,2,FALSE)</f>
        <v>kg</v>
      </c>
      <c r="K51" s="401">
        <v>260</v>
      </c>
      <c r="L51" s="425"/>
      <c r="M51" s="406">
        <f>VLOOKUP(A51,MATERIALES!A6:D399,4,FALSE)</f>
        <v>509.44495993510299</v>
      </c>
      <c r="N51" s="276">
        <f>K51*M51</f>
        <v>132455.68958312678</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SUM(N48:N58)</f>
        <v>250802.96192862379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1229</v>
      </c>
      <c r="B64" s="49" t="str">
        <f>VLOOKUP(A64,TRANSPORTE!A2:D117,3,FALSE)</f>
        <v>Transporte de arena</v>
      </c>
      <c r="C64" s="321"/>
      <c r="D64" s="321"/>
      <c r="E64" s="321"/>
      <c r="F64" s="321"/>
      <c r="G64" s="321"/>
      <c r="H64" s="315" t="s">
        <v>339</v>
      </c>
      <c r="I64" s="283">
        <v>0.63</v>
      </c>
      <c r="J64" s="290">
        <v>1</v>
      </c>
      <c r="K64" s="283">
        <f>I64*J64</f>
        <v>0.63</v>
      </c>
      <c r="L64" s="827">
        <f>VLOOKUP(A64,TRANSPORTE!A2:D117,4,FALSE)</f>
        <v>1613.685560082632</v>
      </c>
      <c r="M64" s="828"/>
      <c r="N64" s="291">
        <f>K64*L64</f>
        <v>1016.6219028520582</v>
      </c>
    </row>
    <row r="65" spans="1:15">
      <c r="A65" t="s">
        <v>1281</v>
      </c>
      <c r="B65" s="49" t="str">
        <f>VLOOKUP(A65,TRANSPORTE!A3:D117,3,FALSE)</f>
        <v>Transporte de material triturado</v>
      </c>
      <c r="C65" s="50"/>
      <c r="D65" s="50"/>
      <c r="E65" s="50"/>
      <c r="F65" s="50"/>
      <c r="G65" s="50"/>
      <c r="H65" s="315" t="s">
        <v>339</v>
      </c>
      <c r="I65" s="283">
        <v>0.84</v>
      </c>
      <c r="J65" s="290">
        <v>1</v>
      </c>
      <c r="K65" s="283">
        <f>I65*J65</f>
        <v>0.84</v>
      </c>
      <c r="L65" s="827">
        <f>VLOOKUP(A65,TRANSPORTE!A3:D117,4,FALSE)</f>
        <v>1613.685560082632</v>
      </c>
      <c r="M65" s="828"/>
      <c r="N65" s="291">
        <f>K65*L65</f>
        <v>1355.4958704694109</v>
      </c>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2372.117773321469</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8</v>
      </c>
      <c r="N75" s="399">
        <f>K75/M75</f>
        <v>54131</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67466.780451800994</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N43+N59+N70+N81</f>
        <v>329121.06194496056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65824.21238899212</v>
      </c>
      <c r="M88" s="858"/>
      <c r="N88" s="54"/>
    </row>
    <row r="89" spans="1:14">
      <c r="B89" s="92" t="s">
        <v>973</v>
      </c>
      <c r="C89" s="93"/>
      <c r="D89" s="93"/>
      <c r="E89" s="93"/>
      <c r="F89" s="93"/>
      <c r="G89" s="93"/>
      <c r="H89" s="93"/>
      <c r="I89" s="90"/>
      <c r="J89" s="91"/>
      <c r="K89" s="308">
        <v>0.05</v>
      </c>
      <c r="L89" s="857">
        <f>N83*K89</f>
        <v>16456.05309724803</v>
      </c>
      <c r="M89" s="858"/>
      <c r="N89" s="54"/>
    </row>
    <row r="90" spans="1:14" ht="15.75" thickBot="1">
      <c r="B90" s="94" t="s">
        <v>974</v>
      </c>
      <c r="C90" s="95"/>
      <c r="D90" s="95"/>
      <c r="E90" s="95"/>
      <c r="F90" s="95"/>
      <c r="G90" s="95"/>
      <c r="H90" s="95"/>
      <c r="I90" s="96"/>
      <c r="J90" s="97"/>
      <c r="K90" s="309">
        <v>0.05</v>
      </c>
      <c r="L90" s="859">
        <f>N83*K90</f>
        <v>16456.05309724803</v>
      </c>
      <c r="M90" s="860"/>
      <c r="N90" s="54"/>
    </row>
    <row r="91" spans="1:14" ht="15.75" thickBot="1">
      <c r="B91" s="823" t="s">
        <v>953</v>
      </c>
      <c r="C91" s="824"/>
      <c r="D91" s="824"/>
      <c r="E91" s="824"/>
      <c r="F91" s="824"/>
      <c r="G91" s="824"/>
      <c r="H91" s="824"/>
      <c r="I91" s="824"/>
      <c r="J91" s="824"/>
      <c r="K91" s="824"/>
      <c r="L91" s="824"/>
      <c r="M91" s="825"/>
      <c r="N91" s="55">
        <f>L88+L89+L90</f>
        <v>98736.318583488188</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427857.38052844873</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1118</v>
      </c>
      <c r="C31" s="84" t="s">
        <v>2112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5105.8627686242835</v>
      </c>
      <c r="L36" s="274"/>
      <c r="M36" s="340">
        <v>1</v>
      </c>
      <c r="N36" s="276">
        <f>K36/M36</f>
        <v>5105.8627686242835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N81*M41</f>
        <v>2698.6712180720406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7804.5339866963241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62029.045220762426</v>
      </c>
      <c r="N48" s="276">
        <f>K48*M48</f>
        <v>31262.638791264264</v>
      </c>
    </row>
    <row r="49" spans="1:14">
      <c r="A49" s="164" t="s">
        <v>774</v>
      </c>
      <c r="B49" s="46" t="str">
        <f>VLOOKUP(A49,MATERIALES!A6:D373,3,FALSE)</f>
        <v>Agua</v>
      </c>
      <c r="C49" s="429"/>
      <c r="D49" s="429"/>
      <c r="E49" s="429"/>
      <c r="F49" s="429"/>
      <c r="G49" s="429"/>
      <c r="H49" s="429"/>
      <c r="I49" s="429"/>
      <c r="J49" s="316" t="str">
        <f>VLOOKUP(A49,MATERIALES!A5:D641,2,FALSE)</f>
        <v>lt</v>
      </c>
      <c r="K49" s="401">
        <v>111</v>
      </c>
      <c r="L49" s="425"/>
      <c r="M49" s="406">
        <f>VLOOKUP(A49,MATERIALES!A6:D397,4,FALSE)</f>
        <v>47.073657313142114</v>
      </c>
      <c r="N49" s="276">
        <f>K49*M49</f>
        <v>5225.175961758775</v>
      </c>
    </row>
    <row r="50" spans="1:14">
      <c r="A50" s="164" t="s">
        <v>598</v>
      </c>
      <c r="B50" s="46" t="str">
        <f>VLOOKUP(A50,MATERIALES!A6:D373,3,FALSE)</f>
        <v>Piedra para concreto ciclópeo (rajón o canto rodado)</v>
      </c>
      <c r="C50" s="429"/>
      <c r="D50" s="429"/>
      <c r="E50" s="429"/>
      <c r="F50" s="429"/>
      <c r="G50" s="429"/>
      <c r="H50" s="429"/>
      <c r="I50" s="429"/>
      <c r="J50" s="316" t="str">
        <f>VLOOKUP(A50,MATERIALES!A6:D642,2,FALSE)</f>
        <v>m3</v>
      </c>
      <c r="K50" s="401">
        <v>0.4</v>
      </c>
      <c r="L50" s="425"/>
      <c r="M50" s="406">
        <f>VLOOKUP(A50,MATERIALES!A6:D398,4,FALSE)</f>
        <v>53849.186148393936</v>
      </c>
      <c r="N50" s="276">
        <f>K50*M50</f>
        <v>21539.674459357575</v>
      </c>
    </row>
    <row r="51" spans="1:14">
      <c r="A51" s="164" t="s">
        <v>802</v>
      </c>
      <c r="B51" s="46" t="str">
        <f>VLOOKUP(A51,MATERIALES!A6:D373,3,FALSE)</f>
        <v>Arena lavada</v>
      </c>
      <c r="C51" s="429"/>
      <c r="D51" s="429"/>
      <c r="E51" s="429"/>
      <c r="F51" s="429"/>
      <c r="G51" s="429"/>
      <c r="H51" s="429"/>
      <c r="I51" s="429"/>
      <c r="J51" s="316" t="str">
        <f>VLOOKUP(A51,MATERIALES!A6:D643,2,FALSE)</f>
        <v>m3</v>
      </c>
      <c r="K51" s="401">
        <v>0.378</v>
      </c>
      <c r="L51" s="425"/>
      <c r="M51" s="406">
        <f>VLOOKUP(A51,MATERIALES!A6:D399,4,FALSE)</f>
        <v>91324.202789087751</v>
      </c>
      <c r="N51" s="276">
        <f>K51*M51</f>
        <v>34520.548654275168</v>
      </c>
    </row>
    <row r="52" spans="1:14">
      <c r="A52" s="164" t="s">
        <v>804</v>
      </c>
      <c r="B52" s="46" t="str">
        <f>VLOOKUP(A52,MATERIALES!A7:D373,3,FALSE)</f>
        <v>Cemento gris</v>
      </c>
      <c r="C52" s="429"/>
      <c r="D52" s="429"/>
      <c r="E52" s="429"/>
      <c r="F52" s="429"/>
      <c r="G52" s="429"/>
      <c r="H52" s="429"/>
      <c r="I52" s="429"/>
      <c r="J52" s="316" t="str">
        <f>VLOOKUP(A52,MATERIALES!A6:D644,2,FALSE)</f>
        <v>kg</v>
      </c>
      <c r="K52" s="401">
        <v>156</v>
      </c>
      <c r="L52" s="425"/>
      <c r="M52" s="406">
        <f>VLOOKUP(A52,MATERIALES!A7:D400,4,FALSE)</f>
        <v>509.44495993510299</v>
      </c>
      <c r="N52" s="276">
        <f>K52*M52</f>
        <v>79473.413749876068</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SUM(N48:N58)</f>
        <v>172021.45161653188</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1229</v>
      </c>
      <c r="B64" s="49" t="str">
        <f>VLOOKUP(A64,TRANSPORTE!A2:D117,3,FALSE)</f>
        <v>Transporte de arena</v>
      </c>
      <c r="C64" s="321"/>
      <c r="D64" s="321"/>
      <c r="E64" s="321"/>
      <c r="F64" s="321"/>
      <c r="G64" s="321"/>
      <c r="H64" s="315" t="s">
        <v>339</v>
      </c>
      <c r="I64" s="283">
        <v>0.378</v>
      </c>
      <c r="J64" s="290">
        <v>1</v>
      </c>
      <c r="K64" s="283">
        <f>I64*J64</f>
        <v>0.378</v>
      </c>
      <c r="L64" s="827">
        <f>VLOOKUP(A64,TRANSPORTE!A2:D117,4,FALSE)</f>
        <v>1613.685560082632</v>
      </c>
      <c r="M64" s="828"/>
      <c r="N64" s="291">
        <f>K64*L64</f>
        <v>609.97314171123492</v>
      </c>
    </row>
    <row r="65" spans="1:15">
      <c r="A65" t="s">
        <v>1281</v>
      </c>
      <c r="B65" s="49" t="str">
        <f>VLOOKUP(A65,TRANSPORTE!A3:D117,3,FALSE)</f>
        <v>Transporte de material triturado</v>
      </c>
      <c r="C65" s="50"/>
      <c r="D65" s="50"/>
      <c r="E65" s="50"/>
      <c r="F65" s="50"/>
      <c r="G65" s="50"/>
      <c r="H65" s="315" t="s">
        <v>339</v>
      </c>
      <c r="I65" s="283">
        <v>0.504</v>
      </c>
      <c r="J65" s="290">
        <v>1</v>
      </c>
      <c r="K65" s="283">
        <f>I65*J65</f>
        <v>0.504</v>
      </c>
      <c r="L65" s="827">
        <f>VLOOKUP(A65,TRANSPORTE!A3:D117,4,FALSE)</f>
        <v>1613.685560082632</v>
      </c>
      <c r="M65" s="828"/>
      <c r="N65" s="291">
        <f>K65*L65</f>
        <v>813.29752228164659</v>
      </c>
    </row>
    <row r="66" spans="1:15">
      <c r="A66" t="s">
        <v>1308</v>
      </c>
      <c r="B66" s="49" t="str">
        <f>VLOOKUP(A66,TRANSPORTE!A3:D117,3,FALSE)</f>
        <v>Transporte de piedra para Ciclópeo</v>
      </c>
      <c r="C66" s="50"/>
      <c r="D66" s="50"/>
      <c r="E66" s="50"/>
      <c r="F66" s="50"/>
      <c r="G66" s="50"/>
      <c r="H66" s="315" t="s">
        <v>339</v>
      </c>
      <c r="I66" s="283">
        <v>0.4</v>
      </c>
      <c r="J66" s="290">
        <v>1</v>
      </c>
      <c r="K66" s="283">
        <f>I66*J66</f>
        <v>0.4</v>
      </c>
      <c r="L66" s="827">
        <f>VLOOKUP(A66,TRANSPORTE!A3:D117,4,FALSE)</f>
        <v>1613.685560082632</v>
      </c>
      <c r="M66" s="828"/>
      <c r="N66" s="291">
        <f>K66*L66</f>
        <v>645.47422403305291</v>
      </c>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2068.7448880259344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10</v>
      </c>
      <c r="N75" s="399">
        <f>K75/M75</f>
        <v>43304.800000000003</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10</v>
      </c>
      <c r="N76" s="399">
        <f>K76/M76</f>
        <v>10668.624361440798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53973.424361440804</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N43+N59+N70+N81</f>
        <v>235868.15485269495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47173.630970538994</v>
      </c>
      <c r="M88" s="858"/>
      <c r="N88" s="54"/>
    </row>
    <row r="89" spans="1:14">
      <c r="B89" s="92" t="s">
        <v>973</v>
      </c>
      <c r="C89" s="93"/>
      <c r="D89" s="93"/>
      <c r="E89" s="93"/>
      <c r="F89" s="93"/>
      <c r="G89" s="93"/>
      <c r="H89" s="93"/>
      <c r="I89" s="90"/>
      <c r="J89" s="91"/>
      <c r="K89" s="308">
        <v>0.05</v>
      </c>
      <c r="L89" s="857">
        <f>N83*K89</f>
        <v>11793.407742634749</v>
      </c>
      <c r="M89" s="858"/>
      <c r="N89" s="54"/>
    </row>
    <row r="90" spans="1:14" ht="15.75" thickBot="1">
      <c r="B90" s="94" t="s">
        <v>974</v>
      </c>
      <c r="C90" s="95"/>
      <c r="D90" s="95"/>
      <c r="E90" s="95"/>
      <c r="F90" s="95"/>
      <c r="G90" s="95"/>
      <c r="H90" s="95"/>
      <c r="I90" s="96"/>
      <c r="J90" s="97"/>
      <c r="K90" s="309">
        <v>0.05</v>
      </c>
      <c r="L90" s="859">
        <f>N83*K90</f>
        <v>11793.407742634749</v>
      </c>
      <c r="M90" s="860"/>
      <c r="N90" s="54"/>
    </row>
    <row r="91" spans="1:14" ht="15.75" thickBot="1">
      <c r="B91" s="823" t="s">
        <v>953</v>
      </c>
      <c r="C91" s="824"/>
      <c r="D91" s="824"/>
      <c r="E91" s="824"/>
      <c r="F91" s="824"/>
      <c r="G91" s="824"/>
      <c r="H91" s="824"/>
      <c r="I91" s="824"/>
      <c r="J91" s="824"/>
      <c r="K91" s="824"/>
      <c r="L91" s="824"/>
      <c r="M91" s="825"/>
      <c r="N91" s="55">
        <f>L88+L89+L90</f>
        <v>70760.446455808487</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306628.60130850342</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1119</v>
      </c>
      <c r="C31" s="84" t="s">
        <v>2231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363</v>
      </c>
      <c r="B36" s="836" t="str">
        <f>VLOOKUP(A36,EQUIPOS!A6:D154,3,FALSE)</f>
        <v>Vibrador de concreto, Motor de 3 hp a 18.000 rpm Mangueras de 4 mt</v>
      </c>
      <c r="C36" s="837"/>
      <c r="D36" s="837"/>
      <c r="E36" s="837"/>
      <c r="F36" s="837"/>
      <c r="G36" s="837"/>
      <c r="H36" s="838"/>
      <c r="I36" s="271"/>
      <c r="J36" s="272"/>
      <c r="K36" s="273">
        <f>VLOOKUP(A36,EQUIPOS!A6:D163,4,FALSE)</f>
        <v>4449.9106977752608</v>
      </c>
      <c r="L36" s="274"/>
      <c r="M36" s="340">
        <v>1</v>
      </c>
      <c r="N36" s="276">
        <f>K36/M36</f>
        <v>4449.9106977752608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1582.8190800847531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6032.7297778600141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4165.4831764599385</v>
      </c>
      <c r="N48" s="276">
        <f>K48*M48</f>
        <v>142092.96211540143</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48685.200922102078</v>
      </c>
      <c r="N49" s="276">
        <f>K49*M49</f>
        <v>7302.7801383153119</v>
      </c>
    </row>
    <row r="50" spans="1:14">
      <c r="A50" s="164" t="s">
        <v>832</v>
      </c>
      <c r="B50" s="46" t="str">
        <f>VLOOKUP(A50,MATERIALES!A6:D373,3,FALSE)</f>
        <v>Concreto Resistencia  21 (Mpa)</v>
      </c>
      <c r="C50" s="429"/>
      <c r="D50" s="429"/>
      <c r="E50" s="429"/>
      <c r="F50" s="429"/>
      <c r="G50" s="429"/>
      <c r="H50" s="429"/>
      <c r="I50" s="429"/>
      <c r="J50" s="316" t="str">
        <f>VLOOKUP(A50,MATERIALES!A6:D642,2,FALSE)</f>
        <v>m3</v>
      </c>
      <c r="K50" s="401">
        <v>0.126</v>
      </c>
      <c r="L50" s="425"/>
      <c r="M50" s="406">
        <f>VLOOKUP(A50,MATERIALES!A6:D398,4,FALSE)</f>
        <v>462080.26321990258</v>
      </c>
      <c r="N50" s="276">
        <f>K50*M50</f>
        <v>58222.113165707728</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6000</v>
      </c>
      <c r="N51" s="276">
        <f>K51*M51</f>
        <v>6000</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213617.85541942448</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1239</v>
      </c>
      <c r="B61" s="49" t="str">
        <f>VLOOKUP(A61,TRANSPORTE!A3:D117,3,FALSE)</f>
        <v>Transporte de concreto</v>
      </c>
      <c r="C61" s="321"/>
      <c r="D61" s="321"/>
      <c r="E61" s="321"/>
      <c r="F61" s="321"/>
      <c r="G61" s="321"/>
      <c r="H61" s="315" t="s">
        <v>339</v>
      </c>
      <c r="I61" s="283">
        <v>0.126</v>
      </c>
      <c r="J61" s="290">
        <v>1</v>
      </c>
      <c r="K61" s="283">
        <f>I61*J61</f>
        <v>0.126</v>
      </c>
      <c r="L61" s="827">
        <f>VLOOKUP(A61,TRANSPORTE!A3:D117,4,FALSE)</f>
        <v>1672.7057573669053</v>
      </c>
      <c r="M61" s="828"/>
      <c r="N61" s="291">
        <f>K61*L61</f>
        <v>210.76092542823008</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210.76092542823008</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975"/>
      <c r="N71" s="101" t="s">
        <v>951</v>
      </c>
    </row>
    <row r="72" spans="1:15">
      <c r="A72" s="165" t="s">
        <v>9</v>
      </c>
      <c r="B72" s="52" t="str">
        <f>VLOOKUP(A72,'MANO DE OBRA'!A8:D68,3,FALSE)</f>
        <v>Obrero (3)</v>
      </c>
      <c r="C72" s="50"/>
      <c r="D72" s="50"/>
      <c r="E72" s="50"/>
      <c r="F72" s="50"/>
      <c r="G72" s="50"/>
      <c r="H72" s="50"/>
      <c r="I72" s="296">
        <f>K72/J72*100</f>
        <v>87780</v>
      </c>
      <c r="J72" s="297">
        <v>185</v>
      </c>
      <c r="K72" s="298">
        <f>VLOOKUP(A72,'MANO DE OBRA'!A8:D99,4,FALSE)</f>
        <v>162393</v>
      </c>
      <c r="L72" s="53"/>
      <c r="M72" s="435">
        <v>3.4</v>
      </c>
      <c r="N72" s="399">
        <f>K72/M72</f>
        <v>47762.647058823532</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79140.954004237647</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299002.30012695037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59800.460025390079</v>
      </c>
      <c r="M85" s="858"/>
      <c r="N85" s="54"/>
    </row>
    <row r="86" spans="1:14">
      <c r="B86" s="92" t="s">
        <v>973</v>
      </c>
      <c r="C86" s="93"/>
      <c r="D86" s="93"/>
      <c r="E86" s="93"/>
      <c r="F86" s="93"/>
      <c r="G86" s="93"/>
      <c r="H86" s="93"/>
      <c r="I86" s="90"/>
      <c r="J86" s="91"/>
      <c r="K86" s="308">
        <v>0.05</v>
      </c>
      <c r="L86" s="857">
        <f>N80*K86</f>
        <v>14950.11500634752</v>
      </c>
      <c r="M86" s="858"/>
      <c r="N86" s="54"/>
    </row>
    <row r="87" spans="1:14" ht="15.75" thickBot="1">
      <c r="B87" s="94" t="s">
        <v>974</v>
      </c>
      <c r="C87" s="95"/>
      <c r="D87" s="95"/>
      <c r="E87" s="95"/>
      <c r="F87" s="95"/>
      <c r="G87" s="95"/>
      <c r="H87" s="95"/>
      <c r="I87" s="96"/>
      <c r="J87" s="97"/>
      <c r="K87" s="309">
        <v>0.05</v>
      </c>
      <c r="L87" s="859">
        <f>N80*K87</f>
        <v>14950.11500634752</v>
      </c>
      <c r="M87" s="860"/>
      <c r="N87" s="54"/>
    </row>
    <row r="88" spans="1:14" ht="15.75" thickBot="1">
      <c r="B88" s="823" t="s">
        <v>953</v>
      </c>
      <c r="C88" s="824"/>
      <c r="D88" s="824"/>
      <c r="E88" s="824"/>
      <c r="F88" s="824"/>
      <c r="G88" s="824"/>
      <c r="H88" s="824"/>
      <c r="I88" s="824"/>
      <c r="J88" s="824"/>
      <c r="K88" s="824"/>
      <c r="L88" s="824"/>
      <c r="M88" s="825"/>
      <c r="N88" s="55">
        <f>L85+L86+L87</f>
        <v>89700.690038085115</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388702.99016503547</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1658</v>
      </c>
      <c r="C31" s="84" t="s">
        <v>1659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363</v>
      </c>
      <c r="B36" s="836" t="str">
        <f>VLOOKUP(A36,EQUIPOS!A6:D154,3,FALSE)</f>
        <v>Vibrador de concreto, Motor de 3 hp a 18.000 rpm Mangueras de 4 mt</v>
      </c>
      <c r="C36" s="837"/>
      <c r="D36" s="837"/>
      <c r="E36" s="837"/>
      <c r="F36" s="837"/>
      <c r="G36" s="837"/>
      <c r="H36" s="838"/>
      <c r="I36" s="271"/>
      <c r="J36" s="272"/>
      <c r="K36" s="273">
        <f>VLOOKUP(A36,EQUIPOS!A6:D163,4,FALSE)</f>
        <v>4449.9106977752608</v>
      </c>
      <c r="L36" s="274"/>
      <c r="M36" s="340">
        <v>1</v>
      </c>
      <c r="N36" s="276">
        <f>K36/M36</f>
        <v>4449.9106977752608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1582.8190800847531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6032.7297778600141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4165.4831764599385</v>
      </c>
      <c r="N48" s="276">
        <f>K48*M48</f>
        <v>142092.96211540143</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48685.200922102078</v>
      </c>
      <c r="N49" s="276">
        <f>K49*M49</f>
        <v>7302.7801383153119</v>
      </c>
    </row>
    <row r="50" spans="1:14">
      <c r="A50" s="164" t="s">
        <v>1660</v>
      </c>
      <c r="B50" s="46" t="str">
        <f>VLOOKUP(A50,MATERIALES!A6:D373,3,FALSE)</f>
        <v>Concreto Resistencia  28 (Mpa)</v>
      </c>
      <c r="C50" s="429"/>
      <c r="D50" s="429"/>
      <c r="E50" s="429"/>
      <c r="F50" s="429"/>
      <c r="G50" s="429"/>
      <c r="H50" s="429"/>
      <c r="I50" s="429"/>
      <c r="J50" s="316" t="str">
        <f>VLOOKUP(A50,MATERIALES!A6:D642,2,FALSE)</f>
        <v>m3</v>
      </c>
      <c r="K50" s="401">
        <v>0.126</v>
      </c>
      <c r="L50" s="425"/>
      <c r="M50" s="406">
        <f>VLOOKUP(A50,MATERIALES!A6:D398,4,FALSE)</f>
        <v>521275.37466344738</v>
      </c>
      <c r="N50" s="276">
        <f>K50*M50</f>
        <v>65680.697207594363</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6000</v>
      </c>
      <c r="N51" s="276">
        <f>K51*M51</f>
        <v>6000</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221076.43946131109</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1239</v>
      </c>
      <c r="B61" s="49" t="str">
        <f>VLOOKUP(A61,TRANSPORTE!A3:D117,3,FALSE)</f>
        <v>Transporte de concreto</v>
      </c>
      <c r="C61" s="321"/>
      <c r="D61" s="321"/>
      <c r="E61" s="321"/>
      <c r="F61" s="321"/>
      <c r="G61" s="321"/>
      <c r="H61" s="315" t="s">
        <v>339</v>
      </c>
      <c r="I61" s="417">
        <v>0.126</v>
      </c>
      <c r="J61" s="290">
        <v>1</v>
      </c>
      <c r="K61" s="417">
        <f>I61*J61</f>
        <v>0.126</v>
      </c>
      <c r="L61" s="827">
        <f>VLOOKUP(A61,TRANSPORTE!A3:D117,4,FALSE)</f>
        <v>1672.7057573669053</v>
      </c>
      <c r="M61" s="828"/>
      <c r="N61" s="291">
        <f>K61*L61</f>
        <v>210.76092542823008</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210.76092542823008</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975"/>
      <c r="N71" s="101" t="s">
        <v>951</v>
      </c>
    </row>
    <row r="72" spans="1:15">
      <c r="A72" s="165" t="s">
        <v>9</v>
      </c>
      <c r="B72" s="52" t="str">
        <f>VLOOKUP(A72,'MANO DE OBRA'!A8:D68,3,FALSE)</f>
        <v>Obrero (3)</v>
      </c>
      <c r="C72" s="50"/>
      <c r="D72" s="50"/>
      <c r="E72" s="50"/>
      <c r="F72" s="50"/>
      <c r="G72" s="50"/>
      <c r="H72" s="50"/>
      <c r="I72" s="296">
        <f>K72/J72*100</f>
        <v>87780</v>
      </c>
      <c r="J72" s="297">
        <v>185</v>
      </c>
      <c r="K72" s="298">
        <f>VLOOKUP(A72,'MANO DE OBRA'!A8:D99,4,FALSE)</f>
        <v>162393</v>
      </c>
      <c r="L72" s="53"/>
      <c r="M72" s="435">
        <v>3.4</v>
      </c>
      <c r="N72" s="399">
        <f>K72/M72</f>
        <v>47762.647058823532</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130"/>
    </row>
    <row r="78" spans="1:15" ht="15.75" thickBot="1">
      <c r="B78" s="829" t="s">
        <v>953</v>
      </c>
      <c r="C78" s="830"/>
      <c r="D78" s="830"/>
      <c r="E78" s="830"/>
      <c r="F78" s="830"/>
      <c r="G78" s="830"/>
      <c r="H78" s="830"/>
      <c r="I78" s="830"/>
      <c r="J78" s="830"/>
      <c r="K78" s="830"/>
      <c r="L78" s="830"/>
      <c r="M78" s="831"/>
      <c r="N78" s="464">
        <f>SUM(N72:N77)</f>
        <v>79140.954004237647</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306460.88416883699</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61292.1768337674</v>
      </c>
      <c r="M85" s="858"/>
      <c r="N85" s="54"/>
    </row>
    <row r="86" spans="1:14">
      <c r="B86" s="92" t="s">
        <v>973</v>
      </c>
      <c r="C86" s="93"/>
      <c r="D86" s="93"/>
      <c r="E86" s="93"/>
      <c r="F86" s="93"/>
      <c r="G86" s="93"/>
      <c r="H86" s="93"/>
      <c r="I86" s="90"/>
      <c r="J86" s="91"/>
      <c r="K86" s="308">
        <v>0.05</v>
      </c>
      <c r="L86" s="857">
        <f>N80*K86</f>
        <v>15323.04420844185</v>
      </c>
      <c r="M86" s="858"/>
      <c r="N86" s="54"/>
    </row>
    <row r="87" spans="1:14" ht="15.75" thickBot="1">
      <c r="B87" s="94" t="s">
        <v>974</v>
      </c>
      <c r="C87" s="95"/>
      <c r="D87" s="95"/>
      <c r="E87" s="95"/>
      <c r="F87" s="95"/>
      <c r="G87" s="95"/>
      <c r="H87" s="95"/>
      <c r="I87" s="96"/>
      <c r="J87" s="97"/>
      <c r="K87" s="309">
        <v>0.05</v>
      </c>
      <c r="L87" s="859">
        <f>N80*K87</f>
        <v>15323.04420844185</v>
      </c>
      <c r="M87" s="860"/>
      <c r="N87" s="54"/>
    </row>
    <row r="88" spans="1:14" ht="15.75" thickBot="1">
      <c r="B88" s="823" t="s">
        <v>953</v>
      </c>
      <c r="C88" s="824"/>
      <c r="D88" s="824"/>
      <c r="E88" s="824"/>
      <c r="F88" s="824"/>
      <c r="G88" s="824"/>
      <c r="H88" s="824"/>
      <c r="I88" s="824"/>
      <c r="J88" s="824"/>
      <c r="K88" s="824"/>
      <c r="L88" s="824"/>
      <c r="M88" s="825"/>
      <c r="N88" s="55">
        <f>L85+L86+L87</f>
        <v>91938.265250651093</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398399.14941948809</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2"/>
      <c r="C1" s="924"/>
      <c r="D1" s="925"/>
      <c r="E1" s="925"/>
      <c r="F1" s="925"/>
      <c r="G1" s="925"/>
      <c r="H1" s="925"/>
      <c r="I1" s="925"/>
      <c r="J1" s="926"/>
      <c r="K1" s="927" t="s">
        <v>933</v>
      </c>
      <c r="L1" s="929" t="s">
        <v>2197</v>
      </c>
      <c r="M1" s="930"/>
      <c r="N1" s="931"/>
    </row>
    <row r="2" spans="2:14" ht="22.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1661</v>
      </c>
      <c r="C31" s="84" t="s">
        <v>2120</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156</v>
      </c>
      <c r="B36" s="836" t="str">
        <f>VLOOKUP(A36,EQUIPOS!A6:D154,3,FALSE)</f>
        <v>Cizalla manual de 90 cm.</v>
      </c>
      <c r="C36" s="837"/>
      <c r="D36" s="837"/>
      <c r="E36" s="837"/>
      <c r="F36" s="837"/>
      <c r="G36" s="837"/>
      <c r="H36" s="838"/>
      <c r="I36" s="271"/>
      <c r="J36" s="272"/>
      <c r="K36" s="273">
        <f>VLOOKUP(A36,EQUIPOS!A6:D163,4,FALSE)</f>
        <v>848.09266234750601</v>
      </c>
      <c r="L36" s="274"/>
      <c r="M36" s="340">
        <v>37.5</v>
      </c>
      <c r="N36" s="276">
        <f>K36/M36</f>
        <v>22.615804329266826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16.081724361440799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38.697528690707628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1.05</v>
      </c>
      <c r="L48" s="271"/>
      <c r="M48" s="406">
        <f>VLOOKUP(A48,MATERIALES!A5:D396,4,FALSE)</f>
        <v>4165.4831764599385</v>
      </c>
      <c r="N48" s="276">
        <f>K48*M48</f>
        <v>4373.7573352829359</v>
      </c>
    </row>
    <row r="49" spans="1:14">
      <c r="A49" s="164" t="s">
        <v>898</v>
      </c>
      <c r="B49" s="46" t="str">
        <f>VLOOKUP(A49,MATERIALES!A6:D373,3,FALSE)</f>
        <v>Alambre Negro Para Amarre</v>
      </c>
      <c r="C49" s="429"/>
      <c r="D49" s="429"/>
      <c r="E49" s="429"/>
      <c r="F49" s="429"/>
      <c r="G49" s="429"/>
      <c r="H49" s="429"/>
      <c r="I49" s="429"/>
      <c r="J49" s="315" t="str">
        <f>VLOOKUP(A49,MATERIALES!A5:D641,2,FALSE)</f>
        <v>kg</v>
      </c>
      <c r="K49" s="401">
        <v>0.03</v>
      </c>
      <c r="L49" s="425"/>
      <c r="M49" s="406">
        <f>VLOOKUP(A49,MATERIALES!A6:D397,4,FALSE)</f>
        <v>7062.6902020603002</v>
      </c>
      <c r="N49" s="276">
        <f>K49*M49</f>
        <v>211.88070606180901</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4585.638041344745</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1222</v>
      </c>
      <c r="B61" s="49" t="str">
        <f>VLOOKUP(A61,TRANSPORTE!A3:D117,3,FALSE)</f>
        <v>Transporte de acero</v>
      </c>
      <c r="C61" s="321"/>
      <c r="D61" s="321"/>
      <c r="E61" s="321"/>
      <c r="F61" s="321"/>
      <c r="G61" s="321"/>
      <c r="H61" s="315" t="s">
        <v>2043</v>
      </c>
      <c r="I61" s="283">
        <v>1.05</v>
      </c>
      <c r="J61" s="290">
        <v>1</v>
      </c>
      <c r="K61" s="283">
        <f>I61*J61</f>
        <v>1.05</v>
      </c>
      <c r="L61" s="827">
        <f>VLOOKUP(A61,TRANSPORTE!A3:D117,4,FALSE)</f>
        <v>1433.1500235101062</v>
      </c>
      <c r="M61" s="828"/>
      <c r="N61" s="291">
        <f>K61*L61</f>
        <v>1504.8075246856115</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1504.8075246856115</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200</v>
      </c>
      <c r="N72" s="399">
        <f>K72/M72</f>
        <v>270.65499999999997</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804.08621807203986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6933.2293127931034</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1386.6458625586208</v>
      </c>
      <c r="M85" s="858"/>
      <c r="N85" s="54"/>
    </row>
    <row r="86" spans="1:14">
      <c r="B86" s="92" t="s">
        <v>973</v>
      </c>
      <c r="C86" s="93"/>
      <c r="D86" s="93"/>
      <c r="E86" s="93"/>
      <c r="F86" s="93"/>
      <c r="G86" s="93"/>
      <c r="H86" s="93"/>
      <c r="I86" s="90"/>
      <c r="J86" s="91"/>
      <c r="K86" s="308">
        <v>0.05</v>
      </c>
      <c r="L86" s="857">
        <f>N80*K86</f>
        <v>346.6614656396552</v>
      </c>
      <c r="M86" s="858"/>
      <c r="N86" s="54"/>
    </row>
    <row r="87" spans="1:14" ht="15.75" thickBot="1">
      <c r="B87" s="94" t="s">
        <v>974</v>
      </c>
      <c r="C87" s="95"/>
      <c r="D87" s="95"/>
      <c r="E87" s="95"/>
      <c r="F87" s="95"/>
      <c r="G87" s="95"/>
      <c r="H87" s="95"/>
      <c r="I87" s="96"/>
      <c r="J87" s="97"/>
      <c r="K87" s="309">
        <v>0.05</v>
      </c>
      <c r="L87" s="859">
        <f>N80*K87</f>
        <v>346.6614656396552</v>
      </c>
      <c r="M87" s="860"/>
      <c r="N87" s="54"/>
    </row>
    <row r="88" spans="1:14" ht="15.75" thickBot="1">
      <c r="B88" s="823" t="s">
        <v>953</v>
      </c>
      <c r="C88" s="824"/>
      <c r="D88" s="824"/>
      <c r="E88" s="824"/>
      <c r="F88" s="824"/>
      <c r="G88" s="824"/>
      <c r="H88" s="824"/>
      <c r="I88" s="824"/>
      <c r="J88" s="824"/>
      <c r="K88" s="824"/>
      <c r="L88" s="824"/>
      <c r="M88" s="825"/>
      <c r="N88" s="55">
        <f>L85+L86+L87</f>
        <v>2079.9687938379311</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9013.1981066310345</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1662</v>
      </c>
      <c r="C31" s="84" t="s">
        <v>2121</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156</v>
      </c>
      <c r="B36" s="836" t="str">
        <f>VLOOKUP(A36,EQUIPOS!A6:D154,3,FALSE)</f>
        <v>Cizalla manual de 90 cm.</v>
      </c>
      <c r="C36" s="837"/>
      <c r="D36" s="837"/>
      <c r="E36" s="837"/>
      <c r="F36" s="837"/>
      <c r="G36" s="837"/>
      <c r="H36" s="838"/>
      <c r="I36" s="271"/>
      <c r="J36" s="272"/>
      <c r="K36" s="273">
        <f>VLOOKUP(A36,EQUIPOS!A6:D163,4,FALSE)</f>
        <v>848.09266234750601</v>
      </c>
      <c r="L36" s="274"/>
      <c r="M36" s="340">
        <v>37.5</v>
      </c>
      <c r="N36" s="276">
        <f>K36/M36</f>
        <v>22.615804329266826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16.081724361440799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38.697528690707628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743</v>
      </c>
      <c r="B48" s="46" t="str">
        <f>VLOOKUP(A48,MATERIALES!A5:D373,3,FALSE)</f>
        <v>Acero A-40</v>
      </c>
      <c r="C48" s="285"/>
      <c r="D48" s="285"/>
      <c r="E48" s="285"/>
      <c r="F48" s="285"/>
      <c r="G48" s="285"/>
      <c r="H48" s="285"/>
      <c r="I48" s="285"/>
      <c r="J48" s="315" t="str">
        <f>VLOOKUP(A48,MATERIALES!A4:D640,2,FALSE)</f>
        <v>kg</v>
      </c>
      <c r="K48" s="286">
        <v>1.05</v>
      </c>
      <c r="L48" s="271"/>
      <c r="M48" s="406">
        <f>VLOOKUP(A48,MATERIALES!A5:D396,4,FALSE)</f>
        <v>4300.7016361923461</v>
      </c>
      <c r="N48" s="276">
        <f>K48*M48</f>
        <v>4515.7367180019637</v>
      </c>
    </row>
    <row r="49" spans="1:14">
      <c r="A49" s="164" t="s">
        <v>898</v>
      </c>
      <c r="B49" s="46" t="str">
        <f>VLOOKUP(A49,MATERIALES!A6:D373,3,FALSE)</f>
        <v>Alambre Negro Para Amarre</v>
      </c>
      <c r="C49" s="429"/>
      <c r="D49" s="429"/>
      <c r="E49" s="429"/>
      <c r="F49" s="429"/>
      <c r="G49" s="429"/>
      <c r="H49" s="429"/>
      <c r="I49" s="429"/>
      <c r="J49" s="316" t="str">
        <f>VLOOKUP(A49,MATERIALES!A5:D641,2,FALSE)</f>
        <v>kg</v>
      </c>
      <c r="K49" s="401">
        <v>0.03</v>
      </c>
      <c r="L49" s="425"/>
      <c r="M49" s="406">
        <f>VLOOKUP(A49,MATERIALES!A6:D397,4,FALSE)</f>
        <v>7062.6902020603002</v>
      </c>
      <c r="N49" s="276">
        <f>K49*M49</f>
        <v>211.88070606180901</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4727.6174240637729</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1222</v>
      </c>
      <c r="B61" s="49" t="str">
        <f>VLOOKUP(A61,TRANSPORTE!A3:D117,3,FALSE)</f>
        <v>Transporte de acero</v>
      </c>
      <c r="C61" s="321"/>
      <c r="D61" s="321"/>
      <c r="E61" s="321"/>
      <c r="F61" s="321"/>
      <c r="G61" s="321"/>
      <c r="H61" s="315" t="s">
        <v>2043</v>
      </c>
      <c r="I61" s="283">
        <v>1.05</v>
      </c>
      <c r="J61" s="290">
        <v>1</v>
      </c>
      <c r="K61" s="283">
        <f>I61*J61</f>
        <v>1.05</v>
      </c>
      <c r="L61" s="827">
        <f>VLOOKUP(A61,TRANSPORTE!A3:D117,4,FALSE)</f>
        <v>1433.1500235101062</v>
      </c>
      <c r="M61" s="828"/>
      <c r="N61" s="291">
        <f>K61*L61</f>
        <v>1504.8075246856115</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1504.8075246856115</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200</v>
      </c>
      <c r="N72" s="399">
        <f>K72/M72</f>
        <v>270.65499999999997</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804.08621807203986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7075.2086955121313</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1415.0417391024264</v>
      </c>
      <c r="M85" s="858"/>
      <c r="N85" s="54"/>
    </row>
    <row r="86" spans="1:14">
      <c r="B86" s="92" t="s">
        <v>973</v>
      </c>
      <c r="C86" s="93"/>
      <c r="D86" s="93"/>
      <c r="E86" s="93"/>
      <c r="F86" s="93"/>
      <c r="G86" s="93"/>
      <c r="H86" s="93"/>
      <c r="I86" s="90"/>
      <c r="J86" s="91"/>
      <c r="K86" s="308">
        <v>0.05</v>
      </c>
      <c r="L86" s="857">
        <f>N80*K86</f>
        <v>353.7604347756066</v>
      </c>
      <c r="M86" s="858"/>
      <c r="N86" s="54"/>
    </row>
    <row r="87" spans="1:14" ht="15.75" thickBot="1">
      <c r="B87" s="94" t="s">
        <v>974</v>
      </c>
      <c r="C87" s="95"/>
      <c r="D87" s="95"/>
      <c r="E87" s="95"/>
      <c r="F87" s="95"/>
      <c r="G87" s="95"/>
      <c r="H87" s="95"/>
      <c r="I87" s="96"/>
      <c r="J87" s="97"/>
      <c r="K87" s="309">
        <v>0.05</v>
      </c>
      <c r="L87" s="859">
        <f>N80*K87</f>
        <v>353.7604347756066</v>
      </c>
      <c r="M87" s="860"/>
      <c r="N87" s="54"/>
    </row>
    <row r="88" spans="1:14" ht="15.75" thickBot="1">
      <c r="B88" s="823" t="s">
        <v>953</v>
      </c>
      <c r="C88" s="824"/>
      <c r="D88" s="824"/>
      <c r="E88" s="824"/>
      <c r="F88" s="824"/>
      <c r="G88" s="824"/>
      <c r="H88" s="824"/>
      <c r="I88" s="824"/>
      <c r="J88" s="824"/>
      <c r="K88" s="824"/>
      <c r="L88" s="824"/>
      <c r="M88" s="825"/>
      <c r="N88" s="55">
        <f>L85+L86+L87</f>
        <v>2122.5626086536395</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9197.7713041657698</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1120</v>
      </c>
      <c r="C31" s="84" t="s">
        <v>2122</v>
      </c>
      <c r="D31" s="85"/>
      <c r="E31" s="85"/>
      <c r="F31" s="85"/>
      <c r="G31" s="85"/>
      <c r="H31" s="85"/>
      <c r="I31" s="85"/>
      <c r="J31" s="85"/>
      <c r="K31" s="457"/>
      <c r="L31" s="310" t="s">
        <v>1663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123</v>
      </c>
      <c r="B36" s="836" t="str">
        <f>VLOOKUP(A36,EQUIPOS!A6:D154,3,FALSE)</f>
        <v>Bomba de inyección de lechada</v>
      </c>
      <c r="C36" s="837"/>
      <c r="D36" s="837"/>
      <c r="E36" s="837"/>
      <c r="F36" s="837"/>
      <c r="G36" s="837"/>
      <c r="H36" s="838"/>
      <c r="I36" s="271"/>
      <c r="J36" s="272"/>
      <c r="K36" s="273">
        <f>VLOOKUP(A36,EQUIPOS!A6:D163,4,FALSE)</f>
        <v>59750.06814363553</v>
      </c>
      <c r="L36" s="274"/>
      <c r="M36" s="340">
        <v>670</v>
      </c>
      <c r="N36" s="276">
        <f>K36/M36</f>
        <v>89.179206184530642</v>
      </c>
    </row>
    <row r="37" spans="1:14">
      <c r="A37" s="116" t="s">
        <v>125</v>
      </c>
      <c r="B37" s="836" t="str">
        <f>VLOOKUP(A37,EQUIPOS!A7:D154,3,FALSE)</f>
        <v>Bomba para gato de tensionamiento</v>
      </c>
      <c r="C37" s="837"/>
      <c r="D37" s="837"/>
      <c r="E37" s="837"/>
      <c r="F37" s="837"/>
      <c r="G37" s="837"/>
      <c r="H37" s="838"/>
      <c r="I37" s="425"/>
      <c r="J37" s="426"/>
      <c r="K37" s="273">
        <f>VLOOKUP(A37,EQUIPOS!A7:D164,4,FALSE)</f>
        <v>66168.965548853914</v>
      </c>
      <c r="L37" s="339"/>
      <c r="M37" s="340">
        <v>670</v>
      </c>
      <c r="N37" s="276">
        <f>K37/M37</f>
        <v>98.759650072916287</v>
      </c>
    </row>
    <row r="38" spans="1:14">
      <c r="A38" s="116" t="s">
        <v>240</v>
      </c>
      <c r="B38" s="836" t="str">
        <f>VLOOKUP(A38,EQUIPOS!A8:D154,3,FALSE)</f>
        <v>Gato para tensionamiento, fuerza Max 200 ton, área de tensión 314 cm2.</v>
      </c>
      <c r="C38" s="837"/>
      <c r="D38" s="837"/>
      <c r="E38" s="837"/>
      <c r="F38" s="837"/>
      <c r="G38" s="837"/>
      <c r="H38" s="838"/>
      <c r="I38" s="332"/>
      <c r="J38" s="334"/>
      <c r="K38" s="273">
        <f>VLOOKUP(A38,EQUIPOS!A8:D165,4,FALSE)</f>
        <v>3041.2323284818285</v>
      </c>
      <c r="L38" s="427"/>
      <c r="M38" s="428">
        <v>670</v>
      </c>
      <c r="N38" s="276">
        <f>K38/M38</f>
        <v>4.5391527290773563</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6.4163654810271034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198.89437446755139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12406.523905197013</v>
      </c>
      <c r="N48" s="276">
        <f t="shared" ref="N48:N53" si="0">K48*M48</f>
        <v>49.62609562078805</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2811.3434228682099</v>
      </c>
      <c r="N49" s="276">
        <f t="shared" si="0"/>
        <v>11.245373691472841</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1405.671711434105</v>
      </c>
      <c r="N50" s="276">
        <f t="shared" si="0"/>
        <v>28.113434228682099</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8.5000000000000006E-2</v>
      </c>
      <c r="L51" s="425"/>
      <c r="M51" s="406">
        <f>VLOOKUP(A51,MATERIALES!A6:D399,4,FALSE)</f>
        <v>7709.6189866190543</v>
      </c>
      <c r="N51" s="276">
        <f t="shared" si="0"/>
        <v>655.31761386261962</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102111.91592334947</v>
      </c>
      <c r="N52" s="276">
        <f t="shared" si="0"/>
        <v>102.11191592334947</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7062.6902020603002</v>
      </c>
      <c r="N53" s="276">
        <f t="shared" si="0"/>
        <v>141.253804041206</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987.66823736811807</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8">
        <v>670</v>
      </c>
      <c r="N72" s="399">
        <f>K72/M72</f>
        <v>161.58507462686566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130"/>
    </row>
    <row r="78" spans="1:15" ht="15.75" thickBot="1">
      <c r="B78" s="829" t="s">
        <v>953</v>
      </c>
      <c r="C78" s="830"/>
      <c r="D78" s="830"/>
      <c r="E78" s="830"/>
      <c r="F78" s="830"/>
      <c r="G78" s="830"/>
      <c r="H78" s="830"/>
      <c r="I78" s="830"/>
      <c r="J78" s="830"/>
      <c r="K78" s="830"/>
      <c r="L78" s="830"/>
      <c r="M78" s="831"/>
      <c r="N78" s="464">
        <f>SUM(N72:N77)</f>
        <v>320.81827405135516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1507.3808858870248</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301.47617717740496</v>
      </c>
      <c r="M85" s="858"/>
      <c r="N85" s="54"/>
    </row>
    <row r="86" spans="1:14">
      <c r="B86" s="92" t="s">
        <v>973</v>
      </c>
      <c r="C86" s="93"/>
      <c r="D86" s="93"/>
      <c r="E86" s="93"/>
      <c r="F86" s="93"/>
      <c r="G86" s="93"/>
      <c r="H86" s="93"/>
      <c r="I86" s="90"/>
      <c r="J86" s="91"/>
      <c r="K86" s="308">
        <v>0.05</v>
      </c>
      <c r="L86" s="857">
        <f>N80*K86</f>
        <v>75.369044294351241</v>
      </c>
      <c r="M86" s="858"/>
      <c r="N86" s="54"/>
    </row>
    <row r="87" spans="1:14" ht="15.75" thickBot="1">
      <c r="B87" s="94" t="s">
        <v>974</v>
      </c>
      <c r="C87" s="95"/>
      <c r="D87" s="95"/>
      <c r="E87" s="95"/>
      <c r="F87" s="95"/>
      <c r="G87" s="95"/>
      <c r="H87" s="95"/>
      <c r="I87" s="96"/>
      <c r="J87" s="97"/>
      <c r="K87" s="309">
        <v>0.05</v>
      </c>
      <c r="L87" s="859">
        <f>N80*K87</f>
        <v>75.369044294351241</v>
      </c>
      <c r="M87" s="860"/>
      <c r="N87" s="54"/>
    </row>
    <row r="88" spans="1:14" ht="15.75" thickBot="1">
      <c r="B88" s="823" t="s">
        <v>953</v>
      </c>
      <c r="C88" s="824"/>
      <c r="D88" s="824"/>
      <c r="E88" s="824"/>
      <c r="F88" s="824"/>
      <c r="G88" s="824"/>
      <c r="H88" s="824"/>
      <c r="I88" s="824"/>
      <c r="J88" s="824"/>
      <c r="K88" s="824"/>
      <c r="L88" s="824"/>
      <c r="M88" s="825"/>
      <c r="N88" s="55">
        <f>L85+L86+L87</f>
        <v>452.21426576610742</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1959.5951516531322</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1121</v>
      </c>
      <c r="C31" s="84" t="s">
        <v>2122</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123</v>
      </c>
      <c r="B36" s="836" t="str">
        <f>VLOOKUP(A36,EQUIPOS!A6:D154,3,FALSE)</f>
        <v>Bomba de inyección de lechada</v>
      </c>
      <c r="C36" s="837"/>
      <c r="D36" s="837"/>
      <c r="E36" s="837"/>
      <c r="F36" s="837"/>
      <c r="G36" s="837"/>
      <c r="H36" s="838"/>
      <c r="I36" s="271"/>
      <c r="J36" s="272"/>
      <c r="K36" s="273">
        <f>VLOOKUP(A36,EQUIPOS!A6:D163,4,FALSE)</f>
        <v>59750.06814363553</v>
      </c>
      <c r="L36" s="274"/>
      <c r="M36" s="340">
        <v>670</v>
      </c>
      <c r="N36" s="276">
        <f>K36/M36</f>
        <v>89.179206184530642</v>
      </c>
    </row>
    <row r="37" spans="1:14">
      <c r="A37" s="116" t="s">
        <v>125</v>
      </c>
      <c r="B37" s="836" t="str">
        <f>VLOOKUP(A37,EQUIPOS!A7:D154,3,FALSE)</f>
        <v>Bomba para gato de tensionamiento</v>
      </c>
      <c r="C37" s="837"/>
      <c r="D37" s="837"/>
      <c r="E37" s="837"/>
      <c r="F37" s="837"/>
      <c r="G37" s="837"/>
      <c r="H37" s="838"/>
      <c r="I37" s="425"/>
      <c r="J37" s="426"/>
      <c r="K37" s="273">
        <f>VLOOKUP(A37,EQUIPOS!A7:D164,4,FALSE)</f>
        <v>66168.965548853914</v>
      </c>
      <c r="L37" s="339"/>
      <c r="M37" s="340">
        <v>670</v>
      </c>
      <c r="N37" s="276">
        <f>K37/M37</f>
        <v>98.759650072916287</v>
      </c>
    </row>
    <row r="38" spans="1:14">
      <c r="A38" s="116" t="s">
        <v>240</v>
      </c>
      <c r="B38" s="836" t="str">
        <f>VLOOKUP(A38,EQUIPOS!A8:D154,3,FALSE)</f>
        <v>Gato para tensionamiento, fuerza Max 200 ton, área de tensión 314 cm2.</v>
      </c>
      <c r="C38" s="837"/>
      <c r="D38" s="837"/>
      <c r="E38" s="837"/>
      <c r="F38" s="837"/>
      <c r="G38" s="837"/>
      <c r="H38" s="838"/>
      <c r="I38" s="332"/>
      <c r="J38" s="334"/>
      <c r="K38" s="273">
        <f>VLOOKUP(A38,EQUIPOS!A8:D165,4,FALSE)</f>
        <v>3041.2323284818285</v>
      </c>
      <c r="L38" s="427"/>
      <c r="M38" s="428">
        <v>670</v>
      </c>
      <c r="N38" s="276">
        <f>K38/M38</f>
        <v>4.5391527290773563</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6.4163654810271034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198.89437446755139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12406.523905197013</v>
      </c>
      <c r="N48" s="276">
        <f t="shared" ref="N48:N53" si="0">K48*M48</f>
        <v>49.62609562078805</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2811.3434228682099</v>
      </c>
      <c r="N49" s="276">
        <f t="shared" si="0"/>
        <v>11.245373691472841</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1405.671711434105</v>
      </c>
      <c r="N50" s="276">
        <f t="shared" si="0"/>
        <v>28.113434228682099</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5.53</v>
      </c>
      <c r="L51" s="425"/>
      <c r="M51" s="406">
        <f>VLOOKUP(A51,MATERIALES!A6:D399,4,FALSE)</f>
        <v>7709.6189866190543</v>
      </c>
      <c r="N51" s="276">
        <f t="shared" si="0"/>
        <v>42634.192996003374</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102111.91592334947</v>
      </c>
      <c r="N52" s="276">
        <f t="shared" si="0"/>
        <v>102.11191592334947</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7062.6902020603002</v>
      </c>
      <c r="N53" s="276">
        <f t="shared" si="0"/>
        <v>141.253804041206</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42966.54361950887</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8">
        <v>670</v>
      </c>
      <c r="N72" s="399">
        <f>K72/M72</f>
        <v>161.58507462686566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320.81827405135516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43486.256268027777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8697.2512536055565</v>
      </c>
      <c r="M85" s="858"/>
      <c r="N85" s="54"/>
    </row>
    <row r="86" spans="1:14">
      <c r="B86" s="92" t="s">
        <v>973</v>
      </c>
      <c r="C86" s="93"/>
      <c r="D86" s="93"/>
      <c r="E86" s="93"/>
      <c r="F86" s="93"/>
      <c r="G86" s="93"/>
      <c r="H86" s="93"/>
      <c r="I86" s="90"/>
      <c r="J86" s="91"/>
      <c r="K86" s="308">
        <v>0.05</v>
      </c>
      <c r="L86" s="857">
        <f>N80*K86</f>
        <v>2174.3128134013891</v>
      </c>
      <c r="M86" s="858"/>
      <c r="N86" s="54"/>
    </row>
    <row r="87" spans="1:14" ht="15.75" thickBot="1">
      <c r="B87" s="94" t="s">
        <v>974</v>
      </c>
      <c r="C87" s="95"/>
      <c r="D87" s="95"/>
      <c r="E87" s="95"/>
      <c r="F87" s="95"/>
      <c r="G87" s="95"/>
      <c r="H87" s="95"/>
      <c r="I87" s="96"/>
      <c r="J87" s="97"/>
      <c r="K87" s="309">
        <v>0.05</v>
      </c>
      <c r="L87" s="859">
        <f>N80*K87</f>
        <v>2174.3128134013891</v>
      </c>
      <c r="M87" s="860"/>
      <c r="N87" s="54"/>
    </row>
    <row r="88" spans="1:14" ht="15.75" thickBot="1">
      <c r="B88" s="823" t="s">
        <v>953</v>
      </c>
      <c r="C88" s="824"/>
      <c r="D88" s="824"/>
      <c r="E88" s="824"/>
      <c r="F88" s="824"/>
      <c r="G88" s="824"/>
      <c r="H88" s="824"/>
      <c r="I88" s="824"/>
      <c r="J88" s="824"/>
      <c r="K88" s="824"/>
      <c r="L88" s="824"/>
      <c r="M88" s="825"/>
      <c r="N88" s="55">
        <f>L85+L86+L87</f>
        <v>13045.876880408336</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56532.133148436114</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2"/>
      <c r="C1" s="924"/>
      <c r="D1" s="925"/>
      <c r="E1" s="925"/>
      <c r="F1" s="925"/>
      <c r="G1" s="925"/>
      <c r="H1" s="925"/>
      <c r="I1" s="925"/>
      <c r="J1" s="926"/>
      <c r="K1" s="983" t="s">
        <v>933</v>
      </c>
      <c r="L1" s="929" t="s">
        <v>2197</v>
      </c>
      <c r="M1" s="930"/>
      <c r="N1" s="931"/>
    </row>
    <row r="2" spans="2:14">
      <c r="B2" s="913"/>
      <c r="C2" s="935" t="s">
        <v>934</v>
      </c>
      <c r="D2" s="936"/>
      <c r="E2" s="936"/>
      <c r="F2" s="936"/>
      <c r="G2" s="936"/>
      <c r="H2" s="936"/>
      <c r="I2" s="936"/>
      <c r="J2" s="937"/>
      <c r="K2" s="982"/>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82"/>
      <c r="L4" s="932"/>
      <c r="M4" s="933"/>
      <c r="N4" s="93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981" t="s">
        <v>945</v>
      </c>
      <c r="M30" s="835"/>
      <c r="N30" s="74" t="s">
        <v>946</v>
      </c>
    </row>
    <row r="31" spans="1:14" ht="15.75" customHeight="1" thickBot="1">
      <c r="A31" t="s">
        <v>1844</v>
      </c>
      <c r="B31" s="83" t="s">
        <v>1122</v>
      </c>
      <c r="C31" s="84" t="s">
        <v>2123</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9" t="s">
        <v>948</v>
      </c>
      <c r="J35" s="806"/>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956"/>
      <c r="D41" s="956"/>
      <c r="E41" s="41"/>
      <c r="F41" s="42"/>
      <c r="G41" s="42"/>
      <c r="H41" s="43"/>
      <c r="I41" s="39"/>
      <c r="J41" s="40"/>
      <c r="K41" s="283"/>
      <c r="L41" s="280"/>
      <c r="M41" s="405">
        <v>0.01</v>
      </c>
      <c r="N41" s="348">
        <f>N78*M41</f>
        <v>16.915937500000002</v>
      </c>
    </row>
    <row r="42" spans="1:14" ht="15.75" thickBot="1">
      <c r="B42" s="957"/>
      <c r="C42" s="958"/>
      <c r="D42" s="958"/>
      <c r="E42" s="958"/>
      <c r="F42" s="958"/>
      <c r="G42" s="958"/>
      <c r="H42" s="959"/>
      <c r="I42" s="845"/>
      <c r="J42" s="846"/>
      <c r="K42" s="44"/>
      <c r="L42" s="847"/>
      <c r="M42" s="960"/>
      <c r="N42" s="108"/>
    </row>
    <row r="43" spans="1:14" ht="15.75" thickBot="1">
      <c r="B43" s="823" t="s">
        <v>953</v>
      </c>
      <c r="C43" s="824"/>
      <c r="D43" s="824"/>
      <c r="E43" s="824"/>
      <c r="F43" s="824"/>
      <c r="G43" s="824"/>
      <c r="H43" s="824"/>
      <c r="I43" s="824"/>
      <c r="J43" s="824"/>
      <c r="K43" s="824"/>
      <c r="L43" s="824"/>
      <c r="M43" s="825"/>
      <c r="N43" s="398">
        <f>SUM(N36:N42)</f>
        <v>16.915937500000002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917</v>
      </c>
      <c r="B48" s="46" t="str">
        <f>VLOOKUP(A48,MATERIALES!A5:D373,3,FALSE)</f>
        <v>Almohadillas de neopreno dureza 60 (35cm*45cm*5cm con 2 laminas de 3mm)</v>
      </c>
      <c r="C48" s="285"/>
      <c r="D48" s="285"/>
      <c r="E48" s="285"/>
      <c r="F48" s="285"/>
      <c r="G48" s="285"/>
      <c r="H48" s="285"/>
      <c r="I48" s="272"/>
      <c r="J48" s="228" t="str">
        <f>VLOOKUP(A48,MATERIALES!A4:D640,2,FALSE)</f>
        <v>u</v>
      </c>
      <c r="K48" s="286">
        <v>1</v>
      </c>
      <c r="L48" s="271"/>
      <c r="M48" s="406">
        <f>VLOOKUP(A48,MATERIALES!A5:D396,4,FALSE)</f>
        <v>387012.15079522185</v>
      </c>
      <c r="N48" s="276">
        <f>K48*M48</f>
        <v>387012.15079522185</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387012.15079522185</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980"/>
      <c r="I71" s="76" t="s">
        <v>964</v>
      </c>
      <c r="J71" s="78" t="s">
        <v>1409</v>
      </c>
      <c r="K71" s="77" t="s">
        <v>966</v>
      </c>
      <c r="L71" s="851" t="s">
        <v>950</v>
      </c>
      <c r="M71" s="975"/>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32</v>
      </c>
      <c r="N72" s="399">
        <f>K72/M72</f>
        <v>1691.59375</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46"/>
      <c r="I77" s="129"/>
      <c r="J77" s="129"/>
      <c r="K77" s="129"/>
      <c r="L77" s="979"/>
      <c r="M77" s="848"/>
      <c r="N77" s="130"/>
    </row>
    <row r="78" spans="1:15" ht="15.75" thickBot="1">
      <c r="B78" s="829" t="s">
        <v>953</v>
      </c>
      <c r="C78" s="830"/>
      <c r="D78" s="830"/>
      <c r="E78" s="830"/>
      <c r="F78" s="830"/>
      <c r="G78" s="830"/>
      <c r="H78" s="830"/>
      <c r="I78" s="830"/>
      <c r="J78" s="830"/>
      <c r="K78" s="830"/>
      <c r="L78" s="830"/>
      <c r="M78" s="831"/>
      <c r="N78" s="464">
        <f>SUM(N72:N77)</f>
        <v>1691.59375</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388720.66048272187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77744.132096544374</v>
      </c>
      <c r="M85" s="858"/>
      <c r="N85" s="54"/>
    </row>
    <row r="86" spans="1:14">
      <c r="B86" s="92" t="s">
        <v>973</v>
      </c>
      <c r="C86" s="93"/>
      <c r="D86" s="93"/>
      <c r="E86" s="93"/>
      <c r="F86" s="93"/>
      <c r="G86" s="93"/>
      <c r="H86" s="93"/>
      <c r="I86" s="90"/>
      <c r="J86" s="91"/>
      <c r="K86" s="308">
        <v>0.05</v>
      </c>
      <c r="L86" s="857">
        <f>N80*K86</f>
        <v>19436.033024136093</v>
      </c>
      <c r="M86" s="858"/>
      <c r="N86" s="54"/>
    </row>
    <row r="87" spans="1:14" ht="15.75" thickBot="1">
      <c r="B87" s="94" t="s">
        <v>974</v>
      </c>
      <c r="C87" s="95"/>
      <c r="D87" s="95"/>
      <c r="E87" s="95"/>
      <c r="F87" s="95"/>
      <c r="G87" s="95"/>
      <c r="H87" s="95"/>
      <c r="I87" s="96"/>
      <c r="J87" s="97"/>
      <c r="K87" s="309">
        <v>0.05</v>
      </c>
      <c r="L87" s="859">
        <f>N80*K87</f>
        <v>19436.033024136093</v>
      </c>
      <c r="M87" s="860"/>
      <c r="N87" s="54"/>
    </row>
    <row r="88" spans="1:14" ht="15.75" thickBot="1">
      <c r="B88" s="823" t="s">
        <v>953</v>
      </c>
      <c r="C88" s="824"/>
      <c r="D88" s="824"/>
      <c r="E88" s="824"/>
      <c r="F88" s="824"/>
      <c r="G88" s="824"/>
      <c r="H88" s="824"/>
      <c r="I88" s="824"/>
      <c r="J88" s="824"/>
      <c r="K88" s="824"/>
      <c r="L88" s="824"/>
      <c r="M88" s="825"/>
      <c r="N88" s="55">
        <f>L85+L86+L87</f>
        <v>116616.19814481656</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505336.85862753843</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ht="15" customHeight="1">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1123</v>
      </c>
      <c r="C31" s="84" t="s">
        <v>2124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N78*M41</f>
        <v>54.131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54.131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413</v>
      </c>
      <c r="B48" s="46" t="str">
        <f>VLOOKUP(A48,MATERIALES!A5:D373,3,FALSE)</f>
        <v>Cinta Sika PVC 0,22</v>
      </c>
      <c r="C48" s="285"/>
      <c r="D48" s="285"/>
      <c r="E48" s="285"/>
      <c r="F48" s="285"/>
      <c r="G48" s="285"/>
      <c r="H48" s="285"/>
      <c r="I48" s="272"/>
      <c r="J48" s="228" t="str">
        <f>VLOOKUP(A48,MATERIALES!A4:D640,2,FALSE)</f>
        <v>m</v>
      </c>
      <c r="K48" s="286">
        <v>1.05</v>
      </c>
      <c r="L48" s="271"/>
      <c r="M48" s="406">
        <f>VLOOKUP(A48,MATERIALES!A5:D396,4,FALSE)</f>
        <v>31580.165322024008</v>
      </c>
      <c r="N48" s="276">
        <f>K48*M48</f>
        <v>33159.17358812521</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33159.17358812521</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975"/>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5">
        <v>100</v>
      </c>
      <c r="N72" s="399">
        <f>K72/M72</f>
        <v>1082.6199999999999</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1082.6199999999999</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34295.924588125214</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6859.1849176250435</v>
      </c>
      <c r="M85" s="858"/>
      <c r="N85" s="54"/>
    </row>
    <row r="86" spans="1:14">
      <c r="B86" s="92" t="s">
        <v>973</v>
      </c>
      <c r="C86" s="93"/>
      <c r="D86" s="93"/>
      <c r="E86" s="93"/>
      <c r="F86" s="93"/>
      <c r="G86" s="93"/>
      <c r="H86" s="93"/>
      <c r="I86" s="90"/>
      <c r="J86" s="91"/>
      <c r="K86" s="308">
        <v>0.05</v>
      </c>
      <c r="L86" s="857">
        <f>N80*K86</f>
        <v>1714.7962294062609</v>
      </c>
      <c r="M86" s="858"/>
      <c r="N86" s="54"/>
    </row>
    <row r="87" spans="1:14" ht="15.75" thickBot="1">
      <c r="B87" s="94" t="s">
        <v>974</v>
      </c>
      <c r="C87" s="95"/>
      <c r="D87" s="95"/>
      <c r="E87" s="95"/>
      <c r="F87" s="95"/>
      <c r="G87" s="95"/>
      <c r="H87" s="95"/>
      <c r="I87" s="96"/>
      <c r="J87" s="97"/>
      <c r="K87" s="309">
        <v>0.05</v>
      </c>
      <c r="L87" s="859">
        <f>N80*K87</f>
        <v>1714.7962294062609</v>
      </c>
      <c r="M87" s="860"/>
      <c r="N87" s="54"/>
    </row>
    <row r="88" spans="1:14" ht="15.75" thickBot="1">
      <c r="B88" s="823" t="s">
        <v>953</v>
      </c>
      <c r="C88" s="824"/>
      <c r="D88" s="824"/>
      <c r="E88" s="824"/>
      <c r="F88" s="824"/>
      <c r="G88" s="824"/>
      <c r="H88" s="824"/>
      <c r="I88" s="824"/>
      <c r="J88" s="824"/>
      <c r="K88" s="824"/>
      <c r="L88" s="824"/>
      <c r="M88" s="825"/>
      <c r="N88" s="55">
        <f>L85+L86+L87</f>
        <v>10288.777376437563</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44584.701964562773</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H64" zoomScale="75" zoomScaleNormal="75" workbookViewId="0">
      <selection activeCell="O82" sqref="O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1124</v>
      </c>
      <c r="C31" s="84" t="s">
        <v>2125</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190</v>
      </c>
      <c r="B36" s="836" t="str">
        <f>VLOOKUP(A36,EQUIPOS!A6:D154,3,FALSE)</f>
        <v>Diferencial de 3 ton</v>
      </c>
      <c r="C36" s="837"/>
      <c r="D36" s="837"/>
      <c r="E36" s="837"/>
      <c r="F36" s="837"/>
      <c r="G36" s="837"/>
      <c r="H36" s="838"/>
      <c r="I36" s="271"/>
      <c r="J36" s="272"/>
      <c r="K36" s="273">
        <f>VLOOKUP(A36,EQUIPOS!A6:D163,4,FALSE)</f>
        <v>3041.2323284818285</v>
      </c>
      <c r="L36" s="274"/>
      <c r="M36" s="340">
        <v>40</v>
      </c>
      <c r="N36" s="276">
        <f>K36/M36</f>
        <v>76.030808212045713</v>
      </c>
    </row>
    <row r="37" spans="1:14">
      <c r="A37" s="116" t="s">
        <v>195</v>
      </c>
      <c r="B37" s="836" t="str">
        <f>VLOOKUP(A37,EQUIPOS!A7:D154,3,FALSE)</f>
        <v xml:space="preserve">Equipo de oxicorte, Capacidad de corte: hasta 6´´ (152mm) </v>
      </c>
      <c r="C37" s="837"/>
      <c r="D37" s="837"/>
      <c r="E37" s="837"/>
      <c r="F37" s="837"/>
      <c r="G37" s="837"/>
      <c r="H37" s="838"/>
      <c r="I37" s="425"/>
      <c r="J37" s="426"/>
      <c r="K37" s="273">
        <f>VLOOKUP(A37,EQUIPOS!A7:D164,4,FALSE)</f>
        <v>5404.512063979204</v>
      </c>
      <c r="L37" s="339"/>
      <c r="M37" s="340">
        <v>40</v>
      </c>
      <c r="N37" s="276">
        <f t="shared" ref="N37:N43" si="0">K37/M37</f>
        <v>135.11280159948009</v>
      </c>
    </row>
    <row r="38" spans="1:14">
      <c r="A38" s="116" t="s">
        <v>204</v>
      </c>
      <c r="B38" s="836" t="str">
        <f>VLOOKUP(A38,EQUIPOS!A8:D154,3,FALSE)</f>
        <v xml:space="preserve">Equipo de soldadura 250 AMP
</v>
      </c>
      <c r="C38" s="837"/>
      <c r="D38" s="837"/>
      <c r="E38" s="837"/>
      <c r="F38" s="837"/>
      <c r="G38" s="837"/>
      <c r="H38" s="838"/>
      <c r="I38" s="425"/>
      <c r="J38" s="426"/>
      <c r="K38" s="273">
        <f>VLOOKUP(A38,EQUIPOS!A8:D165,4,FALSE)</f>
        <v>4860.180695073811</v>
      </c>
      <c r="L38" s="339"/>
      <c r="M38" s="340">
        <v>40</v>
      </c>
      <c r="N38" s="276">
        <f t="shared" si="0"/>
        <v>121.50451737684527</v>
      </c>
    </row>
    <row r="39" spans="1:14">
      <c r="A39" s="116" t="s">
        <v>208</v>
      </c>
      <c r="B39" s="836" t="str">
        <f>VLOOKUP(A39,EQUIPOS!A9:D154,3,FALSE)</f>
        <v>Equipo de soldadura 400</v>
      </c>
      <c r="C39" s="837"/>
      <c r="D39" s="837"/>
      <c r="E39" s="837"/>
      <c r="F39" s="837"/>
      <c r="G39" s="837"/>
      <c r="H39" s="838"/>
      <c r="I39" s="425"/>
      <c r="J39" s="426"/>
      <c r="K39" s="273">
        <f>VLOOKUP(A39,EQUIPOS!A9:D166,4,FALSE)</f>
        <v>11640.487522416748</v>
      </c>
      <c r="L39" s="339"/>
      <c r="M39" s="340">
        <v>40</v>
      </c>
      <c r="N39" s="276">
        <f t="shared" si="0"/>
        <v>291.01218806041868</v>
      </c>
    </row>
    <row r="40" spans="1:14">
      <c r="A40" s="116" t="s">
        <v>210</v>
      </c>
      <c r="B40" s="836" t="str">
        <f>VLOOKUP(A40,EQUIPOS!A10:D154,3,FALSE)</f>
        <v>Equipo de soldadura 600</v>
      </c>
      <c r="C40" s="837"/>
      <c r="D40" s="837"/>
      <c r="E40" s="837"/>
      <c r="F40" s="837"/>
      <c r="G40" s="837"/>
      <c r="H40" s="838"/>
      <c r="I40" s="425"/>
      <c r="J40" s="426"/>
      <c r="K40" s="273">
        <f>VLOOKUP(A40,EQUIPOS!A10:D167,4,FALSE)</f>
        <v>15078.311504037158</v>
      </c>
      <c r="L40" s="339"/>
      <c r="M40" s="340">
        <v>40</v>
      </c>
      <c r="N40" s="276">
        <f t="shared" si="0"/>
        <v>376.95778760092895</v>
      </c>
    </row>
    <row r="41" spans="1:14">
      <c r="A41" s="116" t="s">
        <v>202</v>
      </c>
      <c r="B41" s="836" t="str">
        <f>VLOOKUP(A41,EQUIPOS!A11:D155,3,FALSE)</f>
        <v xml:space="preserve">Equipo de rayos X y/o ultrasonido
</v>
      </c>
      <c r="C41" s="837"/>
      <c r="D41" s="837"/>
      <c r="E41" s="837"/>
      <c r="F41" s="837"/>
      <c r="G41" s="837"/>
      <c r="H41" s="838"/>
      <c r="I41" s="425"/>
      <c r="J41" s="426"/>
      <c r="K41" s="273">
        <f>VLOOKUP(A41,EQUIPOS!A11:D168,4,FALSE)</f>
        <v>151454.93746309393</v>
      </c>
      <c r="L41" s="339"/>
      <c r="M41" s="340">
        <v>4000</v>
      </c>
      <c r="N41" s="276">
        <f t="shared" si="0"/>
        <v>37.863734365773482</v>
      </c>
    </row>
    <row r="42" spans="1:14">
      <c r="A42" s="116" t="s">
        <v>294</v>
      </c>
      <c r="B42" s="836" t="str">
        <f>VLOOKUP(A42,EQUIPOS!A12:D156,3,FALSE)</f>
        <v>Puente grúa</v>
      </c>
      <c r="C42" s="837"/>
      <c r="D42" s="837"/>
      <c r="E42" s="837"/>
      <c r="F42" s="837"/>
      <c r="G42" s="837"/>
      <c r="H42" s="838"/>
      <c r="I42" s="425"/>
      <c r="J42" s="426"/>
      <c r="K42" s="273">
        <f>VLOOKUP(A42,EQUIPOS!A12:D169,4,FALSE)</f>
        <v>1153543.4894071582</v>
      </c>
      <c r="L42" s="339"/>
      <c r="M42" s="340">
        <v>40000</v>
      </c>
      <c r="N42" s="276">
        <f t="shared" si="0"/>
        <v>28.838587235178956</v>
      </c>
    </row>
    <row r="43" spans="1:14">
      <c r="A43" s="116" t="s">
        <v>334</v>
      </c>
      <c r="B43" s="836" t="str">
        <f>VLOOKUP(A43,EQUIPOS!A13:D157,3,FALSE)</f>
        <v>Taladro industrial</v>
      </c>
      <c r="C43" s="837"/>
      <c r="D43" s="837"/>
      <c r="E43" s="837"/>
      <c r="F43" s="837"/>
      <c r="G43" s="837"/>
      <c r="H43" s="838"/>
      <c r="I43" s="425"/>
      <c r="J43" s="426"/>
      <c r="K43" s="273">
        <f>VLOOKUP(A43,EQUIPOS!A13:D170,4,FALSE)</f>
        <v>4194.3449558860311</v>
      </c>
      <c r="L43" s="339"/>
      <c r="M43" s="340">
        <v>40</v>
      </c>
      <c r="N43" s="276">
        <f t="shared" si="0"/>
        <v>104.85862389715078</v>
      </c>
    </row>
    <row r="44" spans="1:14">
      <c r="B44" s="836"/>
      <c r="C44" s="837"/>
      <c r="D44" s="837"/>
      <c r="E44" s="837"/>
      <c r="F44" s="837"/>
      <c r="G44" s="837"/>
      <c r="H44" s="838"/>
      <c r="I44" s="39"/>
      <c r="J44" s="40"/>
      <c r="K44" s="273"/>
      <c r="L44" s="280"/>
      <c r="M44" s="340"/>
      <c r="N44" s="276"/>
    </row>
    <row r="45" spans="1:14">
      <c r="B45" s="324"/>
      <c r="C45" s="325"/>
      <c r="D45" s="325"/>
      <c r="E45" s="325"/>
      <c r="F45" s="327"/>
      <c r="G45" s="327"/>
      <c r="H45" s="128"/>
      <c r="I45" s="39"/>
      <c r="J45" s="40"/>
      <c r="K45" s="273"/>
      <c r="L45" s="280"/>
      <c r="M45" s="281"/>
      <c r="N45" s="277"/>
    </row>
    <row r="46" spans="1:14">
      <c r="B46" s="843" t="s">
        <v>952</v>
      </c>
      <c r="C46" s="844"/>
      <c r="D46" s="844"/>
      <c r="E46" s="41"/>
      <c r="F46" s="42"/>
      <c r="G46" s="42"/>
      <c r="H46" s="43"/>
      <c r="I46" s="39"/>
      <c r="J46" s="40"/>
      <c r="K46" s="283"/>
      <c r="L46" s="280"/>
      <c r="M46" s="405">
        <v>0.1</v>
      </c>
      <c r="N46" s="348">
        <f>N83*M46</f>
        <v>201.60799618480041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SUM(N36:N46)</f>
        <v>1373.7870445326225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s="164" t="s">
        <v>460</v>
      </c>
      <c r="B53" s="46" t="str">
        <f>VLOOKUP(A53,MATERIALES!A5:D373,3,FALSE)</f>
        <v>Fundente</v>
      </c>
      <c r="C53" s="285"/>
      <c r="D53" s="285"/>
      <c r="E53" s="285"/>
      <c r="F53" s="285"/>
      <c r="G53" s="285"/>
      <c r="H53" s="285"/>
      <c r="I53" s="285"/>
      <c r="J53" s="315" t="str">
        <f>VLOOKUP(A53,MATERIALES!A7:D645,2,FALSE)</f>
        <v>kg</v>
      </c>
      <c r="K53" s="286">
        <v>5.0000000000000001E-3</v>
      </c>
      <c r="L53" s="271"/>
      <c r="M53" s="406">
        <f>VLOOKUP(A53,MATERIALES!A5:D396,4,FALSE)</f>
        <v>44396.996854253179</v>
      </c>
      <c r="N53" s="276">
        <f t="shared" ref="N53:N58" si="1">K53*M53</f>
        <v>221.98498427126589</v>
      </c>
    </row>
    <row r="54" spans="1:14">
      <c r="A54" s="164" t="s">
        <v>462</v>
      </c>
      <c r="B54" s="46" t="str">
        <f>VLOOKUP(A54,MATERIALES!A6:D373,3,FALSE)</f>
        <v>Gas propano</v>
      </c>
      <c r="C54" s="429"/>
      <c r="D54" s="429"/>
      <c r="E54" s="429"/>
      <c r="F54" s="429"/>
      <c r="G54" s="429"/>
      <c r="H54" s="429"/>
      <c r="I54" s="429"/>
      <c r="J54" s="316" t="str">
        <f>VLOOKUP(A54,MATERIALES!A8:D646,2,FALSE)</f>
        <v>kg</v>
      </c>
      <c r="K54" s="401">
        <v>5.0000000000000001E-3</v>
      </c>
      <c r="L54" s="425"/>
      <c r="M54" s="406">
        <f>VLOOKUP(A54,MATERIALES!A6:D397,4,FALSE)</f>
        <v>4069.2561544027299</v>
      </c>
      <c r="N54" s="276">
        <f t="shared" si="1"/>
        <v>20.34628077201365</v>
      </c>
    </row>
    <row r="55" spans="1:14">
      <c r="A55" s="164" t="s">
        <v>591</v>
      </c>
      <c r="B55" s="46" t="str">
        <f>VLOOKUP(A55,MATERIALES!A6:D373,3,FALSE)</f>
        <v>Oxigeno industrial</v>
      </c>
      <c r="C55" s="429"/>
      <c r="D55" s="429"/>
      <c r="E55" s="429"/>
      <c r="F55" s="429"/>
      <c r="G55" s="429"/>
      <c r="H55" s="429"/>
      <c r="I55" s="429"/>
      <c r="J55" s="316" t="str">
        <f>VLOOKUP(A55,MATERIALES!A9:D647,2,FALSE)</f>
        <v>kg</v>
      </c>
      <c r="K55" s="401">
        <v>5.0000000000000001E-3</v>
      </c>
      <c r="L55" s="425"/>
      <c r="M55" s="406">
        <f>VLOOKUP(A55,MATERIALES!A6:D398,4,FALSE)</f>
        <v>11665.113802515025</v>
      </c>
      <c r="N55" s="276">
        <f t="shared" si="1"/>
        <v>58.325569012575123</v>
      </c>
    </row>
    <row r="56" spans="1:14">
      <c r="A56" s="164" t="s">
        <v>662</v>
      </c>
      <c r="B56" s="46" t="str">
        <f>VLOOKUP(A56,MATERIALES!A6:D373,3,FALSE)</f>
        <v>Soldadura 7018</v>
      </c>
      <c r="C56" s="429"/>
      <c r="D56" s="429"/>
      <c r="E56" s="429"/>
      <c r="F56" s="429"/>
      <c r="G56" s="429"/>
      <c r="H56" s="429"/>
      <c r="I56" s="429"/>
      <c r="J56" s="316" t="str">
        <f>VLOOKUP(A56,MATERIALES!A10:D648,2,FALSE)</f>
        <v>kg</v>
      </c>
      <c r="K56" s="401">
        <v>0.01</v>
      </c>
      <c r="L56" s="425"/>
      <c r="M56" s="406">
        <f>VLOOKUP(A56,MATERIALES!A6:D399,4,FALSE)</f>
        <v>11605.657518882726</v>
      </c>
      <c r="N56" s="276">
        <f t="shared" si="1"/>
        <v>116.05657518882727</v>
      </c>
    </row>
    <row r="57" spans="1:14">
      <c r="A57" s="164" t="s">
        <v>665</v>
      </c>
      <c r="B57" s="46" t="str">
        <f>VLOOKUP(A57,MATERIALES!A7:D373,3,FALSE)</f>
        <v>Soldadura L-70</v>
      </c>
      <c r="C57" s="429"/>
      <c r="D57" s="429"/>
      <c r="E57" s="429"/>
      <c r="F57" s="429"/>
      <c r="G57" s="429"/>
      <c r="H57" s="429"/>
      <c r="I57" s="429"/>
      <c r="J57" s="316" t="str">
        <f>VLOOKUP(A57,MATERIALES!A11:D649,2,FALSE)</f>
        <v>kg</v>
      </c>
      <c r="K57" s="401">
        <v>0.01</v>
      </c>
      <c r="L57" s="425"/>
      <c r="M57" s="406">
        <f>VLOOKUP(A57,MATERIALES!A7:D400,4,FALSE)</f>
        <v>17053.739963277767</v>
      </c>
      <c r="N57" s="276">
        <f t="shared" si="1"/>
        <v>170.53739963277766</v>
      </c>
    </row>
    <row r="58" spans="1:14">
      <c r="A58" s="164" t="s">
        <v>742</v>
      </c>
      <c r="B58" s="46" t="str">
        <f>VLOOKUP(A58,MATERIALES!A1:D372,3,FALSE)</f>
        <v>Acero A-36 para estructura metálica</v>
      </c>
      <c r="C58" s="429"/>
      <c r="D58" s="429"/>
      <c r="E58" s="429"/>
      <c r="F58" s="429"/>
      <c r="G58" s="429"/>
      <c r="H58" s="429"/>
      <c r="I58" s="429"/>
      <c r="J58" s="316" t="str">
        <f>VLOOKUP(A58,MATERIALES!A1:D650,2,FALSE)</f>
        <v>kg</v>
      </c>
      <c r="K58" s="401">
        <v>1</v>
      </c>
      <c r="L58" s="425"/>
      <c r="M58" s="406">
        <f>VLOOKUP(A58,MATERIALES!A1:D401,4,FALSE)</f>
        <v>3861.3475012696854</v>
      </c>
      <c r="N58" s="276">
        <f t="shared" si="1"/>
        <v>3861.3475012696854</v>
      </c>
    </row>
    <row r="59" spans="1:14">
      <c r="A59" s="164"/>
      <c r="B59" s="46"/>
      <c r="C59" s="429"/>
      <c r="D59" s="429"/>
      <c r="E59" s="429"/>
      <c r="F59" s="429"/>
      <c r="G59" s="429"/>
      <c r="H59" s="429"/>
      <c r="I59" s="429"/>
      <c r="J59" s="315"/>
      <c r="K59" s="401"/>
      <c r="L59" s="425"/>
      <c r="M59" s="406"/>
      <c r="N59" s="276"/>
    </row>
    <row r="60" spans="1:14" ht="15.75" thickBot="1">
      <c r="B60" s="46"/>
      <c r="C60" s="314"/>
      <c r="D60" s="314"/>
      <c r="E60" s="314"/>
      <c r="F60" s="314"/>
      <c r="G60" s="314"/>
      <c r="H60" s="314"/>
      <c r="I60" s="314"/>
      <c r="J60" s="439"/>
      <c r="K60" s="129"/>
      <c r="L60" s="329"/>
      <c r="M60" s="406"/>
      <c r="N60" s="276"/>
    </row>
    <row r="61" spans="1:14" ht="15.75" thickBot="1">
      <c r="B61" s="823" t="s">
        <v>953</v>
      </c>
      <c r="C61" s="824"/>
      <c r="D61" s="824"/>
      <c r="E61" s="824"/>
      <c r="F61" s="824"/>
      <c r="G61" s="824"/>
      <c r="H61" s="824"/>
      <c r="I61" s="824"/>
      <c r="J61" s="824"/>
      <c r="K61" s="824"/>
      <c r="L61" s="824"/>
      <c r="M61" s="825"/>
      <c r="N61" s="398">
        <f>SUM(N53:N60)</f>
        <v>4448.5983101471447</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B66" s="49"/>
      <c r="C66" s="321"/>
      <c r="D66" s="321"/>
      <c r="E66" s="321"/>
      <c r="F66" s="321"/>
      <c r="G66" s="321"/>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315"/>
      <c r="I68" s="283"/>
      <c r="J68" s="290"/>
      <c r="K68" s="283"/>
      <c r="L68" s="827"/>
      <c r="M68" s="828"/>
      <c r="N68" s="291"/>
    </row>
    <row r="69" spans="1:15">
      <c r="B69" s="49"/>
      <c r="C69" s="50"/>
      <c r="D69" s="50"/>
      <c r="E69" s="50"/>
      <c r="F69" s="50"/>
      <c r="G69" s="50"/>
      <c r="H69" s="315"/>
      <c r="I69" s="283"/>
      <c r="J69" s="290"/>
      <c r="K69" s="283"/>
      <c r="L69" s="827"/>
      <c r="M69" s="828"/>
      <c r="N69" s="291"/>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1409</v>
      </c>
      <c r="K76" s="77" t="s">
        <v>966</v>
      </c>
      <c r="L76" s="851" t="s">
        <v>950</v>
      </c>
      <c r="M76" s="852"/>
      <c r="N76" s="101" t="s">
        <v>951</v>
      </c>
    </row>
    <row r="77" spans="1:15">
      <c r="A77" s="165" t="s">
        <v>2</v>
      </c>
      <c r="B77" s="52" t="str">
        <f>VLOOKUP(A77,'MANO DE OBRA'!A8:D68,3,FALSE)</f>
        <v>Soldador (2)</v>
      </c>
      <c r="C77" s="50"/>
      <c r="D77" s="50"/>
      <c r="E77" s="50"/>
      <c r="F77" s="50"/>
      <c r="G77" s="50"/>
      <c r="H77" s="50"/>
      <c r="I77" s="296">
        <f t="shared" ref="I77:I80" si="2">K77/J77*100</f>
        <v>115336.47958314378</v>
      </c>
      <c r="J77" s="297">
        <v>185</v>
      </c>
      <c r="K77" s="298">
        <f>VLOOKUP(A77,'MANO DE OBRA'!A8:D99,4,FALSE)</f>
        <v>213372.48722881597</v>
      </c>
      <c r="L77" s="53"/>
      <c r="M77" s="438">
        <v>320</v>
      </c>
      <c r="N77" s="399">
        <f t="shared" ref="N77:N80" si="3">K77/M77</f>
        <v>666.78902259004985</v>
      </c>
      <c r="O77" s="109"/>
    </row>
    <row r="78" spans="1:15">
      <c r="A78" s="165" t="s">
        <v>4</v>
      </c>
      <c r="B78" s="52" t="str">
        <f>VLOOKUP(A78,'MANO DE OBRA'!A8:D69,3,FALSE)</f>
        <v>Inspector de fabricación y montaje</v>
      </c>
      <c r="C78" s="50"/>
      <c r="D78" s="50"/>
      <c r="E78" s="50"/>
      <c r="F78" s="50"/>
      <c r="G78" s="50"/>
      <c r="H78" s="50"/>
      <c r="I78" s="296">
        <f t="shared" si="2"/>
        <v>87942.625377371514</v>
      </c>
      <c r="J78" s="297">
        <v>185</v>
      </c>
      <c r="K78" s="298">
        <f>VLOOKUP(A78,'MANO DE OBRA'!A8:D100,4,FALSE)</f>
        <v>162693.85694813728</v>
      </c>
      <c r="L78" s="53"/>
      <c r="M78" s="438">
        <v>320</v>
      </c>
      <c r="N78" s="399">
        <f t="shared" si="3"/>
        <v>508.41830296292903</v>
      </c>
    </row>
    <row r="79" spans="1:15">
      <c r="A79" t="s">
        <v>9</v>
      </c>
      <c r="B79" s="52" t="str">
        <f>VLOOKUP(A79,'MANO DE OBRA'!A9:D70,3,FALSE)</f>
        <v>Obrero (3)</v>
      </c>
      <c r="C79" s="50"/>
      <c r="D79" s="50"/>
      <c r="E79" s="50"/>
      <c r="F79" s="50"/>
      <c r="G79" s="50"/>
      <c r="H79" s="50"/>
      <c r="I79" s="296">
        <f t="shared" si="2"/>
        <v>87780</v>
      </c>
      <c r="J79" s="297">
        <v>185</v>
      </c>
      <c r="K79" s="298">
        <f>VLOOKUP(A79,'MANO DE OBRA'!A9:D101,4,FALSE)</f>
        <v>162393</v>
      </c>
      <c r="L79" s="53"/>
      <c r="M79" s="438">
        <v>320</v>
      </c>
      <c r="N79" s="399">
        <f t="shared" si="3"/>
        <v>507.47812499999998</v>
      </c>
    </row>
    <row r="80" spans="1:15">
      <c r="A80" t="s">
        <v>30</v>
      </c>
      <c r="B80" s="52" t="str">
        <f>VLOOKUP(A80,'MANO DE OBRA'!A10:D71,3,FALSE)</f>
        <v>Oficial</v>
      </c>
      <c r="C80" s="50"/>
      <c r="D80" s="50"/>
      <c r="E80" s="50"/>
      <c r="F80" s="50"/>
      <c r="G80" s="50"/>
      <c r="H80" s="50"/>
      <c r="I80" s="296">
        <f t="shared" si="2"/>
        <v>57668.23979157189</v>
      </c>
      <c r="J80" s="297">
        <v>185</v>
      </c>
      <c r="K80" s="298">
        <f>VLOOKUP(A80,'MANO DE OBRA'!A10:D102,4,FALSE)</f>
        <v>106686.24361440798</v>
      </c>
      <c r="L80" s="322"/>
      <c r="M80" s="438">
        <v>320</v>
      </c>
      <c r="N80" s="399">
        <f t="shared" si="3"/>
        <v>333.39451129502493</v>
      </c>
    </row>
    <row r="81" spans="1:14">
      <c r="B81" s="52"/>
      <c r="C81" s="50"/>
      <c r="D81" s="50"/>
      <c r="E81" s="50"/>
      <c r="F81" s="50"/>
      <c r="G81" s="50"/>
      <c r="H81" s="50"/>
      <c r="I81" s="296"/>
      <c r="J81" s="297"/>
      <c r="K81" s="298"/>
      <c r="L81" s="322"/>
      <c r="M81" s="438"/>
      <c r="N81" s="399"/>
    </row>
    <row r="82" spans="1:14" ht="15.75" thickBot="1">
      <c r="B82" s="810"/>
      <c r="C82" s="811" t="e">
        <f>VLOOKUP(B82,'MANO DE OBRA'!B12:E73,3,FALSE)</f>
        <v>#N/A</v>
      </c>
      <c r="D82" s="811" t="e">
        <f>VLOOKUP(C82,'MANO DE OBRA'!C12:F73,3,FALSE)</f>
        <v>#N/A</v>
      </c>
      <c r="E82" s="811" t="e">
        <f>VLOOKUP(D82,'MANO DE OBRA'!D12:G73,3,FALSE)</f>
        <v>#N/A</v>
      </c>
      <c r="F82" s="811" t="e">
        <f>VLOOKUP(E82,'MANO DE OBRA'!E12:H73,3,FALSE)</f>
        <v>#N/A</v>
      </c>
      <c r="G82" s="811" t="e">
        <f>VLOOKUP(F82,'MANO DE OBRA'!F12:I73,3,FALSE)</f>
        <v>#N/A</v>
      </c>
      <c r="H82" s="811" t="e">
        <f>VLOOKUP(G82,'MANO DE OBRA'!G12:J73,3,FALSE)</f>
        <v>#N/A</v>
      </c>
      <c r="I82" s="474"/>
      <c r="J82" s="475"/>
      <c r="K82" s="478"/>
      <c r="L82" s="479"/>
      <c r="M82" s="480"/>
      <c r="N82" s="444"/>
    </row>
    <row r="83" spans="1:14" ht="15.75" thickBot="1">
      <c r="B83" s="829" t="s">
        <v>953</v>
      </c>
      <c r="C83" s="830"/>
      <c r="D83" s="830"/>
      <c r="E83" s="830"/>
      <c r="F83" s="830"/>
      <c r="G83" s="830"/>
      <c r="H83" s="830"/>
      <c r="I83" s="830"/>
      <c r="J83" s="830"/>
      <c r="K83" s="830"/>
      <c r="L83" s="830"/>
      <c r="M83" s="831"/>
      <c r="N83" s="464">
        <f>SUM(N77:N82)</f>
        <v>2016.0799618480041</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N48+N61+N72+N83</f>
        <v>7838.4653165277714</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1567.6930633055545</v>
      </c>
      <c r="M90" s="858"/>
      <c r="N90" s="54"/>
    </row>
    <row r="91" spans="1:14">
      <c r="B91" s="92" t="s">
        <v>973</v>
      </c>
      <c r="C91" s="93"/>
      <c r="D91" s="93"/>
      <c r="E91" s="93"/>
      <c r="F91" s="93"/>
      <c r="G91" s="93"/>
      <c r="H91" s="93"/>
      <c r="I91" s="90"/>
      <c r="J91" s="91"/>
      <c r="K91" s="308">
        <v>0.05</v>
      </c>
      <c r="L91" s="857">
        <f>N85*K91</f>
        <v>391.92326582638862</v>
      </c>
      <c r="M91" s="858"/>
      <c r="N91" s="54"/>
    </row>
    <row r="92" spans="1:14" ht="15.75" thickBot="1">
      <c r="B92" s="94" t="s">
        <v>974</v>
      </c>
      <c r="C92" s="95"/>
      <c r="D92" s="95"/>
      <c r="E92" s="95"/>
      <c r="F92" s="95"/>
      <c r="G92" s="95"/>
      <c r="H92" s="95"/>
      <c r="I92" s="96"/>
      <c r="J92" s="97"/>
      <c r="K92" s="309">
        <v>0.05</v>
      </c>
      <c r="L92" s="859">
        <f>N85*K92</f>
        <v>391.92326582638862</v>
      </c>
      <c r="M92" s="860"/>
      <c r="N92" s="54"/>
    </row>
    <row r="93" spans="1:14" ht="15.75" thickBot="1">
      <c r="B93" s="823" t="s">
        <v>953</v>
      </c>
      <c r="C93" s="824"/>
      <c r="D93" s="824"/>
      <c r="E93" s="824"/>
      <c r="F93" s="824"/>
      <c r="G93" s="824"/>
      <c r="H93" s="824"/>
      <c r="I93" s="824"/>
      <c r="J93" s="824"/>
      <c r="K93" s="824"/>
      <c r="L93" s="824"/>
      <c r="M93" s="825"/>
      <c r="N93" s="55">
        <f>L90+L91+L92</f>
        <v>2351.5395949583317</v>
      </c>
    </row>
    <row r="94" spans="1:14" ht="15.75" thickBot="1">
      <c r="B94" s="36"/>
      <c r="C94" s="37"/>
      <c r="D94" s="37"/>
      <c r="E94" s="37"/>
      <c r="F94" s="37"/>
      <c r="G94" s="37"/>
      <c r="H94" s="37"/>
      <c r="I94" s="37"/>
      <c r="J94" s="37"/>
      <c r="K94" s="37"/>
      <c r="L94" s="37"/>
      <c r="M94" s="37"/>
      <c r="N94" s="38"/>
    </row>
    <row r="95" spans="1:14" ht="15.75" thickBot="1">
      <c r="A95" t="s">
        <v>2015</v>
      </c>
      <c r="B95" s="823" t="s">
        <v>975</v>
      </c>
      <c r="C95" s="824"/>
      <c r="D95" s="824"/>
      <c r="E95" s="824"/>
      <c r="F95" s="824"/>
      <c r="G95" s="824"/>
      <c r="H95" s="824"/>
      <c r="I95" s="824"/>
      <c r="J95" s="824"/>
      <c r="K95" s="824"/>
      <c r="L95" s="824"/>
      <c r="M95" s="825"/>
      <c r="N95" s="192">
        <f>N85+N93</f>
        <v>10190.004911486103</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2215</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2216</v>
      </c>
      <c r="C111" s="259"/>
      <c r="D111" s="259"/>
      <c r="E111" s="259"/>
      <c r="F111" s="259"/>
      <c r="G111" s="259"/>
      <c r="H111" s="259"/>
      <c r="I111" s="259"/>
      <c r="J111" s="259"/>
      <c r="K111" s="259"/>
      <c r="L111" s="259"/>
      <c r="M111" s="259"/>
      <c r="N111" s="260"/>
    </row>
    <row r="112" spans="2:14" ht="15" customHeight="1">
      <c r="B112" s="965" t="s">
        <v>2217</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2218</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2219</v>
      </c>
      <c r="C125" s="261"/>
      <c r="D125" s="261"/>
      <c r="E125" s="247"/>
      <c r="F125" s="247"/>
      <c r="G125" s="247"/>
      <c r="H125" s="247"/>
      <c r="I125" s="247"/>
      <c r="J125" s="971"/>
      <c r="K125" s="971"/>
      <c r="L125" s="971"/>
      <c r="M125" s="971"/>
      <c r="N125" s="972"/>
    </row>
    <row r="126" spans="2:14" ht="15.75" thickBot="1">
      <c r="B126" s="423" t="s">
        <v>2220</v>
      </c>
      <c r="C126" s="424"/>
      <c r="D126" s="424"/>
      <c r="E126" s="263"/>
      <c r="F126" s="263"/>
      <c r="G126" s="263"/>
      <c r="H126" s="263"/>
      <c r="I126" s="263"/>
      <c r="J126" s="973"/>
      <c r="K126" s="973"/>
      <c r="L126" s="973"/>
      <c r="M126" s="973"/>
      <c r="N126" s="974"/>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1125</v>
      </c>
      <c r="C31" s="84" t="s">
        <v>2127</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190</v>
      </c>
      <c r="B36" s="836" t="str">
        <f>VLOOKUP(A36,EQUIPOS!A6:D154,3,FALSE)</f>
        <v>Diferencial de 3 ton</v>
      </c>
      <c r="C36" s="837"/>
      <c r="D36" s="837"/>
      <c r="E36" s="837"/>
      <c r="F36" s="837"/>
      <c r="G36" s="837"/>
      <c r="H36" s="838"/>
      <c r="I36" s="271"/>
      <c r="J36" s="272"/>
      <c r="K36" s="273">
        <f>VLOOKUP(A36,EQUIPOS!A6:D163,4,FALSE)</f>
        <v>3041.2323284818285</v>
      </c>
      <c r="L36" s="274"/>
      <c r="M36" s="340">
        <v>40</v>
      </c>
      <c r="N36" s="276">
        <f t="shared" ref="N36:N41" si="0">K36/M36</f>
        <v>76.030808212045713</v>
      </c>
    </row>
    <row r="37" spans="1:14">
      <c r="A37" s="116" t="s">
        <v>334</v>
      </c>
      <c r="B37" s="836" t="str">
        <f>VLOOKUP(A37,EQUIPOS!A7:D154,3,FALSE)</f>
        <v>Taladro industrial</v>
      </c>
      <c r="C37" s="837"/>
      <c r="D37" s="837"/>
      <c r="E37" s="837"/>
      <c r="F37" s="837"/>
      <c r="G37" s="837"/>
      <c r="H37" s="838"/>
      <c r="I37" s="425"/>
      <c r="J37" s="426"/>
      <c r="K37" s="273">
        <f>VLOOKUP(A37,EQUIPOS!A7:D164,4,FALSE)</f>
        <v>4194.3449558860311</v>
      </c>
      <c r="L37" s="339"/>
      <c r="M37" s="340">
        <v>40</v>
      </c>
      <c r="N37" s="276">
        <f t="shared" si="0"/>
        <v>104.85862389715078</v>
      </c>
    </row>
    <row r="38" spans="1:14">
      <c r="A38" s="116" t="s">
        <v>195</v>
      </c>
      <c r="B38" s="836" t="str">
        <f>VLOOKUP(A38,EQUIPOS!A8:D154,3,FALSE)</f>
        <v xml:space="preserve">Equipo de oxicorte, Capacidad de corte: hasta 6´´ (152mm) </v>
      </c>
      <c r="C38" s="837"/>
      <c r="D38" s="837"/>
      <c r="E38" s="837"/>
      <c r="F38" s="837"/>
      <c r="G38" s="837"/>
      <c r="H38" s="838"/>
      <c r="I38" s="425"/>
      <c r="J38" s="426"/>
      <c r="K38" s="273">
        <f>VLOOKUP(A38,EQUIPOS!A8:D165,4,FALSE)</f>
        <v>5404.512063979204</v>
      </c>
      <c r="L38" s="339"/>
      <c r="M38" s="340">
        <v>40</v>
      </c>
      <c r="N38" s="276">
        <f t="shared" si="0"/>
        <v>135.11280159948009</v>
      </c>
    </row>
    <row r="39" spans="1:14">
      <c r="A39" s="116" t="s">
        <v>204</v>
      </c>
      <c r="B39" s="836" t="str">
        <f>VLOOKUP(A39,EQUIPOS!A9:D154,3,FALSE)</f>
        <v xml:space="preserve">Equipo de soldadura 250 AMP
</v>
      </c>
      <c r="C39" s="837"/>
      <c r="D39" s="837"/>
      <c r="E39" s="837"/>
      <c r="F39" s="837"/>
      <c r="G39" s="837"/>
      <c r="H39" s="838"/>
      <c r="I39" s="425"/>
      <c r="J39" s="426"/>
      <c r="K39" s="273">
        <f>VLOOKUP(A39,EQUIPOS!A9:D166,4,FALSE)</f>
        <v>4860.180695073811</v>
      </c>
      <c r="L39" s="339"/>
      <c r="M39" s="340">
        <v>40</v>
      </c>
      <c r="N39" s="276">
        <f t="shared" si="0"/>
        <v>121.50451737684527</v>
      </c>
    </row>
    <row r="40" spans="1:14">
      <c r="A40" s="116" t="s">
        <v>208</v>
      </c>
      <c r="B40" s="836" t="str">
        <f>VLOOKUP(A40,EQUIPOS!A10:D154,3,FALSE)</f>
        <v>Equipo de soldadura 400</v>
      </c>
      <c r="C40" s="837"/>
      <c r="D40" s="837"/>
      <c r="E40" s="837"/>
      <c r="F40" s="837"/>
      <c r="G40" s="837"/>
      <c r="H40" s="838"/>
      <c r="I40" s="425"/>
      <c r="J40" s="426"/>
      <c r="K40" s="273">
        <f>VLOOKUP(A40,EQUIPOS!A10:D167,4,FALSE)</f>
        <v>11640.487522416748</v>
      </c>
      <c r="L40" s="339"/>
      <c r="M40" s="340">
        <v>40</v>
      </c>
      <c r="N40" s="276">
        <f t="shared" si="0"/>
        <v>291.01218806041868</v>
      </c>
    </row>
    <row r="41" spans="1:14">
      <c r="A41" s="116" t="s">
        <v>210</v>
      </c>
      <c r="B41" s="836" t="str">
        <f>VLOOKUP(A41,EQUIPOS!A11:D155,3,FALSE)</f>
        <v>Equipo de soldadura 600</v>
      </c>
      <c r="C41" s="837"/>
      <c r="D41" s="837"/>
      <c r="E41" s="837"/>
      <c r="F41" s="837"/>
      <c r="G41" s="837"/>
      <c r="H41" s="838"/>
      <c r="I41" s="425"/>
      <c r="J41" s="426"/>
      <c r="K41" s="273">
        <f>VLOOKUP(A41,EQUIPOS!A11:D168,4,FALSE)</f>
        <v>15078.311504037158</v>
      </c>
      <c r="L41" s="339"/>
      <c r="M41" s="340">
        <v>40</v>
      </c>
      <c r="N41" s="276">
        <f t="shared" si="0"/>
        <v>376.95778760092895</v>
      </c>
    </row>
    <row r="42" spans="1:14">
      <c r="B42" s="836"/>
      <c r="C42" s="837"/>
      <c r="D42" s="837"/>
      <c r="E42" s="837"/>
      <c r="F42" s="837"/>
      <c r="G42" s="837"/>
      <c r="H42" s="838"/>
      <c r="I42" s="39"/>
      <c r="J42" s="40"/>
      <c r="K42" s="273"/>
      <c r="L42" s="280"/>
      <c r="M42" s="340"/>
      <c r="N42" s="276"/>
    </row>
    <row r="43" spans="1:14">
      <c r="B43" s="324"/>
      <c r="C43" s="325"/>
      <c r="D43" s="325"/>
      <c r="E43" s="325"/>
      <c r="F43" s="327"/>
      <c r="G43" s="327"/>
      <c r="H43" s="128"/>
      <c r="I43" s="39"/>
      <c r="J43" s="40"/>
      <c r="K43" s="273"/>
      <c r="L43" s="280"/>
      <c r="M43" s="281"/>
      <c r="N43" s="277"/>
    </row>
    <row r="44" spans="1:14">
      <c r="B44" s="843" t="s">
        <v>952</v>
      </c>
      <c r="C44" s="844"/>
      <c r="D44" s="844"/>
      <c r="E44" s="41"/>
      <c r="F44" s="42"/>
      <c r="G44" s="42"/>
      <c r="H44" s="43"/>
      <c r="I44" s="39"/>
      <c r="J44" s="40"/>
      <c r="K44" s="283"/>
      <c r="L44" s="280"/>
      <c r="M44" s="405">
        <v>0.05</v>
      </c>
      <c r="N44" s="348">
        <f>N81*M44</f>
        <v>100.80399809240021</v>
      </c>
    </row>
    <row r="45" spans="1:14" ht="15.75" thickBot="1">
      <c r="B45" s="836"/>
      <c r="C45" s="837"/>
      <c r="D45" s="837"/>
      <c r="E45" s="837"/>
      <c r="F45" s="837"/>
      <c r="G45" s="837"/>
      <c r="H45" s="838"/>
      <c r="I45" s="845"/>
      <c r="J45" s="846"/>
      <c r="K45" s="44"/>
      <c r="L45" s="847"/>
      <c r="M45" s="848"/>
      <c r="N45" s="108"/>
    </row>
    <row r="46" spans="1:14" ht="15.75" thickBot="1">
      <c r="B46" s="823" t="s">
        <v>953</v>
      </c>
      <c r="C46" s="824"/>
      <c r="D46" s="824"/>
      <c r="E46" s="824"/>
      <c r="F46" s="824"/>
      <c r="G46" s="824"/>
      <c r="H46" s="824"/>
      <c r="I46" s="824"/>
      <c r="J46" s="824"/>
      <c r="K46" s="824"/>
      <c r="L46" s="824"/>
      <c r="M46" s="825"/>
      <c r="N46" s="398">
        <f>SUM(N36:N44)</f>
        <v>1206.2807248392696</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14" t="s">
        <v>944</v>
      </c>
      <c r="C50" s="815"/>
      <c r="D50" s="815"/>
      <c r="E50" s="815"/>
      <c r="F50" s="815"/>
      <c r="G50" s="815"/>
      <c r="H50" s="815"/>
      <c r="I50" s="816"/>
      <c r="J50" s="319" t="s">
        <v>945</v>
      </c>
      <c r="K50" s="88" t="s">
        <v>946</v>
      </c>
      <c r="L50" s="817" t="s">
        <v>955</v>
      </c>
      <c r="M50" s="816"/>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44396.996854253179</v>
      </c>
      <c r="N51" s="276">
        <f t="shared" ref="N51:N56" si="1">K51*M51</f>
        <v>221.98498427126589</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4069.2561544027299</v>
      </c>
      <c r="N52" s="276">
        <f t="shared" si="1"/>
        <v>20.34628077201365</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11665.113802515025</v>
      </c>
      <c r="N53" s="276">
        <f t="shared" si="1"/>
        <v>58.325569012575123</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11605.657518882726</v>
      </c>
      <c r="N54" s="276">
        <f t="shared" si="1"/>
        <v>116.05657518882727</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17053.739963277767</v>
      </c>
      <c r="N55" s="276">
        <f t="shared" si="1"/>
        <v>170.53739963277766</v>
      </c>
    </row>
    <row r="56" spans="1:14">
      <c r="A56" s="166" t="s">
        <v>742</v>
      </c>
      <c r="B56" s="46" t="str">
        <f>VLOOKUP(A56,MATERIALES!A1:D373,3,FALSE)</f>
        <v>Acero A-36 para estructura metálica</v>
      </c>
      <c r="C56" s="429"/>
      <c r="D56" s="429"/>
      <c r="E56" s="429"/>
      <c r="F56" s="429"/>
      <c r="G56" s="429"/>
      <c r="H56" s="429"/>
      <c r="I56" s="429"/>
      <c r="J56" s="316" t="str">
        <f>VLOOKUP(A56,MATERIALES!A1:D648,2,FALSE)</f>
        <v>kg</v>
      </c>
      <c r="K56" s="401">
        <v>1</v>
      </c>
      <c r="L56" s="425"/>
      <c r="M56" s="406">
        <f>VLOOKUP(A56,MATERIALES!A1:D401,4,FALSE)</f>
        <v>3861.3475012696854</v>
      </c>
      <c r="N56" s="276">
        <f t="shared" si="1"/>
        <v>3861.3475012696854</v>
      </c>
    </row>
    <row r="57" spans="1:14">
      <c r="A57" s="166"/>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SUM(N51:N58)</f>
        <v>4448.5983101471447</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B64" s="49"/>
      <c r="C64" s="321"/>
      <c r="D64" s="321"/>
      <c r="E64" s="321"/>
      <c r="F64" s="321"/>
      <c r="G64" s="321"/>
      <c r="H64" s="315"/>
      <c r="I64" s="283"/>
      <c r="J64" s="290"/>
      <c r="K64" s="283"/>
      <c r="L64" s="827"/>
      <c r="M64" s="828"/>
      <c r="N64" s="291"/>
    </row>
    <row r="65" spans="1:15">
      <c r="B65" s="49"/>
      <c r="C65" s="50"/>
      <c r="D65" s="50"/>
      <c r="E65" s="50"/>
      <c r="F65" s="50"/>
      <c r="G65" s="50"/>
      <c r="H65" s="315"/>
      <c r="I65" s="283"/>
      <c r="J65" s="290"/>
      <c r="K65" s="283"/>
      <c r="L65" s="827"/>
      <c r="M65" s="828"/>
      <c r="N65" s="291"/>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87780</v>
      </c>
      <c r="J77" s="297">
        <v>185</v>
      </c>
      <c r="K77" s="298">
        <f>VLOOKUP(A77,'MANO DE OBRA'!A9:D101,4,FALSE)</f>
        <v>162393</v>
      </c>
      <c r="L77" s="53"/>
      <c r="M77" s="438">
        <v>320</v>
      </c>
      <c r="N77" s="399">
        <f>K77/M77</f>
        <v>507.47812499999998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5"/>
      <c r="N79" s="399"/>
    </row>
    <row r="80" spans="1:15" ht="15.75" thickBot="1">
      <c r="B80" s="810"/>
      <c r="C80" s="811"/>
      <c r="D80" s="811"/>
      <c r="E80" s="811"/>
      <c r="F80" s="811"/>
      <c r="G80" s="811"/>
      <c r="H80" s="811"/>
      <c r="I80" s="474"/>
      <c r="J80" s="475"/>
      <c r="K80" s="476"/>
      <c r="L80" s="479"/>
      <c r="M80" s="480"/>
      <c r="N80" s="444"/>
    </row>
    <row r="81" spans="1:14" ht="15.75" thickBot="1">
      <c r="B81" s="829" t="s">
        <v>953</v>
      </c>
      <c r="C81" s="830"/>
      <c r="D81" s="830"/>
      <c r="E81" s="830"/>
      <c r="F81" s="830"/>
      <c r="G81" s="830"/>
      <c r="H81" s="830"/>
      <c r="I81" s="830"/>
      <c r="J81" s="830"/>
      <c r="K81" s="830"/>
      <c r="L81" s="830"/>
      <c r="M81" s="831"/>
      <c r="N81" s="305">
        <f>SUM(N75:N80)</f>
        <v>2016.0799618480041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N46+N59+N70+N81</f>
        <v>7670.958996834418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1534.1917993668837</v>
      </c>
      <c r="M88" s="858"/>
      <c r="N88" s="54"/>
    </row>
    <row r="89" spans="1:14">
      <c r="B89" s="92" t="s">
        <v>973</v>
      </c>
      <c r="C89" s="93"/>
      <c r="D89" s="93"/>
      <c r="E89" s="93"/>
      <c r="F89" s="93"/>
      <c r="G89" s="93"/>
      <c r="H89" s="93"/>
      <c r="I89" s="90"/>
      <c r="J89" s="91"/>
      <c r="K89" s="308">
        <v>0.05</v>
      </c>
      <c r="L89" s="857">
        <f>N83*K89</f>
        <v>383.54794984172094</v>
      </c>
      <c r="M89" s="858"/>
      <c r="N89" s="54"/>
    </row>
    <row r="90" spans="1:14" ht="15.75" thickBot="1">
      <c r="B90" s="94" t="s">
        <v>974</v>
      </c>
      <c r="C90" s="95"/>
      <c r="D90" s="95"/>
      <c r="E90" s="95"/>
      <c r="F90" s="95"/>
      <c r="G90" s="95"/>
      <c r="H90" s="95"/>
      <c r="I90" s="96"/>
      <c r="J90" s="97"/>
      <c r="K90" s="309">
        <v>0.05</v>
      </c>
      <c r="L90" s="859">
        <f>N83*K90</f>
        <v>383.54794984172094</v>
      </c>
      <c r="M90" s="860"/>
      <c r="N90" s="54"/>
    </row>
    <row r="91" spans="1:14" ht="15.75" thickBot="1">
      <c r="B91" s="823" t="s">
        <v>953</v>
      </c>
      <c r="C91" s="824"/>
      <c r="D91" s="824"/>
      <c r="E91" s="824"/>
      <c r="F91" s="824"/>
      <c r="G91" s="824"/>
      <c r="H91" s="824"/>
      <c r="I91" s="824"/>
      <c r="J91" s="824"/>
      <c r="K91" s="824"/>
      <c r="L91" s="824"/>
      <c r="M91" s="825"/>
      <c r="N91" s="55">
        <f>L88+L89+L90</f>
        <v>2301.2876990503255</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9972.2466958847435</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1126</v>
      </c>
      <c r="C31" s="84" t="s">
        <v>2128</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c r="B48" s="46"/>
      <c r="C48" s="285"/>
      <c r="D48" s="285"/>
      <c r="E48" s="285"/>
      <c r="F48" s="285"/>
      <c r="G48" s="285"/>
      <c r="H48" s="285"/>
      <c r="I48" s="272"/>
      <c r="J48" s="228"/>
      <c r="K48" s="286"/>
      <c r="L48" s="271"/>
      <c r="M48" s="406"/>
      <c r="N48" s="276"/>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A52" s="166"/>
      <c r="B52" s="46"/>
      <c r="C52" s="429"/>
      <c r="D52" s="429"/>
      <c r="E52" s="429"/>
      <c r="F52" s="429"/>
      <c r="G52" s="429"/>
      <c r="H52" s="429"/>
      <c r="I52" s="429"/>
      <c r="J52" s="315"/>
      <c r="K52" s="401"/>
      <c r="L52" s="425"/>
      <c r="M52" s="406"/>
      <c r="N52" s="276"/>
    </row>
    <row r="53" spans="1:14">
      <c r="A53" s="166"/>
      <c r="B53" s="46"/>
      <c r="C53" s="429"/>
      <c r="D53" s="429"/>
      <c r="E53" s="429"/>
      <c r="F53" s="429"/>
      <c r="G53" s="429"/>
      <c r="H53" s="429"/>
      <c r="I53" s="429"/>
      <c r="J53" s="315"/>
      <c r="K53" s="401"/>
      <c r="L53" s="425"/>
      <c r="M53" s="406"/>
      <c r="N53" s="276"/>
    </row>
    <row r="54" spans="1:14">
      <c r="A54" s="166"/>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1325</v>
      </c>
      <c r="B61" s="49" t="str">
        <f>VLOOKUP(A61,TRANSPORTE!A3:D117,3,FALSE)</f>
        <v xml:space="preserve">Transporte de estructuras metálicas </v>
      </c>
      <c r="C61" s="321"/>
      <c r="D61" s="321"/>
      <c r="E61" s="321"/>
      <c r="F61" s="321"/>
      <c r="G61" s="321"/>
      <c r="H61" s="315" t="s">
        <v>2043</v>
      </c>
      <c r="I61" s="283">
        <v>1</v>
      </c>
      <c r="J61" s="290">
        <v>1</v>
      </c>
      <c r="K61" s="283">
        <f>I61*J61</f>
        <v>1</v>
      </c>
      <c r="L61" s="827">
        <f>VLOOKUP(A61,TRANSPORTE!A3:D117,4,FALSE)</f>
        <v>11.507043984387716</v>
      </c>
      <c r="M61" s="828"/>
      <c r="N61" s="291">
        <f>K61*L61</f>
        <v>11.507043984387716</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11.507043984387716</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67"/>
      <c r="B72" s="52"/>
      <c r="C72" s="50"/>
      <c r="D72" s="50"/>
      <c r="E72" s="50"/>
      <c r="F72" s="50"/>
      <c r="G72" s="50"/>
      <c r="H72" s="50"/>
      <c r="I72" s="296"/>
      <c r="J72" s="297"/>
      <c r="K72" s="298"/>
      <c r="L72" s="53"/>
      <c r="M72" s="438"/>
      <c r="N72" s="399"/>
      <c r="O72" s="109"/>
    </row>
    <row r="73" spans="1:15">
      <c r="A73" s="167"/>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130"/>
    </row>
    <row r="78" spans="1:15" ht="15.75" thickBot="1">
      <c r="B78" s="829" t="s">
        <v>953</v>
      </c>
      <c r="C78" s="830"/>
      <c r="D78" s="830"/>
      <c r="E78" s="830"/>
      <c r="F78" s="830"/>
      <c r="G78" s="830"/>
      <c r="H78" s="830"/>
      <c r="I78" s="830"/>
      <c r="J78" s="830"/>
      <c r="K78" s="830"/>
      <c r="L78" s="830"/>
      <c r="M78" s="831"/>
      <c r="N78" s="464"/>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11.507043984387716</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2.3014087968775434</v>
      </c>
      <c r="M85" s="858"/>
      <c r="N85" s="54"/>
    </row>
    <row r="86" spans="1:14">
      <c r="B86" s="92" t="s">
        <v>973</v>
      </c>
      <c r="C86" s="93"/>
      <c r="D86" s="93"/>
      <c r="E86" s="93"/>
      <c r="F86" s="93"/>
      <c r="G86" s="93"/>
      <c r="H86" s="93"/>
      <c r="I86" s="90"/>
      <c r="J86" s="91"/>
      <c r="K86" s="308">
        <v>0.05</v>
      </c>
      <c r="L86" s="857">
        <f>N80*K86</f>
        <v>0.57535219921938585</v>
      </c>
      <c r="M86" s="858"/>
      <c r="N86" s="54"/>
    </row>
    <row r="87" spans="1:14" ht="15.75" thickBot="1">
      <c r="B87" s="94" t="s">
        <v>974</v>
      </c>
      <c r="C87" s="95"/>
      <c r="D87" s="95"/>
      <c r="E87" s="95"/>
      <c r="F87" s="95"/>
      <c r="G87" s="95"/>
      <c r="H87" s="95"/>
      <c r="I87" s="96"/>
      <c r="J87" s="97"/>
      <c r="K87" s="309">
        <v>0.05</v>
      </c>
      <c r="L87" s="859">
        <f>N80*K87</f>
        <v>0.57535219921938585</v>
      </c>
      <c r="M87" s="860"/>
      <c r="N87" s="54"/>
    </row>
    <row r="88" spans="1:14" ht="15.75" thickBot="1">
      <c r="B88" s="823" t="s">
        <v>953</v>
      </c>
      <c r="C88" s="824"/>
      <c r="D88" s="824"/>
      <c r="E88" s="824"/>
      <c r="F88" s="824"/>
      <c r="G88" s="824"/>
      <c r="H88" s="824"/>
      <c r="I88" s="824"/>
      <c r="J88" s="824"/>
      <c r="K88" s="824"/>
      <c r="L88" s="824"/>
      <c r="M88" s="825"/>
      <c r="N88" s="55">
        <f>L85+L86+L87</f>
        <v>3.4521131953163153</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55">
        <f>N80+N88</f>
        <v>14.959157179704031</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1127</v>
      </c>
      <c r="C31" s="84" t="s">
        <v>2129</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190</v>
      </c>
      <c r="B36" s="836" t="str">
        <f>VLOOKUP(A36,EQUIPOS!A6:D154,3,FALSE)</f>
        <v>Diferencial de 3 ton</v>
      </c>
      <c r="C36" s="837"/>
      <c r="D36" s="837"/>
      <c r="E36" s="837"/>
      <c r="F36" s="837"/>
      <c r="G36" s="837"/>
      <c r="H36" s="838"/>
      <c r="I36" s="271"/>
      <c r="J36" s="272"/>
      <c r="K36" s="273">
        <f>VLOOKUP(A36,EQUIPOS!A6:D163,4,FALSE)</f>
        <v>3041.2323284818285</v>
      </c>
      <c r="L36" s="274"/>
      <c r="M36" s="340">
        <v>40</v>
      </c>
      <c r="N36" s="276">
        <f t="shared" ref="N36:N41" si="0">K36/M36</f>
        <v>76.030808212045713</v>
      </c>
    </row>
    <row r="37" spans="1:14">
      <c r="A37" s="116" t="s">
        <v>195</v>
      </c>
      <c r="B37" s="836" t="str">
        <f>VLOOKUP(A37,EQUIPOS!A7:D154,3,FALSE)</f>
        <v xml:space="preserve">Equipo de oxicorte, Capacidad de corte: hasta 6´´ (152mm) </v>
      </c>
      <c r="C37" s="837"/>
      <c r="D37" s="837"/>
      <c r="E37" s="837"/>
      <c r="F37" s="837"/>
      <c r="G37" s="837"/>
      <c r="H37" s="838"/>
      <c r="I37" s="425"/>
      <c r="J37" s="426"/>
      <c r="K37" s="273">
        <f>VLOOKUP(A37,EQUIPOS!A7:D164,4,FALSE)</f>
        <v>5404.512063979204</v>
      </c>
      <c r="L37" s="339"/>
      <c r="M37" s="340">
        <v>400</v>
      </c>
      <c r="N37" s="276">
        <f t="shared" si="0"/>
        <v>13.51128015994801</v>
      </c>
    </row>
    <row r="38" spans="1:14">
      <c r="A38" s="116" t="s">
        <v>204</v>
      </c>
      <c r="B38" s="836" t="str">
        <f>VLOOKUP(A38,EQUIPOS!A8:D154,3,FALSE)</f>
        <v xml:space="preserve">Equipo de soldadura 250 AMP
</v>
      </c>
      <c r="C38" s="837"/>
      <c r="D38" s="837"/>
      <c r="E38" s="837"/>
      <c r="F38" s="837"/>
      <c r="G38" s="837"/>
      <c r="H38" s="838"/>
      <c r="I38" s="425"/>
      <c r="J38" s="426"/>
      <c r="K38" s="273">
        <f>VLOOKUP(A38,EQUIPOS!A8:D165,4,FALSE)</f>
        <v>4860.180695073811</v>
      </c>
      <c r="L38" s="339"/>
      <c r="M38" s="340">
        <v>400</v>
      </c>
      <c r="N38" s="276">
        <f t="shared" si="0"/>
        <v>12.150451737684527</v>
      </c>
    </row>
    <row r="39" spans="1:14">
      <c r="A39" s="116" t="s">
        <v>208</v>
      </c>
      <c r="B39" s="836" t="str">
        <f>VLOOKUP(A39,EQUIPOS!A9:D154,3,FALSE)</f>
        <v>Equipo de soldadura 400</v>
      </c>
      <c r="C39" s="837"/>
      <c r="D39" s="837"/>
      <c r="E39" s="837"/>
      <c r="F39" s="837"/>
      <c r="G39" s="837"/>
      <c r="H39" s="838"/>
      <c r="I39" s="425"/>
      <c r="J39" s="426"/>
      <c r="K39" s="273">
        <f>VLOOKUP(A39,EQUIPOS!A9:D166,4,FALSE)</f>
        <v>11640.487522416748</v>
      </c>
      <c r="L39" s="339"/>
      <c r="M39" s="340">
        <v>400</v>
      </c>
      <c r="N39" s="276">
        <f t="shared" si="0"/>
        <v>29.101218806041871</v>
      </c>
    </row>
    <row r="40" spans="1:14">
      <c r="A40" s="116" t="s">
        <v>210</v>
      </c>
      <c r="B40" s="836" t="str">
        <f>VLOOKUP(A40,EQUIPOS!A10:D154,3,FALSE)</f>
        <v>Equipo de soldadura 600</v>
      </c>
      <c r="C40" s="837"/>
      <c r="D40" s="837"/>
      <c r="E40" s="837"/>
      <c r="F40" s="837"/>
      <c r="G40" s="837"/>
      <c r="H40" s="838"/>
      <c r="I40" s="425"/>
      <c r="J40" s="426"/>
      <c r="K40" s="273">
        <f>VLOOKUP(A40,EQUIPOS!A10:D167,4,FALSE)</f>
        <v>15078.311504037158</v>
      </c>
      <c r="L40" s="339"/>
      <c r="M40" s="340">
        <v>400</v>
      </c>
      <c r="N40" s="276">
        <f t="shared" si="0"/>
        <v>37.695778760092892</v>
      </c>
    </row>
    <row r="41" spans="1:14">
      <c r="A41" s="116" t="s">
        <v>243</v>
      </c>
      <c r="B41" s="836" t="str">
        <f>VLOOKUP(A41,EQUIPOS!A11:D155,3,FALSE)</f>
        <v>Grúa 10 ton</v>
      </c>
      <c r="C41" s="837"/>
      <c r="D41" s="837"/>
      <c r="E41" s="837"/>
      <c r="F41" s="837"/>
      <c r="G41" s="837"/>
      <c r="H41" s="838"/>
      <c r="I41" s="425"/>
      <c r="J41" s="426"/>
      <c r="K41" s="273">
        <f>VLOOKUP(A41,EQUIPOS!A11:D168,4,FALSE)</f>
        <v>182473.93970890972</v>
      </c>
      <c r="L41" s="339"/>
      <c r="M41" s="340">
        <v>400</v>
      </c>
      <c r="N41" s="276">
        <f t="shared" si="0"/>
        <v>456.18484927227428</v>
      </c>
    </row>
    <row r="42" spans="1:14">
      <c r="B42" s="836"/>
      <c r="C42" s="837"/>
      <c r="D42" s="837"/>
      <c r="E42" s="837"/>
      <c r="F42" s="837"/>
      <c r="G42" s="837"/>
      <c r="H42" s="838"/>
      <c r="I42" s="39"/>
      <c r="J42" s="40"/>
      <c r="K42" s="273"/>
      <c r="L42" s="280"/>
      <c r="M42" s="340"/>
      <c r="N42" s="276"/>
    </row>
    <row r="43" spans="1:14">
      <c r="B43" s="324"/>
      <c r="C43" s="325"/>
      <c r="D43" s="325"/>
      <c r="E43" s="325"/>
      <c r="F43" s="327"/>
      <c r="G43" s="327"/>
      <c r="H43" s="128"/>
      <c r="I43" s="39"/>
      <c r="J43" s="40"/>
      <c r="K43" s="273"/>
      <c r="L43" s="280"/>
      <c r="M43" s="281"/>
      <c r="N43" s="277"/>
    </row>
    <row r="44" spans="1:14">
      <c r="B44" s="843" t="s">
        <v>952</v>
      </c>
      <c r="C44" s="844"/>
      <c r="D44" s="844"/>
      <c r="E44" s="41"/>
      <c r="F44" s="42"/>
      <c r="G44" s="42"/>
      <c r="H44" s="43"/>
      <c r="I44" s="39"/>
      <c r="J44" s="40"/>
      <c r="K44" s="283"/>
      <c r="L44" s="280"/>
      <c r="M44" s="405">
        <v>0.05</v>
      </c>
      <c r="N44" s="348">
        <f>N81*M44</f>
        <v>100.80399809240021</v>
      </c>
    </row>
    <row r="45" spans="1:14" ht="15.75" thickBot="1">
      <c r="B45" s="836"/>
      <c r="C45" s="837"/>
      <c r="D45" s="837"/>
      <c r="E45" s="837"/>
      <c r="F45" s="837"/>
      <c r="G45" s="837"/>
      <c r="H45" s="838"/>
      <c r="I45" s="845"/>
      <c r="J45" s="846"/>
      <c r="K45" s="44"/>
      <c r="L45" s="847"/>
      <c r="M45" s="848"/>
      <c r="N45" s="108"/>
    </row>
    <row r="46" spans="1:14" ht="15.75" thickBot="1">
      <c r="B46" s="823" t="s">
        <v>953</v>
      </c>
      <c r="C46" s="824"/>
      <c r="D46" s="824"/>
      <c r="E46" s="824"/>
      <c r="F46" s="824"/>
      <c r="G46" s="824"/>
      <c r="H46" s="824"/>
      <c r="I46" s="824"/>
      <c r="J46" s="824"/>
      <c r="K46" s="824"/>
      <c r="L46" s="824"/>
      <c r="M46" s="825"/>
      <c r="N46" s="398">
        <f>SUM(N36:N44)</f>
        <v>725.47838504048741</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14" t="s">
        <v>944</v>
      </c>
      <c r="C50" s="815"/>
      <c r="D50" s="815"/>
      <c r="E50" s="815"/>
      <c r="F50" s="815"/>
      <c r="G50" s="815"/>
      <c r="H50" s="815"/>
      <c r="I50" s="816"/>
      <c r="J50" s="319" t="s">
        <v>945</v>
      </c>
      <c r="K50" s="88" t="s">
        <v>946</v>
      </c>
      <c r="L50" s="817" t="s">
        <v>955</v>
      </c>
      <c r="M50" s="816"/>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44396.996854253179</v>
      </c>
      <c r="N51" s="276">
        <f>K51*M51</f>
        <v>221.98498427126589</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4069.2561544027299</v>
      </c>
      <c r="N52" s="276">
        <f t="shared" ref="N52:N58" si="1">K52*M52</f>
        <v>20.34628077201365</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11665.113802515025</v>
      </c>
      <c r="N53" s="276">
        <f t="shared" si="1"/>
        <v>58.325569012575123</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11605.657518882726</v>
      </c>
      <c r="N54" s="276">
        <f t="shared" si="1"/>
        <v>116.05657518882727</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17053.739963277767</v>
      </c>
      <c r="N55" s="276">
        <f t="shared" si="1"/>
        <v>170.53739963277766</v>
      </c>
    </row>
    <row r="56" spans="1:14">
      <c r="A56" s="166" t="s">
        <v>608</v>
      </c>
      <c r="B56" s="46" t="str">
        <f>VLOOKUP(A56,MATERIALES!A8:D373,3,FALSE)</f>
        <v>Pintura anticorrosiva</v>
      </c>
      <c r="C56" s="429"/>
      <c r="D56" s="429"/>
      <c r="E56" s="429"/>
      <c r="F56" s="429"/>
      <c r="G56" s="429"/>
      <c r="H56" s="429"/>
      <c r="I56" s="429"/>
      <c r="J56" s="316" t="str">
        <f>VLOOKUP(A56,MATERIALES!A10:D648,2,FALSE)</f>
        <v>gal</v>
      </c>
      <c r="K56" s="440">
        <v>5.0000000000000001E-4</v>
      </c>
      <c r="L56" s="425"/>
      <c r="M56" s="406">
        <f>VLOOKUP(A56,MATERIALES!A8:D401,4,FALSE)</f>
        <v>48685.200922102078</v>
      </c>
      <c r="N56" s="276">
        <f t="shared" si="1"/>
        <v>24.342600461051038</v>
      </c>
    </row>
    <row r="57" spans="1:14">
      <c r="A57" s="166" t="s">
        <v>607</v>
      </c>
      <c r="B57" s="46" t="str">
        <f>VLOOKUP(A57,MATERIALES!A9:D373,3,FALSE)</f>
        <v xml:space="preserve">Pintura acrílica, esmalte o similar </v>
      </c>
      <c r="C57" s="429"/>
      <c r="D57" s="429"/>
      <c r="E57" s="429"/>
      <c r="F57" s="429"/>
      <c r="G57" s="429"/>
      <c r="H57" s="429"/>
      <c r="I57" s="429"/>
      <c r="J57" s="316" t="str">
        <f>VLOOKUP(A57,MATERIALES!A11:D649,2,FALSE)</f>
        <v>gal</v>
      </c>
      <c r="K57" s="401">
        <v>1E-3</v>
      </c>
      <c r="L57" s="425"/>
      <c r="M57" s="406">
        <f>VLOOKUP(A57,MATERIALES!A9:D402,4,FALSE)</f>
        <v>115451.56036183929</v>
      </c>
      <c r="N57" s="276">
        <f t="shared" si="1"/>
        <v>115.4515603618393</v>
      </c>
    </row>
    <row r="58" spans="1:14" ht="15.75" thickBot="1">
      <c r="A58" t="s">
        <v>840</v>
      </c>
      <c r="B58" s="46" t="str">
        <f>VLOOKUP(A58,MATERIALES!A10:D373,3,FALSE)</f>
        <v>Disolvente para pintura (TINNER)</v>
      </c>
      <c r="C58" s="314"/>
      <c r="D58" s="314"/>
      <c r="E58" s="314"/>
      <c r="F58" s="314"/>
      <c r="G58" s="314"/>
      <c r="H58" s="314"/>
      <c r="I58" s="314"/>
      <c r="J58" s="437" t="str">
        <f>VLOOKUP(A58,MATERIALES!A11:D650,2,FALSE)</f>
        <v>gal</v>
      </c>
      <c r="K58" s="129">
        <v>1E-3</v>
      </c>
      <c r="L58" s="329"/>
      <c r="M58" s="406">
        <f>VLOOKUP(A58,MATERIALES!A10:D403,4,FALSE)</f>
        <v>19873.8198032289</v>
      </c>
      <c r="N58" s="276">
        <f t="shared" si="1"/>
        <v>19.873819803228901</v>
      </c>
    </row>
    <row r="59" spans="1:14" ht="15.75" thickBot="1">
      <c r="B59" s="823" t="s">
        <v>953</v>
      </c>
      <c r="C59" s="824"/>
      <c r="D59" s="824"/>
      <c r="E59" s="824"/>
      <c r="F59" s="824"/>
      <c r="G59" s="824"/>
      <c r="H59" s="824"/>
      <c r="I59" s="824"/>
      <c r="J59" s="824"/>
      <c r="K59" s="824"/>
      <c r="L59" s="824"/>
      <c r="M59" s="825"/>
      <c r="N59" s="398">
        <f>SUM(N51:N58)</f>
        <v>746.91878950357875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B64" s="49"/>
      <c r="C64" s="321"/>
      <c r="D64" s="321"/>
      <c r="E64" s="321"/>
      <c r="F64" s="321"/>
      <c r="G64" s="321"/>
      <c r="H64" s="315"/>
      <c r="I64" s="283"/>
      <c r="J64" s="290"/>
      <c r="K64" s="283"/>
      <c r="L64" s="827"/>
      <c r="M64" s="828"/>
      <c r="N64" s="291"/>
    </row>
    <row r="65" spans="1:15">
      <c r="B65" s="49"/>
      <c r="C65" s="50"/>
      <c r="D65" s="50"/>
      <c r="E65" s="50"/>
      <c r="F65" s="50"/>
      <c r="G65" s="50"/>
      <c r="H65" s="315"/>
      <c r="I65" s="283"/>
      <c r="J65" s="290"/>
      <c r="K65" s="283"/>
      <c r="L65" s="827"/>
      <c r="M65" s="828"/>
      <c r="N65" s="291"/>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87780</v>
      </c>
      <c r="J77" s="297">
        <v>185</v>
      </c>
      <c r="K77" s="298">
        <f>VLOOKUP(A77,'MANO DE OBRA'!A9:D101,4,FALSE)</f>
        <v>162393</v>
      </c>
      <c r="L77" s="53"/>
      <c r="M77" s="438">
        <v>320</v>
      </c>
      <c r="N77" s="399">
        <f>K77/M77</f>
        <v>507.47812499999998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8"/>
      <c r="N79" s="399"/>
    </row>
    <row r="80" spans="1:15" ht="15.75" thickBot="1">
      <c r="B80" s="810"/>
      <c r="C80" s="811"/>
      <c r="D80" s="811"/>
      <c r="E80" s="811"/>
      <c r="F80" s="811"/>
      <c r="G80" s="811"/>
      <c r="H80" s="811"/>
      <c r="I80" s="474"/>
      <c r="J80" s="475"/>
      <c r="K80" s="478"/>
      <c r="L80" s="479"/>
      <c r="M80" s="480"/>
      <c r="N80" s="399"/>
    </row>
    <row r="81" spans="1:14" ht="15.75" thickBot="1">
      <c r="B81" s="829" t="s">
        <v>953</v>
      </c>
      <c r="C81" s="830"/>
      <c r="D81" s="830"/>
      <c r="E81" s="830"/>
      <c r="F81" s="830"/>
      <c r="G81" s="830"/>
      <c r="H81" s="830"/>
      <c r="I81" s="830"/>
      <c r="J81" s="830"/>
      <c r="K81" s="830"/>
      <c r="L81" s="830"/>
      <c r="M81" s="831"/>
      <c r="N81" s="305">
        <f>SUM(N75:N80)</f>
        <v>2016.0799618480041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N46+N59+N70+N81</f>
        <v>3488.4771363920704</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697.69542727841417</v>
      </c>
      <c r="M88" s="858"/>
      <c r="N88" s="54"/>
    </row>
    <row r="89" spans="1:14">
      <c r="B89" s="92" t="s">
        <v>973</v>
      </c>
      <c r="C89" s="93"/>
      <c r="D89" s="93"/>
      <c r="E89" s="93"/>
      <c r="F89" s="93"/>
      <c r="G89" s="93"/>
      <c r="H89" s="93"/>
      <c r="I89" s="90"/>
      <c r="J89" s="91"/>
      <c r="K89" s="308">
        <v>0.05</v>
      </c>
      <c r="L89" s="857">
        <f>N83*K89</f>
        <v>174.42385681960354</v>
      </c>
      <c r="M89" s="858"/>
      <c r="N89" s="54"/>
    </row>
    <row r="90" spans="1:14" ht="15.75" thickBot="1">
      <c r="B90" s="94" t="s">
        <v>974</v>
      </c>
      <c r="C90" s="95"/>
      <c r="D90" s="95"/>
      <c r="E90" s="95"/>
      <c r="F90" s="95"/>
      <c r="G90" s="95"/>
      <c r="H90" s="95"/>
      <c r="I90" s="96"/>
      <c r="J90" s="97"/>
      <c r="K90" s="309">
        <v>0.05</v>
      </c>
      <c r="L90" s="859">
        <f>N83*K90</f>
        <v>174.42385681960354</v>
      </c>
      <c r="M90" s="860"/>
      <c r="N90" s="54"/>
    </row>
    <row r="91" spans="1:14" ht="15.75" thickBot="1">
      <c r="B91" s="823" t="s">
        <v>953</v>
      </c>
      <c r="C91" s="824"/>
      <c r="D91" s="824"/>
      <c r="E91" s="824"/>
      <c r="F91" s="824"/>
      <c r="G91" s="824"/>
      <c r="H91" s="824"/>
      <c r="I91" s="824"/>
      <c r="J91" s="824"/>
      <c r="K91" s="824"/>
      <c r="L91" s="824"/>
      <c r="M91" s="825"/>
      <c r="N91" s="55">
        <f>L88+L89+L90</f>
        <v>1046.5431409176213</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4535.0202773096917</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42.75" customHeight="1" thickBot="1">
      <c r="A31" t="s">
        <v>1844</v>
      </c>
      <c r="B31" s="83" t="s">
        <v>1128</v>
      </c>
      <c r="C31" s="963" t="s">
        <v>2131</v>
      </c>
      <c r="D31" s="964"/>
      <c r="E31" s="964"/>
      <c r="F31" s="964"/>
      <c r="G31" s="964"/>
      <c r="H31" s="964"/>
      <c r="I31" s="964"/>
      <c r="J31" s="964"/>
      <c r="K31" s="472"/>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188</v>
      </c>
      <c r="B36" s="836" t="str">
        <f>VLOOKUP(A36,EQUIPOS!A6:D154,3,FALSE)</f>
        <v>Diferencial</v>
      </c>
      <c r="C36" s="837"/>
      <c r="D36" s="837"/>
      <c r="E36" s="837"/>
      <c r="F36" s="837"/>
      <c r="G36" s="837"/>
      <c r="H36" s="838"/>
      <c r="I36" s="271"/>
      <c r="J36" s="272"/>
      <c r="K36" s="273">
        <f>VLOOKUP(A36,EQUIPOS!A6:D163,4,FALSE)</f>
        <v>2226.4887433389658</v>
      </c>
      <c r="L36" s="274"/>
      <c r="M36" s="340">
        <v>4</v>
      </c>
      <c r="N36" s="276">
        <f>K36/M36</f>
        <v>556.62218583474146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1010.0320112950249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1566.6541971297663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0.01</v>
      </c>
      <c r="L48" s="271"/>
      <c r="M48" s="406">
        <f>VLOOKUP(A48,MATERIALES!A5:D396,4,FALSE)</f>
        <v>418068.99620756734</v>
      </c>
      <c r="N48" s="276">
        <f>K48*M48</f>
        <v>4180.6899620756731</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126811.20239523673</v>
      </c>
      <c r="N49" s="276">
        <f>K49*M49</f>
        <v>126811.20239523673</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0.36499999999999999</v>
      </c>
      <c r="L50" s="425"/>
      <c r="M50" s="406">
        <f>VLOOKUP(A50,MATERIALES!A6:D398,4,FALSE)</f>
        <v>443473.07993755973</v>
      </c>
      <c r="N50" s="276">
        <f>K50*M50</f>
        <v>161867.67417720929</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292859.5665345217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827">
        <f>VLOOKUP(A58,TRANSPORTE!A1:D117,4,FALSE)</f>
        <v>29.290657414805093</v>
      </c>
      <c r="M58" s="828"/>
      <c r="N58" s="291">
        <f>K58*L58</f>
        <v>8.2013840761454269</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314"/>
      <c r="E63" s="314"/>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f>
        <v>8.2013840761454269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32</v>
      </c>
      <c r="N69" s="399">
        <f>K69/M69</f>
        <v>6766.375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10100.320112950249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304534.74222867785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60906.948445735572</v>
      </c>
      <c r="M82" s="858"/>
      <c r="N82" s="54"/>
    </row>
    <row r="83" spans="1:14">
      <c r="B83" s="92" t="s">
        <v>973</v>
      </c>
      <c r="C83" s="93"/>
      <c r="D83" s="93"/>
      <c r="E83" s="93"/>
      <c r="F83" s="93"/>
      <c r="G83" s="93"/>
      <c r="H83" s="93"/>
      <c r="I83" s="90"/>
      <c r="J83" s="91"/>
      <c r="K83" s="308">
        <v>0.05</v>
      </c>
      <c r="L83" s="857">
        <f>N77*K83</f>
        <v>15226.737111433893</v>
      </c>
      <c r="M83" s="858"/>
      <c r="N83" s="54"/>
    </row>
    <row r="84" spans="1:14" ht="15.75" thickBot="1">
      <c r="B84" s="94" t="s">
        <v>974</v>
      </c>
      <c r="C84" s="95"/>
      <c r="D84" s="95"/>
      <c r="E84" s="95"/>
      <c r="F84" s="95"/>
      <c r="G84" s="95"/>
      <c r="H84" s="95"/>
      <c r="I84" s="96"/>
      <c r="J84" s="97"/>
      <c r="K84" s="309">
        <v>0.05</v>
      </c>
      <c r="L84" s="859">
        <f>N77*K84</f>
        <v>15226.737111433893</v>
      </c>
      <c r="M84" s="860"/>
      <c r="N84" s="54"/>
    </row>
    <row r="85" spans="1:14" ht="15.75" thickBot="1">
      <c r="B85" s="823" t="s">
        <v>953</v>
      </c>
      <c r="C85" s="824"/>
      <c r="D85" s="824"/>
      <c r="E85" s="824"/>
      <c r="F85" s="824"/>
      <c r="G85" s="824"/>
      <c r="H85" s="824"/>
      <c r="I85" s="824"/>
      <c r="J85" s="824"/>
      <c r="K85" s="824"/>
      <c r="L85" s="824"/>
      <c r="M85" s="825"/>
      <c r="N85" s="55">
        <f>L82+L83+L84</f>
        <v>91360.422668603351</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395895.16489728121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45" customHeight="1" thickBot="1">
      <c r="A31" t="s">
        <v>1844</v>
      </c>
      <c r="B31" s="83" t="s">
        <v>1129</v>
      </c>
      <c r="C31" s="984" t="s">
        <v>2132</v>
      </c>
      <c r="D31" s="985"/>
      <c r="E31" s="985"/>
      <c r="F31" s="985"/>
      <c r="G31" s="985"/>
      <c r="H31" s="985"/>
      <c r="I31" s="985"/>
      <c r="J31" s="985"/>
      <c r="K31" s="481"/>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188</v>
      </c>
      <c r="B36" s="836" t="str">
        <f>VLOOKUP(A36,EQUIPOS!A6:D154,3,FALSE)</f>
        <v>Diferencial</v>
      </c>
      <c r="C36" s="837"/>
      <c r="D36" s="837"/>
      <c r="E36" s="837"/>
      <c r="F36" s="837"/>
      <c r="G36" s="837"/>
      <c r="H36" s="838"/>
      <c r="I36" s="271"/>
      <c r="J36" s="272"/>
      <c r="K36" s="273">
        <f>VLOOKUP(A36,EQUIPOS!A6:D163,4,FALSE)</f>
        <v>2226.4887433389658</v>
      </c>
      <c r="L36" s="274"/>
      <c r="M36" s="445">
        <v>4</v>
      </c>
      <c r="N36" s="276">
        <f>K36/M36</f>
        <v>556.62218583474146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1010.0320112950249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1566.6541971297663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418068.99620756734</v>
      </c>
      <c r="N48" s="276">
        <f>K48*M48</f>
        <v>8361.3799241513461</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126811.20239523673</v>
      </c>
      <c r="N49" s="276">
        <f>K49*M49</f>
        <v>126811.20239523673</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0.46</v>
      </c>
      <c r="L50" s="425"/>
      <c r="M50" s="406">
        <f>VLOOKUP(A50,MATERIALES!A6:D398,4,FALSE)</f>
        <v>443473.07993755973</v>
      </c>
      <c r="N50" s="276">
        <f>K50*M50</f>
        <v>203997.61677127748</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339170.19909066556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827">
        <f>VLOOKUP(A58,TRANSPORTE!A1:D117,4,FALSE)</f>
        <v>29.290657414805093</v>
      </c>
      <c r="M58" s="828"/>
      <c r="N58" s="291">
        <f>K58*L58</f>
        <v>8.2013840761454269</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f>
        <v>8.2013840761454269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32</v>
      </c>
      <c r="N69" s="399">
        <f>K69/M69</f>
        <v>6766.375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10100.320112950249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350845.3747848217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70169.074956964338</v>
      </c>
      <c r="M82" s="858"/>
      <c r="N82" s="54"/>
    </row>
    <row r="83" spans="1:14">
      <c r="B83" s="92" t="s">
        <v>973</v>
      </c>
      <c r="C83" s="93"/>
      <c r="D83" s="93"/>
      <c r="E83" s="93"/>
      <c r="F83" s="93"/>
      <c r="G83" s="93"/>
      <c r="H83" s="93"/>
      <c r="I83" s="90"/>
      <c r="J83" s="91"/>
      <c r="K83" s="308">
        <v>0.05</v>
      </c>
      <c r="L83" s="857">
        <f>N77*K83</f>
        <v>17542.268739241084</v>
      </c>
      <c r="M83" s="858"/>
      <c r="N83" s="54"/>
    </row>
    <row r="84" spans="1:14" ht="15.75" thickBot="1">
      <c r="B84" s="94" t="s">
        <v>974</v>
      </c>
      <c r="C84" s="95"/>
      <c r="D84" s="95"/>
      <c r="E84" s="95"/>
      <c r="F84" s="95"/>
      <c r="G84" s="95"/>
      <c r="H84" s="95"/>
      <c r="I84" s="96"/>
      <c r="J84" s="97"/>
      <c r="K84" s="309">
        <v>0.05</v>
      </c>
      <c r="L84" s="859">
        <f>N77*K84</f>
        <v>17542.268739241084</v>
      </c>
      <c r="M84" s="860"/>
      <c r="N84" s="54"/>
    </row>
    <row r="85" spans="1:14" ht="15.75" thickBot="1">
      <c r="B85" s="823" t="s">
        <v>953</v>
      </c>
      <c r="C85" s="824"/>
      <c r="D85" s="824"/>
      <c r="E85" s="824"/>
      <c r="F85" s="824"/>
      <c r="G85" s="824"/>
      <c r="H85" s="824"/>
      <c r="I85" s="824"/>
      <c r="J85" s="824"/>
      <c r="K85" s="824"/>
      <c r="L85" s="824"/>
      <c r="M85" s="825"/>
      <c r="N85" s="55">
        <f>L82+L83+L84</f>
        <v>105253.61243544651</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456098.98722026823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1676</v>
      </c>
      <c r="C31" s="84" t="s">
        <v>2133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310</v>
      </c>
      <c r="B36" s="836" t="str">
        <f>VLOOKUP(A36,EQUIPOS!A6:D154,3,FALSE)</f>
        <v>Retroexcavadora A25C</v>
      </c>
      <c r="C36" s="837"/>
      <c r="D36" s="837"/>
      <c r="E36" s="837"/>
      <c r="F36" s="837"/>
      <c r="G36" s="837"/>
      <c r="H36" s="838"/>
      <c r="I36" s="271"/>
      <c r="J36" s="272"/>
      <c r="K36" s="273">
        <f>VLOOKUP(A36,EQUIPOS!A6:D163,4,FALSE)</f>
        <v>189772.89729726611</v>
      </c>
      <c r="L36" s="274"/>
      <c r="M36" s="340">
        <v>3</v>
      </c>
      <c r="N36" s="276">
        <f>K36/M36</f>
        <v>63257.63243242204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1346.7093483933668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64604.341780815404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418068.99620756734</v>
      </c>
      <c r="N48" s="276">
        <f>K48*M48</f>
        <v>8361.3799241513461</v>
      </c>
    </row>
    <row r="49" spans="1:14">
      <c r="A49" s="166" t="s">
        <v>548</v>
      </c>
      <c r="B49" s="46" t="str">
        <f>VLOOKUP(A49,MATERIALES!A6:D373,3,FALSE)</f>
        <v>Material para solado y atraque</v>
      </c>
      <c r="C49" s="429"/>
      <c r="D49" s="429"/>
      <c r="E49" s="429"/>
      <c r="F49" s="429"/>
      <c r="G49" s="429"/>
      <c r="H49" s="429"/>
      <c r="I49" s="429"/>
      <c r="J49" s="316" t="str">
        <f>VLOOKUP(A49,MATERIALES!A5:D641,2,FALSE)</f>
        <v>m3</v>
      </c>
      <c r="K49" s="401">
        <v>0.46</v>
      </c>
      <c r="L49" s="425"/>
      <c r="M49" s="406">
        <f>VLOOKUP(A49,MATERIALES!A6:D397,4,FALSE)</f>
        <v>48781.027452074508</v>
      </c>
      <c r="N49" s="276">
        <f>K49*M49</f>
        <v>22439.272627954273</v>
      </c>
    </row>
    <row r="50" spans="1:14">
      <c r="A50" s="166" t="s">
        <v>714</v>
      </c>
      <c r="B50" s="46" t="str">
        <f>VLOOKUP(A50,MATERIALES!A6:D373,3,FALSE)</f>
        <v>Tubo concreto reforzado 900mm (tipo 1)</v>
      </c>
      <c r="C50" s="429"/>
      <c r="D50" s="429"/>
      <c r="E50" s="429"/>
      <c r="F50" s="429"/>
      <c r="G50" s="429"/>
      <c r="H50" s="429"/>
      <c r="I50" s="429"/>
      <c r="J50" s="316" t="str">
        <f>VLOOKUP(A50,MATERIALES!A6:D642,2,FALSE)</f>
        <v>m</v>
      </c>
      <c r="K50" s="401">
        <v>1</v>
      </c>
      <c r="L50" s="425"/>
      <c r="M50" s="406">
        <f>VLOOKUP(A50,MATERIALES!A6:D398,4,FALSE)</f>
        <v>591068.60963814089</v>
      </c>
      <c r="N50" s="276">
        <f>K50*M50</f>
        <v>591068.60963814089</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621869.26219024649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827">
        <f>VLOOKUP(A58,TRANSPORTE!A1:D117,4,FALSE)</f>
        <v>29.290657414805093</v>
      </c>
      <c r="M58" s="828"/>
      <c r="N58" s="291">
        <f>K58*L58</f>
        <v>8.2013840761454269</v>
      </c>
    </row>
    <row r="59" spans="1:14">
      <c r="A59" t="s">
        <v>1323</v>
      </c>
      <c r="B59" s="49" t="str">
        <f>VLOOKUP(A59,TRANSPORTE!A1:D117,3,FALSE)</f>
        <v>Transporte de Material de Solado y Atraque Tubería de Concreto Reforzado</v>
      </c>
      <c r="C59" s="50"/>
      <c r="D59" s="50"/>
      <c r="E59" s="50"/>
      <c r="F59" s="50"/>
      <c r="G59" s="50"/>
      <c r="H59" s="315" t="s">
        <v>339</v>
      </c>
      <c r="I59" s="283">
        <v>0.46</v>
      </c>
      <c r="J59" s="290">
        <v>1</v>
      </c>
      <c r="K59" s="283">
        <f>I59*J59</f>
        <v>0.46</v>
      </c>
      <c r="L59" s="827">
        <f>VLOOKUP(A59,TRANSPORTE!A1:D117,4,FALSE)</f>
        <v>1313.8952040355425</v>
      </c>
      <c r="M59" s="828"/>
      <c r="N59" s="291">
        <f>K59*L59</f>
        <v>604.39179385634964</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612.59317793249511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24</v>
      </c>
      <c r="N69" s="399">
        <f>K69/M69</f>
        <v>9021.8333333333339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24</v>
      </c>
      <c r="N70" s="399">
        <f>K70/M70</f>
        <v>4445.260150600333</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13467.093483933666</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700553.29063292814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140110.65812658562</v>
      </c>
      <c r="M82" s="858"/>
      <c r="N82" s="54"/>
    </row>
    <row r="83" spans="1:14">
      <c r="B83" s="92" t="s">
        <v>973</v>
      </c>
      <c r="C83" s="93"/>
      <c r="D83" s="93"/>
      <c r="E83" s="93"/>
      <c r="F83" s="93"/>
      <c r="G83" s="93"/>
      <c r="H83" s="93"/>
      <c r="I83" s="90"/>
      <c r="J83" s="91"/>
      <c r="K83" s="308">
        <v>0.05</v>
      </c>
      <c r="L83" s="857">
        <f>N77*K83</f>
        <v>35027.664531646406</v>
      </c>
      <c r="M83" s="858"/>
      <c r="N83" s="54"/>
    </row>
    <row r="84" spans="1:14" ht="15.75" thickBot="1">
      <c r="B84" s="94" t="s">
        <v>974</v>
      </c>
      <c r="C84" s="95"/>
      <c r="D84" s="95"/>
      <c r="E84" s="95"/>
      <c r="F84" s="95"/>
      <c r="G84" s="95"/>
      <c r="H84" s="95"/>
      <c r="I84" s="96"/>
      <c r="J84" s="97"/>
      <c r="K84" s="309">
        <v>0.05</v>
      </c>
      <c r="L84" s="859">
        <f>N77*K84</f>
        <v>35027.664531646406</v>
      </c>
      <c r="M84" s="860"/>
      <c r="N84" s="54"/>
    </row>
    <row r="85" spans="1:14" ht="15.75" thickBot="1">
      <c r="B85" s="823" t="s">
        <v>953</v>
      </c>
      <c r="C85" s="824"/>
      <c r="D85" s="824"/>
      <c r="E85" s="824"/>
      <c r="F85" s="824"/>
      <c r="G85" s="824"/>
      <c r="H85" s="824"/>
      <c r="I85" s="824"/>
      <c r="J85" s="824"/>
      <c r="K85" s="824"/>
      <c r="L85" s="824"/>
      <c r="M85" s="825"/>
      <c r="N85" s="55">
        <f>L82+L83+L84</f>
        <v>210165.98718987845</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910719.27782280662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1130</v>
      </c>
      <c r="C31" s="84" t="s">
        <v>2135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4896.2988602751147</v>
      </c>
      <c r="L36" s="274"/>
      <c r="M36" s="340">
        <v>0.5</v>
      </c>
      <c r="N36" s="276">
        <f>K36/M36</f>
        <v>9792.5977205502295</v>
      </c>
    </row>
    <row r="37" spans="1:14">
      <c r="A37" s="116" t="s">
        <v>320</v>
      </c>
      <c r="B37" s="836" t="str">
        <f>VLOOKUP(A37,EQUIPOS!A7:D154,3,FALSE)</f>
        <v>Retroexcavadora sobre llantas, motor 62HP, Profundidad de excavación de 5.41 metros.</v>
      </c>
      <c r="C37" s="837"/>
      <c r="D37" s="837"/>
      <c r="E37" s="837"/>
      <c r="F37" s="837"/>
      <c r="G37" s="837"/>
      <c r="H37" s="838"/>
      <c r="I37" s="425"/>
      <c r="J37" s="426"/>
      <c r="K37" s="273">
        <f>VLOOKUP(A37,EQUIPOS!A7:D164,4,FALSE)</f>
        <v>126036.54718557287</v>
      </c>
      <c r="L37" s="339"/>
      <c r="M37" s="340">
        <v>1.5</v>
      </c>
      <c r="N37" s="276">
        <f>K37/M37</f>
        <v>84024.364790381907</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2693.4186967867336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96510.381207718863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48781.027452074508</v>
      </c>
      <c r="N48" s="276">
        <f>K48*M48</f>
        <v>28292.995922203212</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223759.39963165292</v>
      </c>
      <c r="N49" s="276">
        <f>K49*M49</f>
        <v>223759.39963165292</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252052.39555385613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827">
        <f>VLOOKUP(A58,TRANSPORTE!A1:D117,4,FALSE)</f>
        <v>1313.8952040355425</v>
      </c>
      <c r="M58" s="828"/>
      <c r="N58" s="291">
        <f>K58*L58</f>
        <v>1313.8952040355425</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827">
        <f>VLOOKUP(A59,TRANSPORTE!A1:D117,4,FALSE)</f>
        <v>1313.8952040355425</v>
      </c>
      <c r="M59" s="828"/>
      <c r="N59" s="291">
        <f>K59*L59</f>
        <v>762.05921834061462</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f>
        <v>2075.9544223761573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12</v>
      </c>
      <c r="N69" s="399">
        <f>K69/M69</f>
        <v>18043.666666666668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26934.186967867332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377572.91815181851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75514.583630363704</v>
      </c>
      <c r="M82" s="858"/>
      <c r="N82" s="54"/>
    </row>
    <row r="83" spans="1:14">
      <c r="B83" s="92" t="s">
        <v>973</v>
      </c>
      <c r="C83" s="93"/>
      <c r="D83" s="93"/>
      <c r="E83" s="93"/>
      <c r="F83" s="93"/>
      <c r="G83" s="93"/>
      <c r="H83" s="93"/>
      <c r="I83" s="90"/>
      <c r="J83" s="91"/>
      <c r="K83" s="308">
        <v>0.05</v>
      </c>
      <c r="L83" s="857">
        <f>N77*K83</f>
        <v>18878.645907590926</v>
      </c>
      <c r="M83" s="858"/>
      <c r="N83" s="54"/>
    </row>
    <row r="84" spans="1:14" ht="15.75" thickBot="1">
      <c r="B84" s="94" t="s">
        <v>974</v>
      </c>
      <c r="C84" s="95"/>
      <c r="D84" s="95"/>
      <c r="E84" s="95"/>
      <c r="F84" s="95"/>
      <c r="G84" s="95"/>
      <c r="H84" s="95"/>
      <c r="I84" s="96"/>
      <c r="J84" s="97"/>
      <c r="K84" s="309">
        <v>0.05</v>
      </c>
      <c r="L84" s="859">
        <f>N77*K84</f>
        <v>18878.645907590926</v>
      </c>
      <c r="M84" s="860"/>
      <c r="N84" s="54"/>
    </row>
    <row r="85" spans="1:14" ht="15.75" thickBot="1">
      <c r="B85" s="823" t="s">
        <v>953</v>
      </c>
      <c r="C85" s="824"/>
      <c r="D85" s="824"/>
      <c r="E85" s="824"/>
      <c r="F85" s="824"/>
      <c r="G85" s="824"/>
      <c r="H85" s="824"/>
      <c r="I85" s="824"/>
      <c r="J85" s="824"/>
      <c r="K85" s="824"/>
      <c r="L85" s="824"/>
      <c r="M85" s="825"/>
      <c r="N85" s="55">
        <f>L82+L83+L84</f>
        <v>113271.87544554555</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490844.79359736404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1131</v>
      </c>
      <c r="C31" s="84" t="s">
        <v>2134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4896.2988602751147</v>
      </c>
      <c r="L36" s="274"/>
      <c r="M36" s="340">
        <v>0.5</v>
      </c>
      <c r="N36" s="276">
        <f>K36/M36</f>
        <v>9792.5977205502295</v>
      </c>
    </row>
    <row r="37" spans="1:14">
      <c r="A37" s="116" t="s">
        <v>303</v>
      </c>
      <c r="B37" s="836" t="str">
        <f>VLOOKUP(A37,EQUIPOS!A7:D154,3,FALSE)</f>
        <v>Retrocargador, pala de 1,1 m3 de capacidad, profundidad de excavación de 4.400 mm y una altura de 5.680 mm</v>
      </c>
      <c r="C37" s="837"/>
      <c r="D37" s="837"/>
      <c r="E37" s="837"/>
      <c r="F37" s="837"/>
      <c r="G37" s="837"/>
      <c r="H37" s="838"/>
      <c r="I37" s="425"/>
      <c r="J37" s="426"/>
      <c r="K37" s="273">
        <f>VLOOKUP(A37,EQUIPOS!A7:D164,4,FALSE)</f>
        <v>93980.861784555702</v>
      </c>
      <c r="L37" s="339"/>
      <c r="M37" s="340">
        <v>1.5</v>
      </c>
      <c r="N37" s="276">
        <f>K37/M37</f>
        <v>62653.907856370468</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2693.4186967867336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75139.924273707424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48781.027452074508</v>
      </c>
      <c r="N48" s="276">
        <f>K48*M48</f>
        <v>28292.995922203212</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223759.39963165292</v>
      </c>
      <c r="N49" s="276">
        <f>K49*M49</f>
        <v>223759.39963165292</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252052.39555385613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827">
        <f>VLOOKUP(A58,TRANSPORTE!A1:D117,4,FALSE)</f>
        <v>1313.8952040355425</v>
      </c>
      <c r="M58" s="828"/>
      <c r="N58" s="291">
        <f>K58*L58</f>
        <v>1313.8952040355425</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827">
        <f>VLOOKUP(A59,TRANSPORTE!A1:D117,4,FALSE)</f>
        <v>1313.8952040355425</v>
      </c>
      <c r="M59" s="828"/>
      <c r="N59" s="291">
        <f>K59*L59</f>
        <v>762.05921834061462</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2075.9544223761573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12</v>
      </c>
      <c r="N69" s="399">
        <f>K69/M69</f>
        <v>18043.666666666668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26934.186967867332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356202.46121780702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71240.492243561413</v>
      </c>
      <c r="M82" s="858"/>
      <c r="N82" s="54"/>
    </row>
    <row r="83" spans="1:14">
      <c r="B83" s="92" t="s">
        <v>973</v>
      </c>
      <c r="C83" s="93"/>
      <c r="D83" s="93"/>
      <c r="E83" s="93"/>
      <c r="F83" s="93"/>
      <c r="G83" s="93"/>
      <c r="H83" s="93"/>
      <c r="I83" s="90"/>
      <c r="J83" s="91"/>
      <c r="K83" s="308">
        <v>0.05</v>
      </c>
      <c r="L83" s="857">
        <f>N77*K83</f>
        <v>17810.123060890353</v>
      </c>
      <c r="M83" s="858"/>
      <c r="N83" s="54"/>
    </row>
    <row r="84" spans="1:14" ht="15.75" thickBot="1">
      <c r="B84" s="94" t="s">
        <v>974</v>
      </c>
      <c r="C84" s="95"/>
      <c r="D84" s="95"/>
      <c r="E84" s="95"/>
      <c r="F84" s="95"/>
      <c r="G84" s="95"/>
      <c r="H84" s="95"/>
      <c r="I84" s="96"/>
      <c r="J84" s="97"/>
      <c r="K84" s="309">
        <v>0.05</v>
      </c>
      <c r="L84" s="859">
        <f>N77*K84</f>
        <v>17810.123060890353</v>
      </c>
      <c r="M84" s="860"/>
      <c r="N84" s="54"/>
    </row>
    <row r="85" spans="1:14" ht="15.75" thickBot="1">
      <c r="B85" s="823" t="s">
        <v>953</v>
      </c>
      <c r="C85" s="824"/>
      <c r="D85" s="824"/>
      <c r="E85" s="824"/>
      <c r="F85" s="824"/>
      <c r="G85" s="824"/>
      <c r="H85" s="824"/>
      <c r="I85" s="824"/>
      <c r="J85" s="824"/>
      <c r="K85" s="824"/>
      <c r="L85" s="824"/>
      <c r="M85" s="825"/>
      <c r="N85" s="55">
        <f>L82+L83+L84</f>
        <v>106860.73836534213</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463063.19958314917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1677</v>
      </c>
      <c r="C31" s="84" t="s">
        <v>1678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134.53962180720401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134.53962180720401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713</v>
      </c>
      <c r="B48" s="46" t="str">
        <f>VLOOKUP(A48,MATERIALES!A5:D373,3,FALSE)</f>
        <v>Tubería de Plástico</v>
      </c>
      <c r="C48" s="285"/>
      <c r="D48" s="285"/>
      <c r="E48" s="285"/>
      <c r="F48" s="285"/>
      <c r="G48" s="285"/>
      <c r="H48" s="285"/>
      <c r="I48" s="272"/>
      <c r="J48" s="228" t="str">
        <f>VLOOKUP(A48,MATERIALES!A4:D640,2,FALSE)</f>
        <v>m</v>
      </c>
      <c r="K48" s="286">
        <v>1</v>
      </c>
      <c r="L48" s="271"/>
      <c r="M48" s="406">
        <f>VLOOKUP(A48,MATERIALES!A5:D396,4,FALSE)</f>
        <v>19119.750478687889</v>
      </c>
      <c r="N48" s="276">
        <f>K48*M48</f>
        <v>19119.750478687889</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19119.750478687889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100</v>
      </c>
      <c r="N69" s="399">
        <f>K69/M69</f>
        <v>1623.93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2690.7924361440801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21945.082536639173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4389.0165073278349</v>
      </c>
      <c r="M82" s="858"/>
      <c r="N82" s="54"/>
    </row>
    <row r="83" spans="1:14">
      <c r="B83" s="92" t="s">
        <v>973</v>
      </c>
      <c r="C83" s="93"/>
      <c r="D83" s="93"/>
      <c r="E83" s="93"/>
      <c r="F83" s="93"/>
      <c r="G83" s="93"/>
      <c r="H83" s="93"/>
      <c r="I83" s="90"/>
      <c r="J83" s="91"/>
      <c r="K83" s="308">
        <v>0.05</v>
      </c>
      <c r="L83" s="857">
        <f>N77*K83</f>
        <v>1097.2541268319587</v>
      </c>
      <c r="M83" s="858"/>
      <c r="N83" s="54"/>
    </row>
    <row r="84" spans="1:14" ht="15.75" thickBot="1">
      <c r="B84" s="94" t="s">
        <v>974</v>
      </c>
      <c r="C84" s="95"/>
      <c r="D84" s="95"/>
      <c r="E84" s="95"/>
      <c r="F84" s="95"/>
      <c r="G84" s="95"/>
      <c r="H84" s="95"/>
      <c r="I84" s="96"/>
      <c r="J84" s="97"/>
      <c r="K84" s="309">
        <v>0.05</v>
      </c>
      <c r="L84" s="859">
        <f>N77*K84</f>
        <v>1097.2541268319587</v>
      </c>
      <c r="M84" s="860"/>
      <c r="N84" s="54"/>
    </row>
    <row r="85" spans="1:14" ht="15.75" thickBot="1">
      <c r="B85" s="823" t="s">
        <v>953</v>
      </c>
      <c r="C85" s="824"/>
      <c r="D85" s="824"/>
      <c r="E85" s="824"/>
      <c r="F85" s="824"/>
      <c r="G85" s="824"/>
      <c r="H85" s="824"/>
      <c r="I85" s="824"/>
      <c r="J85" s="824"/>
      <c r="K85" s="824"/>
      <c r="L85" s="824"/>
      <c r="M85" s="825"/>
      <c r="N85" s="55">
        <f>L82+L83+L84</f>
        <v>6583.5247609917515</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28528.607297630922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30" customHeight="1" thickBot="1">
      <c r="A31" t="s">
        <v>1844</v>
      </c>
      <c r="B31" s="83" t="s">
        <v>1132</v>
      </c>
      <c r="C31" s="986" t="s">
        <v>2136</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53849.186148393936</v>
      </c>
      <c r="N48" s="276">
        <f>K48*M48</f>
        <v>59234.104763233336</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4631.6156153339325</v>
      </c>
      <c r="N49" s="276">
        <f>K49*M49</f>
        <v>5326.3579576340217</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418068.99620756734</v>
      </c>
      <c r="N50" s="276">
        <f>K50*M50</f>
        <v>50168.27954490808</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6000</v>
      </c>
      <c r="N51" s="276">
        <f>K51*M51</f>
        <v>12000</v>
      </c>
    </row>
    <row r="52" spans="1:14" ht="15.75" thickBot="1">
      <c r="A52" t="s">
        <v>921</v>
      </c>
      <c r="B52" s="46" t="str">
        <f>VLOOKUP(A52,MATERIALES!A7:D373,3,FALSE)</f>
        <v>Malla para gaviones (2M3)</v>
      </c>
      <c r="C52" s="314"/>
      <c r="D52" s="314"/>
      <c r="E52" s="314"/>
      <c r="F52" s="314"/>
      <c r="G52" s="314"/>
      <c r="H52" s="314"/>
      <c r="I52" s="314"/>
      <c r="J52" s="437" t="str">
        <f>VLOOKUP(A52,MATERIALES!A6:D644,2,FALSE)</f>
        <v>u</v>
      </c>
      <c r="K52" s="129">
        <v>0.5</v>
      </c>
      <c r="L52" s="329"/>
      <c r="M52" s="406">
        <f>VLOOKUP(A52,MATERIALES!A7:D400,4,FALSE)</f>
        <v>150000</v>
      </c>
      <c r="N52" s="276">
        <f>K52*M52</f>
        <v>75000</v>
      </c>
    </row>
    <row r="53" spans="1:14" ht="15.75" thickBot="1">
      <c r="B53" s="823" t="s">
        <v>953</v>
      </c>
      <c r="C53" s="824"/>
      <c r="D53" s="824"/>
      <c r="E53" s="824"/>
      <c r="F53" s="824"/>
      <c r="G53" s="824"/>
      <c r="H53" s="824"/>
      <c r="I53" s="824"/>
      <c r="J53" s="824"/>
      <c r="K53" s="824"/>
      <c r="L53" s="824"/>
      <c r="M53" s="825"/>
      <c r="N53" s="398">
        <f>SUM(N48:N52)</f>
        <v>201728.74226577545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1613.685560082632</v>
      </c>
      <c r="M58" s="828"/>
      <c r="N58" s="291">
        <f>K58*L58</f>
        <v>1775.0541160908954</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1775.0541160908954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245925.14085625741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49185.028171251484</v>
      </c>
      <c r="M82" s="858"/>
      <c r="N82" s="54"/>
    </row>
    <row r="83" spans="1:14">
      <c r="B83" s="92" t="s">
        <v>973</v>
      </c>
      <c r="C83" s="93"/>
      <c r="D83" s="93"/>
      <c r="E83" s="93"/>
      <c r="F83" s="93"/>
      <c r="G83" s="93"/>
      <c r="H83" s="93"/>
      <c r="I83" s="90"/>
      <c r="J83" s="91"/>
      <c r="K83" s="308">
        <v>0.05</v>
      </c>
      <c r="L83" s="857">
        <f>N77*K83</f>
        <v>12296.257042812871</v>
      </c>
      <c r="M83" s="858"/>
      <c r="N83" s="54"/>
    </row>
    <row r="84" spans="1:14" ht="15.75" thickBot="1">
      <c r="B84" s="94" t="s">
        <v>974</v>
      </c>
      <c r="C84" s="95"/>
      <c r="D84" s="95"/>
      <c r="E84" s="95"/>
      <c r="F84" s="95"/>
      <c r="G84" s="95"/>
      <c r="H84" s="95"/>
      <c r="I84" s="96"/>
      <c r="J84" s="97"/>
      <c r="K84" s="309">
        <v>0.05</v>
      </c>
      <c r="L84" s="859">
        <f>N77*K84</f>
        <v>12296.257042812871</v>
      </c>
      <c r="M84" s="860"/>
      <c r="N84" s="54"/>
    </row>
    <row r="85" spans="1:14" ht="15.75" thickBot="1">
      <c r="B85" s="823" t="s">
        <v>953</v>
      </c>
      <c r="C85" s="824"/>
      <c r="D85" s="824"/>
      <c r="E85" s="824"/>
      <c r="F85" s="824"/>
      <c r="G85" s="824"/>
      <c r="H85" s="824"/>
      <c r="I85" s="824"/>
      <c r="J85" s="824"/>
      <c r="K85" s="824"/>
      <c r="L85" s="824"/>
      <c r="M85" s="825"/>
      <c r="N85" s="55">
        <f>L82+L83+L84</f>
        <v>73777.542256877219</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319702.68311313464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27" customHeight="1" thickBot="1">
      <c r="A31" t="s">
        <v>1844</v>
      </c>
      <c r="B31" s="83" t="s">
        <v>1133</v>
      </c>
      <c r="C31" s="986" t="s">
        <v>2137</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53849.186148393936</v>
      </c>
      <c r="N48" s="276">
        <f>K48*M48</f>
        <v>59234.104763233336</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4631.6156153339325</v>
      </c>
      <c r="N49" s="276">
        <f>K49*M49</f>
        <v>5326.3579576340217</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418068.99620756734</v>
      </c>
      <c r="N50" s="276">
        <f>K50*M50</f>
        <v>50168.27954490808</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6000</v>
      </c>
      <c r="N51" s="276">
        <f>K51*M51</f>
        <v>12000</v>
      </c>
    </row>
    <row r="52" spans="1:14" ht="15.75" thickBot="1">
      <c r="A52" t="s">
        <v>925</v>
      </c>
      <c r="B52" s="46" t="str">
        <f>VLOOKUP(A52,MATERIALES!A7:D373,3,FALSE)</f>
        <v>Malla Ciclónica Para Gaviones Galvanizada Aleación Zn-5A1-Mm Cal 12 (2M3)</v>
      </c>
      <c r="C52" s="314"/>
      <c r="D52" s="314"/>
      <c r="E52" s="314"/>
      <c r="F52" s="314"/>
      <c r="G52" s="314"/>
      <c r="H52" s="314"/>
      <c r="I52" s="314"/>
      <c r="J52" s="437" t="str">
        <f>VLOOKUP(A52,MATERIALES!A6:D644,2,FALSE)</f>
        <v>u</v>
      </c>
      <c r="K52" s="129">
        <v>0.5</v>
      </c>
      <c r="L52" s="329"/>
      <c r="M52" s="406">
        <f>VLOOKUP(A52,MATERIALES!A7:D400,4,FALSE)</f>
        <v>150000</v>
      </c>
      <c r="N52" s="276">
        <f>K52*M52</f>
        <v>75000</v>
      </c>
    </row>
    <row r="53" spans="1:14" ht="15.75" thickBot="1">
      <c r="B53" s="823" t="s">
        <v>953</v>
      </c>
      <c r="C53" s="824"/>
      <c r="D53" s="824"/>
      <c r="E53" s="824"/>
      <c r="F53" s="824"/>
      <c r="G53" s="824"/>
      <c r="H53" s="824"/>
      <c r="I53" s="824"/>
      <c r="J53" s="824"/>
      <c r="K53" s="824"/>
      <c r="L53" s="824"/>
      <c r="M53" s="825"/>
      <c r="N53" s="398">
        <f>SUM(N48:N52)</f>
        <v>201728.74226577545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1613.685560082632</v>
      </c>
      <c r="M58" s="828"/>
      <c r="N58" s="291">
        <f>K58*L58</f>
        <v>1775.0541160908954</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1775.0541160908954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245925.14085625741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49185.028171251484</v>
      </c>
      <c r="M82" s="858"/>
      <c r="N82" s="54"/>
    </row>
    <row r="83" spans="1:14">
      <c r="B83" s="92" t="s">
        <v>973</v>
      </c>
      <c r="C83" s="93"/>
      <c r="D83" s="93"/>
      <c r="E83" s="93"/>
      <c r="F83" s="93"/>
      <c r="G83" s="93"/>
      <c r="H83" s="93"/>
      <c r="I83" s="90"/>
      <c r="J83" s="91"/>
      <c r="K83" s="308">
        <v>0.05</v>
      </c>
      <c r="L83" s="857">
        <f>N77*K83</f>
        <v>12296.257042812871</v>
      </c>
      <c r="M83" s="858"/>
      <c r="N83" s="54"/>
    </row>
    <row r="84" spans="1:14" ht="15.75" thickBot="1">
      <c r="B84" s="94" t="s">
        <v>974</v>
      </c>
      <c r="C84" s="95"/>
      <c r="D84" s="95"/>
      <c r="E84" s="95"/>
      <c r="F84" s="95"/>
      <c r="G84" s="95"/>
      <c r="H84" s="95"/>
      <c r="I84" s="96"/>
      <c r="J84" s="97"/>
      <c r="K84" s="309">
        <v>0.05</v>
      </c>
      <c r="L84" s="859">
        <f>N77*K84</f>
        <v>12296.257042812871</v>
      </c>
      <c r="M84" s="860"/>
      <c r="N84" s="54"/>
    </row>
    <row r="85" spans="1:14" ht="15.75" thickBot="1">
      <c r="B85" s="823" t="s">
        <v>953</v>
      </c>
      <c r="C85" s="824"/>
      <c r="D85" s="824"/>
      <c r="E85" s="824"/>
      <c r="F85" s="824"/>
      <c r="G85" s="824"/>
      <c r="H85" s="824"/>
      <c r="I85" s="824"/>
      <c r="J85" s="824"/>
      <c r="K85" s="824"/>
      <c r="L85" s="824"/>
      <c r="M85" s="825"/>
      <c r="N85" s="55">
        <f>L82+L83+L84</f>
        <v>73777.542256877219</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319702.68311313464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27" customHeight="1" thickBot="1">
      <c r="A31" t="s">
        <v>1844</v>
      </c>
      <c r="B31" s="83" t="s">
        <v>1679</v>
      </c>
      <c r="C31" s="986" t="s">
        <v>2138</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53849.186148393936</v>
      </c>
      <c r="N48" s="276">
        <f>K48*M48</f>
        <v>59234.104763233336</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4631.6156153339325</v>
      </c>
      <c r="N49" s="276">
        <f>K49*M49</f>
        <v>5326.3579576340217</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418068.99620756734</v>
      </c>
      <c r="N50" s="276">
        <f>K50*M50</f>
        <v>50168.27954490808</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6000</v>
      </c>
      <c r="N51" s="276">
        <f>K51*M51</f>
        <v>12000</v>
      </c>
    </row>
    <row r="52" spans="1:14" ht="15.75" thickBot="1">
      <c r="A52" t="s">
        <v>927</v>
      </c>
      <c r="B52" s="46" t="str">
        <f>VLOOKUP(A52,MATERIALES!A7:D373,3,FALSE)</f>
        <v>Malla Ciclónica Para Gaviones Galvanizada Y Plastificada Con Pvc Cal 12 (2M3)</v>
      </c>
      <c r="C52" s="314"/>
      <c r="D52" s="314"/>
      <c r="E52" s="314"/>
      <c r="F52" s="314"/>
      <c r="G52" s="314"/>
      <c r="H52" s="314"/>
      <c r="I52" s="314"/>
      <c r="J52" s="437" t="str">
        <f>VLOOKUP(A52,MATERIALES!A6:D644,2,FALSE)</f>
        <v>u</v>
      </c>
      <c r="K52" s="129">
        <v>0.5</v>
      </c>
      <c r="L52" s="329"/>
      <c r="M52" s="406">
        <f>VLOOKUP(A52,MATERIALES!A7:D400,4,FALSE)</f>
        <v>150000</v>
      </c>
      <c r="N52" s="276">
        <f>K52*M52</f>
        <v>75000</v>
      </c>
    </row>
    <row r="53" spans="1:14" ht="15.75" thickBot="1">
      <c r="B53" s="823" t="s">
        <v>953</v>
      </c>
      <c r="C53" s="824"/>
      <c r="D53" s="824"/>
      <c r="E53" s="824"/>
      <c r="F53" s="824"/>
      <c r="G53" s="824"/>
      <c r="H53" s="824"/>
      <c r="I53" s="824"/>
      <c r="J53" s="824"/>
      <c r="K53" s="824"/>
      <c r="L53" s="824"/>
      <c r="M53" s="825"/>
      <c r="N53" s="398">
        <f>SUM(N48:N52)</f>
        <v>201728.74226577545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1613.685560082632</v>
      </c>
      <c r="M58" s="828"/>
      <c r="N58" s="291">
        <f>K58*L58</f>
        <v>1775.0541160908954</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1775.0541160908954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245925.14085625741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49185.028171251484</v>
      </c>
      <c r="M82" s="858"/>
      <c r="N82" s="54"/>
    </row>
    <row r="83" spans="1:14">
      <c r="B83" s="92" t="s">
        <v>973</v>
      </c>
      <c r="C83" s="93"/>
      <c r="D83" s="93"/>
      <c r="E83" s="93"/>
      <c r="F83" s="93"/>
      <c r="G83" s="93"/>
      <c r="H83" s="93"/>
      <c r="I83" s="90"/>
      <c r="J83" s="91"/>
      <c r="K83" s="308">
        <v>0.05</v>
      </c>
      <c r="L83" s="857">
        <f>N77*K83</f>
        <v>12296.257042812871</v>
      </c>
      <c r="M83" s="858"/>
      <c r="N83" s="54"/>
    </row>
    <row r="84" spans="1:14" ht="15.75" thickBot="1">
      <c r="B84" s="94" t="s">
        <v>974</v>
      </c>
      <c r="C84" s="95"/>
      <c r="D84" s="95"/>
      <c r="E84" s="95"/>
      <c r="F84" s="95"/>
      <c r="G84" s="95"/>
      <c r="H84" s="95"/>
      <c r="I84" s="96"/>
      <c r="J84" s="97"/>
      <c r="K84" s="309">
        <v>0.05</v>
      </c>
      <c r="L84" s="859">
        <f>N77*K84</f>
        <v>12296.257042812871</v>
      </c>
      <c r="M84" s="860"/>
      <c r="N84" s="54"/>
    </row>
    <row r="85" spans="1:14" ht="15.75" thickBot="1">
      <c r="B85" s="823" t="s">
        <v>953</v>
      </c>
      <c r="C85" s="824"/>
      <c r="D85" s="824"/>
      <c r="E85" s="824"/>
      <c r="F85" s="824"/>
      <c r="G85" s="824"/>
      <c r="H85" s="824"/>
      <c r="I85" s="824"/>
      <c r="J85" s="824"/>
      <c r="K85" s="824"/>
      <c r="L85" s="824"/>
      <c r="M85" s="825"/>
      <c r="N85" s="55">
        <f>L82+L83+L84</f>
        <v>73777.542256877219</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319702.68311313464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28.5" customHeight="1" thickBot="1">
      <c r="A31" t="s">
        <v>1844</v>
      </c>
      <c r="B31" s="83" t="s">
        <v>1680</v>
      </c>
      <c r="C31" s="986" t="s">
        <v>2139</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53849.186148393936</v>
      </c>
      <c r="N48" s="276">
        <f>K48*M48</f>
        <v>59234.104763233336</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4631.6156153339325</v>
      </c>
      <c r="N49" s="276">
        <f>K49*M49</f>
        <v>5326.3579576340217</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418068.99620756734</v>
      </c>
      <c r="N50" s="276">
        <f>K50*M50</f>
        <v>50168.27954490808</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6000</v>
      </c>
      <c r="N51" s="276">
        <f>K51*M51</f>
        <v>12000</v>
      </c>
    </row>
    <row r="52" spans="1:14" ht="15.75" thickBot="1">
      <c r="A52" t="s">
        <v>929</v>
      </c>
      <c r="B52" s="46" t="str">
        <f>VLOOKUP(A52,MATERIALES!A7:D373,3,FALSE)</f>
        <v>Malla Ciclónica Para Gaviones Galvanizada Aleación Zn-5A1-Mm Y Plastificada Pvc Cal 12 (2M3)</v>
      </c>
      <c r="C52" s="314"/>
      <c r="D52" s="314"/>
      <c r="E52" s="314"/>
      <c r="F52" s="314"/>
      <c r="G52" s="314"/>
      <c r="H52" s="314"/>
      <c r="I52" s="314"/>
      <c r="J52" s="437" t="str">
        <f>VLOOKUP(A52,MATERIALES!A6:D644,2,FALSE)</f>
        <v>u</v>
      </c>
      <c r="K52" s="129">
        <v>0.5</v>
      </c>
      <c r="L52" s="329"/>
      <c r="M52" s="406">
        <f>VLOOKUP(A52,MATERIALES!A7:D400,4,FALSE)</f>
        <v>150000</v>
      </c>
      <c r="N52" s="276">
        <f>K52*M52</f>
        <v>75000</v>
      </c>
    </row>
    <row r="53" spans="1:14" ht="15.75" thickBot="1">
      <c r="B53" s="823" t="s">
        <v>953</v>
      </c>
      <c r="C53" s="824"/>
      <c r="D53" s="824"/>
      <c r="E53" s="824"/>
      <c r="F53" s="824"/>
      <c r="G53" s="824"/>
      <c r="H53" s="824"/>
      <c r="I53" s="824"/>
      <c r="J53" s="824"/>
      <c r="K53" s="824"/>
      <c r="L53" s="824"/>
      <c r="M53" s="825"/>
      <c r="N53" s="398">
        <f>SUM(N48:N52)</f>
        <v>201728.74226577545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1613.685560082632</v>
      </c>
      <c r="M58" s="828"/>
      <c r="N58" s="291">
        <f>K58*L58</f>
        <v>1775.0541160908954</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1775.0541160908954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245925.14085625741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49185.028171251484</v>
      </c>
      <c r="M82" s="858"/>
      <c r="N82" s="54"/>
    </row>
    <row r="83" spans="1:14">
      <c r="B83" s="92" t="s">
        <v>973</v>
      </c>
      <c r="C83" s="93"/>
      <c r="D83" s="93"/>
      <c r="E83" s="93"/>
      <c r="F83" s="93"/>
      <c r="G83" s="93"/>
      <c r="H83" s="93"/>
      <c r="I83" s="90"/>
      <c r="J83" s="91"/>
      <c r="K83" s="308">
        <v>0.05</v>
      </c>
      <c r="L83" s="857">
        <f>N77*K83</f>
        <v>12296.257042812871</v>
      </c>
      <c r="M83" s="858"/>
      <c r="N83" s="54"/>
    </row>
    <row r="84" spans="1:14" ht="15.75" thickBot="1">
      <c r="B84" s="94" t="s">
        <v>974</v>
      </c>
      <c r="C84" s="95"/>
      <c r="D84" s="95"/>
      <c r="E84" s="95"/>
      <c r="F84" s="95"/>
      <c r="G84" s="95"/>
      <c r="H84" s="95"/>
      <c r="I84" s="96"/>
      <c r="J84" s="97"/>
      <c r="K84" s="309">
        <v>0.05</v>
      </c>
      <c r="L84" s="859">
        <f>N77*K84</f>
        <v>12296.257042812871</v>
      </c>
      <c r="M84" s="860"/>
      <c r="N84" s="54"/>
    </row>
    <row r="85" spans="1:14" ht="15.75" thickBot="1">
      <c r="B85" s="823" t="s">
        <v>953</v>
      </c>
      <c r="C85" s="824"/>
      <c r="D85" s="824"/>
      <c r="E85" s="824"/>
      <c r="F85" s="824"/>
      <c r="G85" s="824"/>
      <c r="H85" s="824"/>
      <c r="I85" s="824"/>
      <c r="J85" s="824"/>
      <c r="K85" s="824"/>
      <c r="L85" s="824"/>
      <c r="M85" s="825"/>
      <c r="N85" s="55">
        <f>L82+L83+L84</f>
        <v>73777.542256877219</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319702.68311313464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1681</v>
      </c>
      <c r="C31" s="84" t="s">
        <v>2140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5105.8627686242835</v>
      </c>
      <c r="L36" s="274"/>
      <c r="M36" s="340">
        <v>1</v>
      </c>
      <c r="N36" s="276">
        <f>K36*M36</f>
        <v>5105.8627686242835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3373.3390225900498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8479.2017912143328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62029.045220762426</v>
      </c>
      <c r="N48" s="276">
        <f t="shared" ref="N48:N53" si="0">K48*M48</f>
        <v>31262.638791264264</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6" t="str">
        <f>VLOOKUP(A49,MATERIALES!A5:D641,2,FALSE)</f>
        <v>m2</v>
      </c>
      <c r="K49" s="401">
        <v>2</v>
      </c>
      <c r="L49" s="425"/>
      <c r="M49" s="406">
        <f>VLOOKUP(A49,MATERIALES!A6:D397,4,FALSE)</f>
        <v>6000</v>
      </c>
      <c r="N49" s="276">
        <f t="shared" si="0"/>
        <v>12000</v>
      </c>
    </row>
    <row r="50" spans="1:14">
      <c r="A50" s="166" t="s">
        <v>774</v>
      </c>
      <c r="B50" s="46" t="str">
        <f>VLOOKUP(A50,MATERIALES!A6:D373,3,FALSE)</f>
        <v>Agua</v>
      </c>
      <c r="C50" s="429"/>
      <c r="D50" s="429"/>
      <c r="E50" s="429"/>
      <c r="F50" s="429"/>
      <c r="G50" s="429"/>
      <c r="H50" s="429"/>
      <c r="I50" s="429"/>
      <c r="J50" s="316" t="str">
        <f>VLOOKUP(A50,MATERIALES!A6:D642,2,FALSE)</f>
        <v>lt</v>
      </c>
      <c r="K50" s="401">
        <v>111</v>
      </c>
      <c r="L50" s="425"/>
      <c r="M50" s="406">
        <f>VLOOKUP(A50,MATERIALES!A6:D398,4,FALSE)</f>
        <v>47.073657313142114</v>
      </c>
      <c r="N50" s="276">
        <f t="shared" si="0"/>
        <v>5225.175961758775</v>
      </c>
    </row>
    <row r="51" spans="1:14">
      <c r="A51" s="166" t="s">
        <v>598</v>
      </c>
      <c r="B51" s="46" t="str">
        <f>VLOOKUP(A51,MATERIALES!A6:D373,3,FALSE)</f>
        <v>Piedra para concreto ciclópeo (rajón o canto rodado)</v>
      </c>
      <c r="C51" s="429"/>
      <c r="D51" s="429"/>
      <c r="E51" s="429"/>
      <c r="F51" s="429"/>
      <c r="G51" s="429"/>
      <c r="H51" s="429"/>
      <c r="I51" s="429"/>
      <c r="J51" s="316" t="str">
        <f>VLOOKUP(A51,MATERIALES!A6:D643,2,FALSE)</f>
        <v>m3</v>
      </c>
      <c r="K51" s="401">
        <v>0.4</v>
      </c>
      <c r="L51" s="425"/>
      <c r="M51" s="406">
        <f>VLOOKUP(A51,MATERIALES!A6:D399,4,FALSE)</f>
        <v>53849.186148393936</v>
      </c>
      <c r="N51" s="276">
        <f t="shared" si="0"/>
        <v>21539.674459357575</v>
      </c>
    </row>
    <row r="52" spans="1:14">
      <c r="A52" t="s">
        <v>802</v>
      </c>
      <c r="B52" s="324" t="str">
        <f>VLOOKUP(A52,MATERIALES!A7:D373,3,FALSE)</f>
        <v>Arena lavada</v>
      </c>
      <c r="C52" s="50"/>
      <c r="D52" s="50"/>
      <c r="E52" s="50"/>
      <c r="F52" s="50"/>
      <c r="G52" s="50"/>
      <c r="H52" s="50"/>
      <c r="I52" s="50"/>
      <c r="J52" s="316" t="str">
        <f>VLOOKUP(A52,MATERIALES!A6:D644,2,FALSE)</f>
        <v>m3</v>
      </c>
      <c r="K52" s="172">
        <v>0.378</v>
      </c>
      <c r="L52" s="322"/>
      <c r="M52" s="430">
        <f>VLOOKUP(A52,MATERIALES!A7:D400,4,FALSE)</f>
        <v>91324.202789087751</v>
      </c>
      <c r="N52" s="277">
        <f t="shared" si="0"/>
        <v>34520.548654275168</v>
      </c>
    </row>
    <row r="53" spans="1:14">
      <c r="A53" t="s">
        <v>804</v>
      </c>
      <c r="B53" s="171" t="str">
        <f>VLOOKUP(A53,MATERIALES!A8:D373,3,FALSE)</f>
        <v>Cemento gris</v>
      </c>
      <c r="C53" s="321"/>
      <c r="D53" s="321"/>
      <c r="E53" s="321"/>
      <c r="F53" s="321"/>
      <c r="G53" s="321"/>
      <c r="H53" s="321"/>
      <c r="I53" s="321"/>
      <c r="J53" s="316" t="str">
        <f>VLOOKUP(A53,MATERIALES!A7:D645,2,FALSE)</f>
        <v>kg</v>
      </c>
      <c r="K53" s="47">
        <v>156</v>
      </c>
      <c r="L53" s="322"/>
      <c r="M53" s="430">
        <f>VLOOKUP(A53,MATERIALES!A8:D401,4,FALSE)</f>
        <v>509.44495993510299</v>
      </c>
      <c r="N53" s="277">
        <f t="shared" si="0"/>
        <v>79473.413749876068</v>
      </c>
    </row>
    <row r="54" spans="1:14">
      <c r="B54" s="324"/>
      <c r="C54" s="321"/>
      <c r="D54" s="321"/>
      <c r="E54" s="321"/>
      <c r="F54" s="321"/>
      <c r="G54" s="321"/>
      <c r="H54" s="321"/>
      <c r="I54" s="321"/>
      <c r="J54" s="315"/>
      <c r="K54" s="47"/>
      <c r="L54" s="322"/>
      <c r="M54" s="430"/>
      <c r="N54" s="277"/>
    </row>
    <row r="55" spans="1:14" ht="15.75" thickBot="1">
      <c r="B55" s="829" t="s">
        <v>953</v>
      </c>
      <c r="C55" s="830"/>
      <c r="D55" s="830"/>
      <c r="E55" s="830"/>
      <c r="F55" s="830"/>
      <c r="G55" s="830"/>
      <c r="H55" s="830"/>
      <c r="I55" s="830"/>
      <c r="J55" s="830"/>
      <c r="K55" s="830"/>
      <c r="L55" s="830"/>
      <c r="M55" s="831"/>
      <c r="N55" s="107">
        <f>SUM(N48:N54)</f>
        <v>184021.45161653188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0.4</v>
      </c>
      <c r="J60" s="290">
        <v>1</v>
      </c>
      <c r="K60" s="283">
        <f>I60*J60</f>
        <v>0.4</v>
      </c>
      <c r="L60" s="827">
        <f>VLOOKUP(A60,TRANSPORTE!A1:D117,4,FALSE)</f>
        <v>1613.685560082632</v>
      </c>
      <c r="M60" s="828"/>
      <c r="N60" s="291">
        <f>K60*L60</f>
        <v>645.47422403305291</v>
      </c>
    </row>
    <row r="61" spans="1:14">
      <c r="A61" t="s">
        <v>1229</v>
      </c>
      <c r="B61" s="49" t="str">
        <f>VLOOKUP(A61,TRANSPORTE!A1:D117,3,FALSE)</f>
        <v>Transporte de arena</v>
      </c>
      <c r="C61" s="50"/>
      <c r="D61" s="50"/>
      <c r="E61" s="50"/>
      <c r="F61" s="50"/>
      <c r="G61" s="50"/>
      <c r="H61" s="315" t="s">
        <v>339</v>
      </c>
      <c r="I61" s="283">
        <v>0.378</v>
      </c>
      <c r="J61" s="290">
        <v>1</v>
      </c>
      <c r="K61" s="283">
        <f>I61*J61</f>
        <v>0.378</v>
      </c>
      <c r="L61" s="827">
        <f>VLOOKUP(A61,TRANSPORTE!A1:D117,4,FALSE)</f>
        <v>1613.685560082632</v>
      </c>
      <c r="M61" s="828"/>
      <c r="N61" s="291">
        <f t="shared" ref="N61:N62" si="1">K61*L61</f>
        <v>609.97314171123492</v>
      </c>
    </row>
    <row r="62" spans="1:14">
      <c r="A62" t="s">
        <v>1281</v>
      </c>
      <c r="B62" s="49" t="str">
        <f>VLOOKUP(A62,TRANSPORTE!A1:D117,3,FALSE)</f>
        <v>Transporte de material triturado</v>
      </c>
      <c r="C62" s="50"/>
      <c r="D62" s="50"/>
      <c r="E62" s="50"/>
      <c r="F62" s="50"/>
      <c r="G62" s="50"/>
      <c r="H62" s="315" t="s">
        <v>339</v>
      </c>
      <c r="I62" s="283">
        <v>0.504</v>
      </c>
      <c r="J62" s="290">
        <v>1</v>
      </c>
      <c r="K62" s="283">
        <f>I62*J62</f>
        <v>0.504</v>
      </c>
      <c r="L62" s="827">
        <f>VLOOKUP(A62,TRANSPORTE!A1:D117,4,FALSE)</f>
        <v>1613.685560082632</v>
      </c>
      <c r="M62" s="828"/>
      <c r="N62" s="291">
        <f t="shared" si="1"/>
        <v>813.29752228164659</v>
      </c>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2068.7448880259344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7" t="s">
        <v>19</v>
      </c>
      <c r="B71" s="52" t="str">
        <f>VLOOKUP(A71,'MANO DE OBRA'!A8:D68,3,FALSE)</f>
        <v>Obrero (8)</v>
      </c>
      <c r="C71" s="50"/>
      <c r="D71" s="50"/>
      <c r="E71" s="50"/>
      <c r="F71" s="50"/>
      <c r="G71" s="50"/>
      <c r="H71" s="50"/>
      <c r="I71" s="296">
        <f>K71/J71*100</f>
        <v>234080.00000000003</v>
      </c>
      <c r="J71" s="297">
        <v>185</v>
      </c>
      <c r="K71" s="298">
        <f>VLOOKUP(A71,'MANO DE OBRA'!A8:D99,4,FALSE)</f>
        <v>433048</v>
      </c>
      <c r="L71" s="53"/>
      <c r="M71" s="438">
        <v>8</v>
      </c>
      <c r="N71" s="399">
        <f>K71/M71</f>
        <v>54131</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67466.780451800994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262036.17874757314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52407.235749514628</v>
      </c>
      <c r="M84" s="858"/>
      <c r="N84" s="54"/>
    </row>
    <row r="85" spans="1:14">
      <c r="B85" s="92" t="s">
        <v>973</v>
      </c>
      <c r="C85" s="93"/>
      <c r="D85" s="93"/>
      <c r="E85" s="93"/>
      <c r="F85" s="93"/>
      <c r="G85" s="93"/>
      <c r="H85" s="93"/>
      <c r="I85" s="90"/>
      <c r="J85" s="91"/>
      <c r="K85" s="308">
        <v>0.05</v>
      </c>
      <c r="L85" s="857">
        <f>N79*K85</f>
        <v>13101.808937378657</v>
      </c>
      <c r="M85" s="858"/>
      <c r="N85" s="54"/>
    </row>
    <row r="86" spans="1:14" ht="15.75" thickBot="1">
      <c r="B86" s="94" t="s">
        <v>974</v>
      </c>
      <c r="C86" s="95"/>
      <c r="D86" s="95"/>
      <c r="E86" s="95"/>
      <c r="F86" s="95"/>
      <c r="G86" s="95"/>
      <c r="H86" s="95"/>
      <c r="I86" s="96"/>
      <c r="J86" s="97"/>
      <c r="K86" s="309">
        <v>0.05</v>
      </c>
      <c r="L86" s="859">
        <f>N79*K86</f>
        <v>13101.808937378657</v>
      </c>
      <c r="M86" s="860"/>
      <c r="N86" s="54"/>
    </row>
    <row r="87" spans="1:14" ht="15.75" thickBot="1">
      <c r="B87" s="823" t="s">
        <v>953</v>
      </c>
      <c r="C87" s="824"/>
      <c r="D87" s="824"/>
      <c r="E87" s="824"/>
      <c r="F87" s="824"/>
      <c r="G87" s="824"/>
      <c r="H87" s="824"/>
      <c r="I87" s="824"/>
      <c r="J87" s="824"/>
      <c r="K87" s="824"/>
      <c r="L87" s="824"/>
      <c r="M87" s="825"/>
      <c r="N87" s="55">
        <f>L84+L85+L86</f>
        <v>78610.853624271942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340647.0323718451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1134</v>
      </c>
      <c r="C31" s="84" t="s">
        <v>2141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1345.39621807204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1345.39621807204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0.5</v>
      </c>
      <c r="L48" s="271"/>
      <c r="M48" s="406">
        <f>VLOOKUP(A48,MATERIALES!A5:D396,4,FALSE)</f>
        <v>2391.6033118260261</v>
      </c>
      <c r="N48" s="276">
        <f>K48*M48</f>
        <v>1195.8016559130131</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1.01</v>
      </c>
      <c r="L49" s="425"/>
      <c r="M49" s="406">
        <f>VLOOKUP(A49,MATERIALES!A6:D397,4,FALSE)</f>
        <v>443473.07993755973</v>
      </c>
      <c r="N49" s="276">
        <f>K49*M49</f>
        <v>447907.81073693535</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6000</v>
      </c>
      <c r="N50" s="276">
        <f>K50*M50</f>
        <v>1800</v>
      </c>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c r="B54" s="324"/>
      <c r="C54" s="321"/>
      <c r="D54" s="321"/>
      <c r="E54" s="321"/>
      <c r="F54" s="321"/>
      <c r="G54" s="321"/>
      <c r="H54" s="321"/>
      <c r="I54" s="321"/>
      <c r="J54" s="315"/>
      <c r="K54" s="47"/>
      <c r="L54" s="322"/>
      <c r="M54" s="430"/>
      <c r="N54" s="277"/>
    </row>
    <row r="55" spans="1:14" ht="15.75" thickBot="1">
      <c r="B55" s="829" t="s">
        <v>953</v>
      </c>
      <c r="C55" s="830"/>
      <c r="D55" s="830"/>
      <c r="E55" s="830"/>
      <c r="F55" s="830"/>
      <c r="G55" s="830"/>
      <c r="H55" s="830"/>
      <c r="I55" s="830"/>
      <c r="J55" s="830"/>
      <c r="K55" s="830"/>
      <c r="L55" s="830"/>
      <c r="M55" s="831"/>
      <c r="N55" s="107">
        <f>SUM(N48:N54)</f>
        <v>450903.61239284836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VLOOKUP(A60,TRANSPORTE!A1:D117,3,FALSE)</f>
        <v>Transporte de concreto</v>
      </c>
      <c r="C60" s="321"/>
      <c r="D60" s="321"/>
      <c r="E60" s="321"/>
      <c r="F60" s="321"/>
      <c r="G60" s="321"/>
      <c r="H60" s="315" t="s">
        <v>339</v>
      </c>
      <c r="I60" s="283">
        <v>1.01</v>
      </c>
      <c r="J60" s="290">
        <v>1</v>
      </c>
      <c r="K60" s="283">
        <f>I60*J60</f>
        <v>1.01</v>
      </c>
      <c r="L60" s="827">
        <f>VLOOKUP(A60,TRANSPORTE!A1:D117,4,FALSE)</f>
        <v>1672.7057573669053</v>
      </c>
      <c r="M60" s="828"/>
      <c r="N60" s="291">
        <f>K60*L60</f>
        <v>1689.4328149405744</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1689.4328149405744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7"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v>
      </c>
      <c r="N71" s="399">
        <f>K71/M71</f>
        <v>16239.3</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26907.924361440797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480846.36578730179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96169.273157460368</v>
      </c>
      <c r="M84" s="858"/>
      <c r="N84" s="54"/>
    </row>
    <row r="85" spans="1:14">
      <c r="B85" s="92" t="s">
        <v>973</v>
      </c>
      <c r="C85" s="93"/>
      <c r="D85" s="93"/>
      <c r="E85" s="93"/>
      <c r="F85" s="93"/>
      <c r="G85" s="93"/>
      <c r="H85" s="93"/>
      <c r="I85" s="90"/>
      <c r="J85" s="91"/>
      <c r="K85" s="308">
        <v>0.05</v>
      </c>
      <c r="L85" s="857">
        <f>N79*K85</f>
        <v>24042.318289365092</v>
      </c>
      <c r="M85" s="858"/>
      <c r="N85" s="54"/>
    </row>
    <row r="86" spans="1:14" ht="15.75" thickBot="1">
      <c r="B86" s="94" t="s">
        <v>974</v>
      </c>
      <c r="C86" s="95"/>
      <c r="D86" s="95"/>
      <c r="E86" s="95"/>
      <c r="F86" s="95"/>
      <c r="G86" s="95"/>
      <c r="H86" s="95"/>
      <c r="I86" s="96"/>
      <c r="J86" s="97"/>
      <c r="K86" s="309">
        <v>0.05</v>
      </c>
      <c r="L86" s="859">
        <f>N79*K86</f>
        <v>24042.318289365092</v>
      </c>
      <c r="M86" s="860"/>
      <c r="N86" s="54"/>
    </row>
    <row r="87" spans="1:14" ht="15.75" thickBot="1">
      <c r="B87" s="823" t="s">
        <v>953</v>
      </c>
      <c r="C87" s="824"/>
      <c r="D87" s="824"/>
      <c r="E87" s="824"/>
      <c r="F87" s="824"/>
      <c r="G87" s="824"/>
      <c r="H87" s="824"/>
      <c r="I87" s="824"/>
      <c r="J87" s="824"/>
      <c r="K87" s="824"/>
      <c r="L87" s="824"/>
      <c r="M87" s="825"/>
      <c r="N87" s="55">
        <f>L84+L85+L86</f>
        <v>144253.90973619054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625100.27552349237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9.25" customHeight="1" thickBot="1">
      <c r="A31" t="s">
        <v>1844</v>
      </c>
      <c r="B31" s="83" t="s">
        <v>1135</v>
      </c>
      <c r="C31" s="963" t="s">
        <v>2142</v>
      </c>
      <c r="D31" s="964"/>
      <c r="E31" s="964"/>
      <c r="F31" s="964"/>
      <c r="G31" s="964"/>
      <c r="H31" s="964"/>
      <c r="I31" s="964"/>
      <c r="J31" s="990"/>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71.649414538135986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71.649414538135986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0.05</v>
      </c>
      <c r="L48" s="271"/>
      <c r="M48" s="406">
        <f>VLOOKUP(A48,MATERIALES!A5:D396,4,FALSE)</f>
        <v>2391.6033118260261</v>
      </c>
      <c r="N48" s="276">
        <f>K48*M48</f>
        <v>119.58016559130131</v>
      </c>
    </row>
    <row r="49" spans="1:14">
      <c r="A49" s="166" t="s">
        <v>429</v>
      </c>
      <c r="B49" s="46" t="str">
        <f>VLOOKUP(A49,MATERIALES!A6:D373,3,FALSE)</f>
        <v>Cuneta prefabricada de concreto tipo V de (0,8*0,3*0,22)</v>
      </c>
      <c r="C49" s="429"/>
      <c r="D49" s="429"/>
      <c r="E49" s="429"/>
      <c r="F49" s="429"/>
      <c r="G49" s="429"/>
      <c r="H49" s="429"/>
      <c r="I49" s="429"/>
      <c r="J49" s="316" t="str">
        <f>VLOOKUP(A49,MATERIALES!A5:D641,2,FALSE)</f>
        <v>m</v>
      </c>
      <c r="K49" s="401">
        <v>1</v>
      </c>
      <c r="L49" s="425"/>
      <c r="M49" s="406">
        <f>VLOOKUP(A49,MATERIALES!A6:D397,4,FALSE)</f>
        <v>45788.284948174929</v>
      </c>
      <c r="N49" s="276">
        <f>K49*M49</f>
        <v>45788.284948174929</v>
      </c>
    </row>
    <row r="50" spans="1:14">
      <c r="A50" s="166"/>
      <c r="B50" s="46"/>
      <c r="C50" s="429"/>
      <c r="D50" s="429"/>
      <c r="E50" s="429"/>
      <c r="F50" s="429"/>
      <c r="G50" s="429"/>
      <c r="H50" s="429"/>
      <c r="I50" s="429"/>
      <c r="J50" s="315"/>
      <c r="K50" s="401"/>
      <c r="L50" s="425"/>
      <c r="M50" s="406"/>
      <c r="N50" s="276"/>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45907.865113766231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150</v>
      </c>
      <c r="N72" s="399">
        <f>K72/M72</f>
        <v>711.24162409605321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1432.9882907627198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47412.502819067086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9482.5005638134171</v>
      </c>
      <c r="M84" s="858"/>
      <c r="N84" s="54"/>
    </row>
    <row r="85" spans="1:14">
      <c r="B85" s="92" t="s">
        <v>973</v>
      </c>
      <c r="C85" s="93"/>
      <c r="D85" s="93"/>
      <c r="E85" s="93"/>
      <c r="F85" s="93"/>
      <c r="G85" s="93"/>
      <c r="H85" s="93"/>
      <c r="I85" s="90"/>
      <c r="J85" s="91"/>
      <c r="K85" s="308">
        <v>0.05</v>
      </c>
      <c r="L85" s="857">
        <f>N79*K85</f>
        <v>2370.6251409533543</v>
      </c>
      <c r="M85" s="858"/>
      <c r="N85" s="54"/>
    </row>
    <row r="86" spans="1:14" ht="15.75" thickBot="1">
      <c r="B86" s="94" t="s">
        <v>974</v>
      </c>
      <c r="C86" s="95"/>
      <c r="D86" s="95"/>
      <c r="E86" s="95"/>
      <c r="F86" s="95"/>
      <c r="G86" s="95"/>
      <c r="H86" s="95"/>
      <c r="I86" s="96"/>
      <c r="J86" s="97"/>
      <c r="K86" s="309">
        <v>0.05</v>
      </c>
      <c r="L86" s="859">
        <f>N79*K86</f>
        <v>2370.6251409533543</v>
      </c>
      <c r="M86" s="860"/>
      <c r="N86" s="54"/>
    </row>
    <row r="87" spans="1:14" ht="15.75" thickBot="1">
      <c r="B87" s="823" t="s">
        <v>953</v>
      </c>
      <c r="C87" s="824"/>
      <c r="D87" s="824"/>
      <c r="E87" s="824"/>
      <c r="F87" s="824"/>
      <c r="G87" s="824"/>
      <c r="H87" s="824"/>
      <c r="I87" s="824"/>
      <c r="J87" s="824"/>
      <c r="K87" s="824"/>
      <c r="L87" s="824"/>
      <c r="M87" s="825"/>
      <c r="N87" s="55">
        <f>L84+L85+L86</f>
        <v>14223.750845720126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61636.253664787211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1682</v>
      </c>
      <c r="C31" s="963" t="s">
        <v>2143</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4896.2988602751147</v>
      </c>
      <c r="L36" s="274"/>
      <c r="M36" s="340">
        <v>1.25</v>
      </c>
      <c r="N36" s="276">
        <f>K36/M36</f>
        <v>3917.0390882200918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1886.7062180720402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5803.7453062921322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0.5</v>
      </c>
      <c r="L48" s="271"/>
      <c r="M48" s="406">
        <f>VLOOKUP(A48,MATERIALES!A5:D396,4,FALSE)</f>
        <v>23678.049628510485</v>
      </c>
      <c r="N48" s="276">
        <f>K48*M48</f>
        <v>11839.024814255243</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0.5</v>
      </c>
      <c r="L49" s="425"/>
      <c r="M49" s="406">
        <f>VLOOKUP(A49,MATERIALES!A6:D397,4,FALSE)</f>
        <v>2391.6033118260261</v>
      </c>
      <c r="N49" s="276">
        <f>K49*M49</f>
        <v>1195.8016559130131</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1.01</v>
      </c>
      <c r="L50" s="425"/>
      <c r="M50" s="406">
        <f>VLOOKUP(A50,MATERIALES!A6:D398,4,FALSE)</f>
        <v>443473.07993755973</v>
      </c>
      <c r="N50" s="276">
        <f>K50*M50</f>
        <v>447907.81073693535</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0.3</v>
      </c>
      <c r="L51" s="425"/>
      <c r="M51" s="406">
        <f>VLOOKUP(A51,MATERIALES!A6:D399,4,FALSE)</f>
        <v>6000</v>
      </c>
      <c r="N51" s="276">
        <f>K51*M51</f>
        <v>1800</v>
      </c>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462742.6372071036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1998</v>
      </c>
      <c r="I58" s="283">
        <v>1.01</v>
      </c>
      <c r="J58" s="290">
        <v>1</v>
      </c>
      <c r="K58" s="283">
        <f>I58*J58</f>
        <v>1.01</v>
      </c>
      <c r="L58" s="827">
        <f>VLOOKUP(A58,TRANSPORTE!A1:D117,4,FALSE)</f>
        <v>1672.7057573669053</v>
      </c>
      <c r="M58" s="828"/>
      <c r="N58" s="291">
        <f>K58*L58</f>
        <v>1689.4328149405744</v>
      </c>
    </row>
    <row r="59" spans="1:14">
      <c r="A59" t="s">
        <v>1291</v>
      </c>
      <c r="B59" s="49" t="str">
        <f>VLOOKUP(A59,TRANSPORTE!A1:D117,3,FALSE)</f>
        <v>Transporte de material seleccionado para relleno</v>
      </c>
      <c r="C59" s="50"/>
      <c r="D59" s="50"/>
      <c r="E59" s="50"/>
      <c r="F59" s="50"/>
      <c r="G59" s="50"/>
      <c r="H59" s="315" t="s">
        <v>1998</v>
      </c>
      <c r="I59" s="283">
        <v>0.5</v>
      </c>
      <c r="J59" s="290">
        <v>1</v>
      </c>
      <c r="K59" s="283">
        <f>I59*J59</f>
        <v>0.5</v>
      </c>
      <c r="L59" s="827">
        <f>VLOOKUP(A59,TRANSPORTE!A1:D117,4,FALSE)</f>
        <v>1313.8952040355425</v>
      </c>
      <c r="M59" s="828"/>
      <c r="N59" s="291">
        <f>K59*L59</f>
        <v>656.94760201777126</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2346.3804169583454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13</v>
      </c>
      <c r="B69" s="52" t="str">
        <f>VLOOKUP(A69,'MANO DE OBRA'!A8:D68,3,FALSE)</f>
        <v>Obrero (5)</v>
      </c>
      <c r="C69" s="50"/>
      <c r="D69" s="50"/>
      <c r="E69" s="50"/>
      <c r="F69" s="50"/>
      <c r="G69" s="50"/>
      <c r="H69" s="50"/>
      <c r="I69" s="296">
        <f>K69/J69*100</f>
        <v>146300</v>
      </c>
      <c r="J69" s="297">
        <v>185</v>
      </c>
      <c r="K69" s="298">
        <f>VLOOKUP(A69,'MANO DE OBRA'!A8:D99,4,FALSE)</f>
        <v>270655</v>
      </c>
      <c r="L69" s="53"/>
      <c r="M69" s="438">
        <v>10</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37734.124361440801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508626.88729179488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101725.37745835898</v>
      </c>
      <c r="M82" s="858"/>
      <c r="N82" s="54"/>
    </row>
    <row r="83" spans="1:14">
      <c r="B83" s="92" t="s">
        <v>973</v>
      </c>
      <c r="C83" s="93"/>
      <c r="D83" s="93"/>
      <c r="E83" s="93"/>
      <c r="F83" s="93"/>
      <c r="G83" s="93"/>
      <c r="H83" s="93"/>
      <c r="I83" s="90"/>
      <c r="J83" s="91"/>
      <c r="K83" s="308">
        <v>0.05</v>
      </c>
      <c r="L83" s="857">
        <f>N77*K83</f>
        <v>25431.344364589746</v>
      </c>
      <c r="M83" s="858"/>
      <c r="N83" s="54"/>
    </row>
    <row r="84" spans="1:14" ht="15.75" thickBot="1">
      <c r="B84" s="94" t="s">
        <v>974</v>
      </c>
      <c r="C84" s="95"/>
      <c r="D84" s="95"/>
      <c r="E84" s="95"/>
      <c r="F84" s="95"/>
      <c r="G84" s="95"/>
      <c r="H84" s="95"/>
      <c r="I84" s="96"/>
      <c r="J84" s="97"/>
      <c r="K84" s="309">
        <v>0.05</v>
      </c>
      <c r="L84" s="859">
        <f>N77*K84</f>
        <v>25431.344364589746</v>
      </c>
      <c r="M84" s="860"/>
      <c r="N84" s="54"/>
    </row>
    <row r="85" spans="1:14" ht="15.75" thickBot="1">
      <c r="B85" s="823" t="s">
        <v>953</v>
      </c>
      <c r="C85" s="824"/>
      <c r="D85" s="824"/>
      <c r="E85" s="824"/>
      <c r="F85" s="824"/>
      <c r="G85" s="824"/>
      <c r="H85" s="824"/>
      <c r="I85" s="824"/>
      <c r="J85" s="824"/>
      <c r="K85" s="824"/>
      <c r="L85" s="824"/>
      <c r="M85" s="825"/>
      <c r="N85" s="55">
        <f>L82+L83+L84</f>
        <v>152588.06618753847</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661214.95347933332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1.5" customHeight="1" thickBot="1">
      <c r="A31" t="s">
        <v>1844</v>
      </c>
      <c r="B31" s="83" t="s">
        <v>1683</v>
      </c>
      <c r="C31" s="963" t="s">
        <v>2144</v>
      </c>
      <c r="D31" s="964"/>
      <c r="E31" s="964"/>
      <c r="F31" s="964"/>
      <c r="G31" s="964"/>
      <c r="H31" s="964"/>
      <c r="I31" s="964"/>
      <c r="J31" s="990"/>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4896.2988602751147</v>
      </c>
      <c r="L36" s="274"/>
      <c r="M36" s="340">
        <v>18.75</v>
      </c>
      <c r="N36" s="276">
        <f>K36/M36</f>
        <v>261.13593921467276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107.73674787146933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368.87268708614209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0.05</v>
      </c>
      <c r="L48" s="271"/>
      <c r="M48" s="406">
        <f>VLOOKUP(A48,MATERIALES!A5:D396,4,FALSE)</f>
        <v>23678.049628510485</v>
      </c>
      <c r="N48" s="276">
        <f>K48*M48</f>
        <v>1183.9024814255242</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0.05</v>
      </c>
      <c r="L49" s="425"/>
      <c r="M49" s="406">
        <f>VLOOKUP(A49,MATERIALES!A6:D397,4,FALSE)</f>
        <v>2391.6033118260261</v>
      </c>
      <c r="N49" s="276">
        <f>K49*M49</f>
        <v>119.58016559130131</v>
      </c>
    </row>
    <row r="50" spans="1:14">
      <c r="A50" s="166" t="s">
        <v>429</v>
      </c>
      <c r="B50" s="46" t="str">
        <f>VLOOKUP(A50,MATERIALES!A6:D373,3,FALSE)</f>
        <v>Cuneta prefabricada de concreto tipo V de (0,8*0,3*0,22)</v>
      </c>
      <c r="C50" s="429"/>
      <c r="D50" s="429"/>
      <c r="E50" s="429"/>
      <c r="F50" s="429"/>
      <c r="G50" s="429"/>
      <c r="H50" s="429"/>
      <c r="I50" s="429"/>
      <c r="J50" s="316" t="str">
        <f>VLOOKUP(A50,MATERIALES!A6:D642,2,FALSE)</f>
        <v>m</v>
      </c>
      <c r="K50" s="401">
        <v>1</v>
      </c>
      <c r="L50" s="425"/>
      <c r="M50" s="406">
        <f>VLOOKUP(A50,MATERIALES!A6:D398,4,FALSE)</f>
        <v>45788.284948174929</v>
      </c>
      <c r="N50" s="276">
        <f>K50*M50</f>
        <v>45788.284948174929</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47091.767595191755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1291</v>
      </c>
      <c r="B58" s="49" t="str">
        <f>VLOOKUP(A58,TRANSPORTE!A1:D117,3,FALSE)</f>
        <v>Transporte de material seleccionado para relleno</v>
      </c>
      <c r="C58" s="321"/>
      <c r="D58" s="321"/>
      <c r="E58" s="321"/>
      <c r="F58" s="321"/>
      <c r="G58" s="321"/>
      <c r="H58" s="315" t="s">
        <v>1998</v>
      </c>
      <c r="I58" s="283">
        <v>0.05</v>
      </c>
      <c r="J58" s="290">
        <v>1</v>
      </c>
      <c r="K58" s="283">
        <f>I58*J58</f>
        <v>0.05</v>
      </c>
      <c r="L58" s="827">
        <f>VLOOKUP(A58,TRANSPORTE!A1:D117,4,FALSE)</f>
        <v>1313.8952040355425</v>
      </c>
      <c r="M58" s="828"/>
      <c r="N58" s="291">
        <f>K58*L58</f>
        <v>65.694760201777129</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65.694760201777129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150</v>
      </c>
      <c r="N69" s="399">
        <f>K69/M69</f>
        <v>1443.4933333333333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2154.7349574293867</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49681.069999909058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9936.2139999818119</v>
      </c>
      <c r="M82" s="858"/>
      <c r="N82" s="54"/>
    </row>
    <row r="83" spans="1:14">
      <c r="B83" s="92" t="s">
        <v>973</v>
      </c>
      <c r="C83" s="93"/>
      <c r="D83" s="93"/>
      <c r="E83" s="93"/>
      <c r="F83" s="93"/>
      <c r="G83" s="93"/>
      <c r="H83" s="93"/>
      <c r="I83" s="90"/>
      <c r="J83" s="91"/>
      <c r="K83" s="308">
        <v>0.05</v>
      </c>
      <c r="L83" s="857">
        <f>N77*K83</f>
        <v>2484.053499995453</v>
      </c>
      <c r="M83" s="858"/>
      <c r="N83" s="54"/>
    </row>
    <row r="84" spans="1:14" ht="15.75" thickBot="1">
      <c r="B84" s="94" t="s">
        <v>974</v>
      </c>
      <c r="C84" s="95"/>
      <c r="D84" s="95"/>
      <c r="E84" s="95"/>
      <c r="F84" s="95"/>
      <c r="G84" s="95"/>
      <c r="H84" s="95"/>
      <c r="I84" s="96"/>
      <c r="J84" s="97"/>
      <c r="K84" s="309">
        <v>0.05</v>
      </c>
      <c r="L84" s="859">
        <f>N77*K84</f>
        <v>2484.053499995453</v>
      </c>
      <c r="M84" s="860"/>
      <c r="N84" s="54"/>
    </row>
    <row r="85" spans="1:14" ht="15.75" thickBot="1">
      <c r="B85" s="823" t="s">
        <v>953</v>
      </c>
      <c r="C85" s="824"/>
      <c r="D85" s="824"/>
      <c r="E85" s="824"/>
      <c r="F85" s="824"/>
      <c r="G85" s="824"/>
      <c r="H85" s="824"/>
      <c r="I85" s="824"/>
      <c r="J85" s="824"/>
      <c r="K85" s="824"/>
      <c r="L85" s="824"/>
      <c r="M85" s="825"/>
      <c r="N85" s="55">
        <f>L82+L83+L84</f>
        <v>14904.320999972717</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64585.390999881776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1136</v>
      </c>
      <c r="C31" s="84" t="s">
        <v>2145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134.53962180720401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134.53962180720401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833</v>
      </c>
      <c r="B48" s="46" t="str">
        <f>VLOOKUP(A48,MATERIALES!A5:D373,3,FALSE)</f>
        <v>Concreto Resistencia  14 (Mpa)</v>
      </c>
      <c r="C48" s="285"/>
      <c r="D48" s="285"/>
      <c r="E48" s="285"/>
      <c r="F48" s="285"/>
      <c r="G48" s="285"/>
      <c r="H48" s="285"/>
      <c r="I48" s="272"/>
      <c r="J48" s="228" t="str">
        <f>VLOOKUP(A48,MATERIALES!A4:D640,2,FALSE)</f>
        <v>m3</v>
      </c>
      <c r="K48" s="286">
        <v>7.0000000000000007E-2</v>
      </c>
      <c r="L48" s="271"/>
      <c r="M48" s="406">
        <f>VLOOKUP(A48,MATERIALES!A5:D396,4,FALSE)</f>
        <v>443473.07993755973</v>
      </c>
      <c r="N48" s="276">
        <f>K48*M48</f>
        <v>31043.115595629184</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5" t="str">
        <f>VLOOKUP(A49,MATERIALES!A5:D641,2,FALSE)</f>
        <v>m2</v>
      </c>
      <c r="K49" s="401">
        <v>0.3</v>
      </c>
      <c r="L49" s="425"/>
      <c r="M49" s="406">
        <f>VLOOKUP(A49,MATERIALES!A6:D397,4,FALSE)</f>
        <v>6000</v>
      </c>
      <c r="N49" s="276">
        <f>K49*M49</f>
        <v>1800</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32843.115595629184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1998</v>
      </c>
      <c r="I58" s="283">
        <v>7.0000000000000007E-2</v>
      </c>
      <c r="J58" s="290">
        <v>1</v>
      </c>
      <c r="K58" s="283">
        <f>I58*J58</f>
        <v>7.0000000000000007E-2</v>
      </c>
      <c r="L58" s="827">
        <f>VLOOKUP(A58,TRANSPORTE!A1:D117,4,FALSE)</f>
        <v>1672.7057573669053</v>
      </c>
      <c r="M58" s="828"/>
      <c r="N58" s="291">
        <f>K58*L58</f>
        <v>117.08940301568339</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117.08940301568339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5">
        <v>100</v>
      </c>
      <c r="N69" s="399">
        <f>K69/M69</f>
        <v>1623.93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2690.7924361440801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35785.537056596157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7157.1074113192317</v>
      </c>
      <c r="M82" s="858"/>
      <c r="N82" s="54"/>
    </row>
    <row r="83" spans="1:14">
      <c r="B83" s="92" t="s">
        <v>973</v>
      </c>
      <c r="C83" s="93"/>
      <c r="D83" s="93"/>
      <c r="E83" s="93"/>
      <c r="F83" s="93"/>
      <c r="G83" s="93"/>
      <c r="H83" s="93"/>
      <c r="I83" s="90"/>
      <c r="J83" s="91"/>
      <c r="K83" s="308">
        <v>0.05</v>
      </c>
      <c r="L83" s="857">
        <f>N77*K83</f>
        <v>1789.2768528298079</v>
      </c>
      <c r="M83" s="858"/>
      <c r="N83" s="54"/>
    </row>
    <row r="84" spans="1:14" ht="15.75" thickBot="1">
      <c r="B84" s="94" t="s">
        <v>974</v>
      </c>
      <c r="C84" s="95"/>
      <c r="D84" s="95"/>
      <c r="E84" s="95"/>
      <c r="F84" s="95"/>
      <c r="G84" s="95"/>
      <c r="H84" s="95"/>
      <c r="I84" s="96"/>
      <c r="J84" s="97"/>
      <c r="K84" s="309">
        <v>0.05</v>
      </c>
      <c r="L84" s="859">
        <f>N77*K84</f>
        <v>1789.2768528298079</v>
      </c>
      <c r="M84" s="860"/>
      <c r="N84" s="54"/>
    </row>
    <row r="85" spans="1:14" ht="15.75" thickBot="1">
      <c r="B85" s="823" t="s">
        <v>953</v>
      </c>
      <c r="C85" s="824"/>
      <c r="D85" s="824"/>
      <c r="E85" s="824"/>
      <c r="F85" s="824"/>
      <c r="G85" s="824"/>
      <c r="H85" s="824"/>
      <c r="I85" s="824"/>
      <c r="J85" s="824"/>
      <c r="K85" s="824"/>
      <c r="L85" s="824"/>
      <c r="M85" s="825"/>
      <c r="N85" s="55">
        <f>L82+L83+L84</f>
        <v>10735.661116978847</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46521.198173575001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1684</v>
      </c>
      <c r="C31" s="84" t="s">
        <v>2146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71.649414538135986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71.649414538135986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400</v>
      </c>
      <c r="B48" s="46" t="str">
        <f>VLOOKUP(A48,MATERIALES!A5:D373,3,FALSE)</f>
        <v>Bordillo Prefabricado En Concreto Ref.A85 Ntc-4109, 0,20 X 0,35 X 0.80 M</v>
      </c>
      <c r="C48" s="285"/>
      <c r="D48" s="285"/>
      <c r="E48" s="285"/>
      <c r="F48" s="285"/>
      <c r="G48" s="285"/>
      <c r="H48" s="285"/>
      <c r="I48" s="272"/>
      <c r="J48" s="228" t="str">
        <f>VLOOKUP(A48,MATERIALES!A4:D640,2,FALSE)</f>
        <v>u</v>
      </c>
      <c r="K48" s="286">
        <v>1.25</v>
      </c>
      <c r="L48" s="271"/>
      <c r="M48" s="406">
        <f>VLOOKUP(A48,MATERIALES!A5:D396,4,FALSE)</f>
        <v>40000</v>
      </c>
      <c r="N48" s="276">
        <f>K48*M48</f>
        <v>50000</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50000</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150</v>
      </c>
      <c r="N69" s="399">
        <f>K69/M69</f>
        <v>721.74666666666667</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1432.9882907627198</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51504.637705300855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10300.927541060171</v>
      </c>
      <c r="M82" s="858"/>
      <c r="N82" s="54"/>
    </row>
    <row r="83" spans="1:14">
      <c r="B83" s="92" t="s">
        <v>973</v>
      </c>
      <c r="C83" s="93"/>
      <c r="D83" s="93"/>
      <c r="E83" s="93"/>
      <c r="F83" s="93"/>
      <c r="G83" s="93"/>
      <c r="H83" s="93"/>
      <c r="I83" s="90"/>
      <c r="J83" s="91"/>
      <c r="K83" s="308">
        <v>0.05</v>
      </c>
      <c r="L83" s="857">
        <f>N77*K83</f>
        <v>2575.2318852650428</v>
      </c>
      <c r="M83" s="858"/>
      <c r="N83" s="54"/>
    </row>
    <row r="84" spans="1:14" ht="15.75" thickBot="1">
      <c r="B84" s="94" t="s">
        <v>974</v>
      </c>
      <c r="C84" s="95"/>
      <c r="D84" s="95"/>
      <c r="E84" s="95"/>
      <c r="F84" s="95"/>
      <c r="G84" s="95"/>
      <c r="H84" s="95"/>
      <c r="I84" s="96"/>
      <c r="J84" s="97"/>
      <c r="K84" s="309">
        <v>0.05</v>
      </c>
      <c r="L84" s="859">
        <f>N77*K84</f>
        <v>2575.2318852650428</v>
      </c>
      <c r="M84" s="860"/>
      <c r="N84" s="54"/>
    </row>
    <row r="85" spans="1:14" ht="15.75" thickBot="1">
      <c r="B85" s="823" t="s">
        <v>953</v>
      </c>
      <c r="C85" s="824"/>
      <c r="D85" s="824"/>
      <c r="E85" s="824"/>
      <c r="F85" s="824"/>
      <c r="G85" s="824"/>
      <c r="H85" s="824"/>
      <c r="I85" s="824"/>
      <c r="J85" s="824"/>
      <c r="K85" s="824"/>
      <c r="L85" s="824"/>
      <c r="M85" s="825"/>
      <c r="N85" s="55">
        <f>L82+L83+L84</f>
        <v>15451.391311590256</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66956.029016891116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1685</v>
      </c>
      <c r="C31" s="84" t="s">
        <v>2147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161.605121807204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161.605121807204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418068.99620756734</v>
      </c>
      <c r="N48" s="276">
        <f>K48*M48</f>
        <v>836.1379924151347</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7.0000000000000007E-2</v>
      </c>
      <c r="L49" s="425"/>
      <c r="M49" s="406">
        <f>VLOOKUP(A49,MATERIALES!A6:D397,4,FALSE)</f>
        <v>443473.07993755973</v>
      </c>
      <c r="N49" s="276">
        <f>K49*M49</f>
        <v>31043.115595629184</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6000</v>
      </c>
      <c r="N50" s="276">
        <f>K50*M50</f>
        <v>1800</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33679.253588044317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1998</v>
      </c>
      <c r="I58" s="417">
        <v>7.2000000000000008E-2</v>
      </c>
      <c r="J58" s="290">
        <v>1</v>
      </c>
      <c r="K58" s="283">
        <f>I58*J58</f>
        <v>7.2000000000000008E-2</v>
      </c>
      <c r="L58" s="827">
        <f>VLOOKUP(A58,TRANSPORTE!A1:D117,4,FALSE)</f>
        <v>1672.7057573669053</v>
      </c>
      <c r="M58" s="828"/>
      <c r="N58" s="291">
        <f>K58*L58</f>
        <v>120.4348145304172</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120.4348145304172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100</v>
      </c>
      <c r="N69" s="399">
        <f>K69/M69</f>
        <v>2165.2399999999998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3232.1024361440795</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37193.395960526017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7438.6791921052036</v>
      </c>
      <c r="M82" s="858"/>
      <c r="N82" s="54"/>
    </row>
    <row r="83" spans="1:14">
      <c r="B83" s="92" t="s">
        <v>973</v>
      </c>
      <c r="C83" s="93"/>
      <c r="D83" s="93"/>
      <c r="E83" s="93"/>
      <c r="F83" s="93"/>
      <c r="G83" s="93"/>
      <c r="H83" s="93"/>
      <c r="I83" s="90"/>
      <c r="J83" s="91"/>
      <c r="K83" s="308">
        <v>0.05</v>
      </c>
      <c r="L83" s="857">
        <f>N77*K83</f>
        <v>1859.6697980263009</v>
      </c>
      <c r="M83" s="858"/>
      <c r="N83" s="54"/>
    </row>
    <row r="84" spans="1:14" ht="15.75" thickBot="1">
      <c r="B84" s="94" t="s">
        <v>974</v>
      </c>
      <c r="C84" s="95"/>
      <c r="D84" s="95"/>
      <c r="E84" s="95"/>
      <c r="F84" s="95"/>
      <c r="G84" s="95"/>
      <c r="H84" s="95"/>
      <c r="I84" s="96"/>
      <c r="J84" s="97"/>
      <c r="K84" s="309">
        <v>0.05</v>
      </c>
      <c r="L84" s="859">
        <f>N77*K84</f>
        <v>1859.6697980263009</v>
      </c>
      <c r="M84" s="860"/>
      <c r="N84" s="54"/>
    </row>
    <row r="85" spans="1:14" ht="15.75" thickBot="1">
      <c r="B85" s="823" t="s">
        <v>953</v>
      </c>
      <c r="C85" s="824"/>
      <c r="D85" s="824"/>
      <c r="E85" s="824"/>
      <c r="F85" s="824"/>
      <c r="G85" s="824"/>
      <c r="H85" s="824"/>
      <c r="I85" s="824"/>
      <c r="J85" s="824"/>
      <c r="K85" s="824"/>
      <c r="L85" s="824"/>
      <c r="M85" s="825"/>
      <c r="N85" s="55">
        <f>L82+L83+L84</f>
        <v>11158.018788157806</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48351.414748683819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1686</v>
      </c>
      <c r="C31" s="84" t="s">
        <v>2148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89.693081204802667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89.693081204802667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418068.99620756734</v>
      </c>
      <c r="N48" s="276">
        <f>K48*M48</f>
        <v>836.1379924151347</v>
      </c>
    </row>
    <row r="49" spans="1:14">
      <c r="A49" s="166" t="s">
        <v>400</v>
      </c>
      <c r="B49" s="46" t="str">
        <f>VLOOKUP(A49,MATERIALES!A6:D373,3,FALSE)</f>
        <v>Bordillo Prefabricado En Concreto Ref.A85 Ntc-4109, 0,20 X 0,35 X 0.80 M</v>
      </c>
      <c r="C49" s="429"/>
      <c r="D49" s="429"/>
      <c r="E49" s="429"/>
      <c r="F49" s="429"/>
      <c r="G49" s="429"/>
      <c r="H49" s="429"/>
      <c r="I49" s="429"/>
      <c r="J49" s="316" t="str">
        <f>VLOOKUP(A49,MATERIALES!A5:D641,2,FALSE)</f>
        <v>u</v>
      </c>
      <c r="K49" s="401">
        <v>1.25</v>
      </c>
      <c r="L49" s="425"/>
      <c r="M49" s="406">
        <f>VLOOKUP(A49,MATERIALES!A6:D397,4,FALSE)</f>
        <v>40000</v>
      </c>
      <c r="N49" s="276">
        <f>K49*M49</f>
        <v>50000</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50836.137992415133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1998</v>
      </c>
      <c r="I58" s="417">
        <v>2E-3</v>
      </c>
      <c r="J58" s="290">
        <v>1</v>
      </c>
      <c r="K58" s="417">
        <f>I58*J58</f>
        <v>2E-3</v>
      </c>
      <c r="L58" s="827">
        <f>VLOOKUP(A58,TRANSPORTE!A1:D117,4,FALSE)</f>
        <v>1672.7057573669053</v>
      </c>
      <c r="M58" s="828"/>
      <c r="N58" s="291">
        <f>K58*L58</f>
        <v>3.3454115147338106</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3.3454115147338106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150</v>
      </c>
      <c r="N69" s="399">
        <f>K69/M69</f>
        <v>1082.6199999999999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1793.8616240960532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52723.038109230722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10544.607621846146</v>
      </c>
      <c r="M82" s="858"/>
      <c r="N82" s="54"/>
    </row>
    <row r="83" spans="1:14">
      <c r="B83" s="92" t="s">
        <v>973</v>
      </c>
      <c r="C83" s="93"/>
      <c r="D83" s="93"/>
      <c r="E83" s="93"/>
      <c r="F83" s="93"/>
      <c r="G83" s="93"/>
      <c r="H83" s="93"/>
      <c r="I83" s="90"/>
      <c r="J83" s="91"/>
      <c r="K83" s="308">
        <v>0.05</v>
      </c>
      <c r="L83" s="857">
        <f>N77*K83</f>
        <v>2636.1519054615364</v>
      </c>
      <c r="M83" s="858"/>
      <c r="N83" s="54"/>
    </row>
    <row r="84" spans="1:14" ht="15.75" thickBot="1">
      <c r="B84" s="94" t="s">
        <v>974</v>
      </c>
      <c r="C84" s="95"/>
      <c r="D84" s="95"/>
      <c r="E84" s="95"/>
      <c r="F84" s="95"/>
      <c r="G84" s="95"/>
      <c r="H84" s="95"/>
      <c r="I84" s="96"/>
      <c r="J84" s="97"/>
      <c r="K84" s="309">
        <v>0.05</v>
      </c>
      <c r="L84" s="859">
        <f>N77*K84</f>
        <v>2636.1519054615364</v>
      </c>
      <c r="M84" s="860"/>
      <c r="N84" s="54"/>
    </row>
    <row r="85" spans="1:14" ht="15.75" thickBot="1">
      <c r="B85" s="823" t="s">
        <v>953</v>
      </c>
      <c r="C85" s="824"/>
      <c r="D85" s="824"/>
      <c r="E85" s="824"/>
      <c r="F85" s="824"/>
      <c r="G85" s="824"/>
      <c r="H85" s="824"/>
      <c r="I85" s="824"/>
      <c r="J85" s="824"/>
      <c r="K85" s="824"/>
      <c r="L85" s="824"/>
      <c r="M85" s="825"/>
      <c r="N85" s="55">
        <f>L82+L83+L84</f>
        <v>15816.911432769219</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68539.949541999944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1731</v>
      </c>
      <c r="C31" s="84" t="s">
        <v>1687</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22.554583333333333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22.554583333333333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883</v>
      </c>
      <c r="B48" s="46" t="str">
        <f>VLOOKUP(A48,MATERIALES!A5:D373,3,FALSE)</f>
        <v>Geotextil Nt-2500 O Similar (Proveedores, Pavco, Geomatrix, Tensar, Omnes U Otros)</v>
      </c>
      <c r="C48" s="285"/>
      <c r="D48" s="285"/>
      <c r="E48" s="285"/>
      <c r="F48" s="285"/>
      <c r="G48" s="285"/>
      <c r="H48" s="285"/>
      <c r="I48" s="272"/>
      <c r="J48" s="228" t="str">
        <f>VLOOKUP(A48,MATERIALES!A4:D640,2,FALSE)</f>
        <v>m2</v>
      </c>
      <c r="K48" s="286">
        <v>1.1000000000000001</v>
      </c>
      <c r="L48" s="271"/>
      <c r="M48" s="406">
        <f>VLOOKUP(A48,MATERIALES!A5:D396,4,FALSE)</f>
        <v>5664.7192714798284</v>
      </c>
      <c r="N48" s="276">
        <f>K48*M48</f>
        <v>6231.1911986278119</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6231.1911986278119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240</v>
      </c>
      <c r="N69" s="399">
        <f>K69/M69</f>
        <v>451.09166666666664</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451.09166666666664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6704.8374486278117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1340.9674897255625</v>
      </c>
      <c r="M82" s="858"/>
      <c r="N82" s="54"/>
    </row>
    <row r="83" spans="1:14">
      <c r="B83" s="92" t="s">
        <v>973</v>
      </c>
      <c r="C83" s="93"/>
      <c r="D83" s="93"/>
      <c r="E83" s="93"/>
      <c r="F83" s="93"/>
      <c r="G83" s="93"/>
      <c r="H83" s="93"/>
      <c r="I83" s="90"/>
      <c r="J83" s="91"/>
      <c r="K83" s="308">
        <v>0.05</v>
      </c>
      <c r="L83" s="857">
        <f>N77*K83</f>
        <v>335.24187243139062</v>
      </c>
      <c r="M83" s="858"/>
      <c r="N83" s="54"/>
    </row>
    <row r="84" spans="1:14" ht="15.75" thickBot="1">
      <c r="B84" s="94" t="s">
        <v>974</v>
      </c>
      <c r="C84" s="95"/>
      <c r="D84" s="95"/>
      <c r="E84" s="95"/>
      <c r="F84" s="95"/>
      <c r="G84" s="95"/>
      <c r="H84" s="95"/>
      <c r="I84" s="96"/>
      <c r="J84" s="97"/>
      <c r="K84" s="309">
        <v>0.05</v>
      </c>
      <c r="L84" s="859">
        <f>N77*K84</f>
        <v>335.24187243139062</v>
      </c>
      <c r="M84" s="860"/>
      <c r="N84" s="54"/>
    </row>
    <row r="85" spans="1:14" ht="15.75" thickBot="1">
      <c r="B85" s="823" t="s">
        <v>953</v>
      </c>
      <c r="C85" s="824"/>
      <c r="D85" s="824"/>
      <c r="E85" s="824"/>
      <c r="F85" s="824"/>
      <c r="G85" s="824"/>
      <c r="H85" s="824"/>
      <c r="I85" s="824"/>
      <c r="J85" s="824"/>
      <c r="K85" s="824"/>
      <c r="L85" s="824"/>
      <c r="M85" s="825"/>
      <c r="N85" s="55">
        <f>L82+L83+L84</f>
        <v>2011.4512345883438</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8716.2886832161548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1732</v>
      </c>
      <c r="C31" s="84" t="s">
        <v>2044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22.554583333333333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22.554583333333333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876</v>
      </c>
      <c r="B48" s="46" t="str">
        <f>VLOOKUP(A48,MATERIALES!A5:D373,3,FALSE)</f>
        <v>Geotextil T-2400 O Similar (Proveedores Lafayet, Pavco, Geomatrix, Tensar, Omnes U Otros)</v>
      </c>
      <c r="C48" s="285"/>
      <c r="D48" s="285"/>
      <c r="E48" s="285"/>
      <c r="F48" s="285"/>
      <c r="G48" s="285"/>
      <c r="H48" s="285"/>
      <c r="I48" s="272"/>
      <c r="J48" s="228" t="str">
        <f>VLOOKUP(A48,MATERIALES!A4:D640,2,FALSE)</f>
        <v>m2</v>
      </c>
      <c r="K48" s="286">
        <v>1.1000000000000001</v>
      </c>
      <c r="L48" s="271"/>
      <c r="M48" s="406">
        <f>VLOOKUP(A48,MATERIALES!A5:D396,4,FALSE)</f>
        <v>9019.402465475383</v>
      </c>
      <c r="N48" s="276">
        <f>K48*M48</f>
        <v>9921.3427120229226</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9921.3427120229226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240</v>
      </c>
      <c r="N69" s="399">
        <f>K69/M69</f>
        <v>451.09166666666664</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451.09166666666664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10394.988962022922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2078.9977924045847</v>
      </c>
      <c r="M82" s="858"/>
      <c r="N82" s="54"/>
    </row>
    <row r="83" spans="1:14">
      <c r="B83" s="92" t="s">
        <v>973</v>
      </c>
      <c r="C83" s="93"/>
      <c r="D83" s="93"/>
      <c r="E83" s="93"/>
      <c r="F83" s="93"/>
      <c r="G83" s="93"/>
      <c r="H83" s="93"/>
      <c r="I83" s="90"/>
      <c r="J83" s="91"/>
      <c r="K83" s="308">
        <v>0.05</v>
      </c>
      <c r="L83" s="857">
        <f>N77*K83</f>
        <v>519.74944810114619</v>
      </c>
      <c r="M83" s="858"/>
      <c r="N83" s="54"/>
    </row>
    <row r="84" spans="1:14" ht="15.75" thickBot="1">
      <c r="B84" s="94" t="s">
        <v>974</v>
      </c>
      <c r="C84" s="95"/>
      <c r="D84" s="95"/>
      <c r="E84" s="95"/>
      <c r="F84" s="95"/>
      <c r="G84" s="95"/>
      <c r="H84" s="95"/>
      <c r="I84" s="96"/>
      <c r="J84" s="97"/>
      <c r="K84" s="309">
        <v>0.05</v>
      </c>
      <c r="L84" s="859">
        <f>N77*K84</f>
        <v>519.74944810114619</v>
      </c>
      <c r="M84" s="860"/>
      <c r="N84" s="54"/>
    </row>
    <row r="85" spans="1:14" ht="15.75" thickBot="1">
      <c r="B85" s="823" t="s">
        <v>953</v>
      </c>
      <c r="C85" s="824"/>
      <c r="D85" s="824"/>
      <c r="E85" s="824"/>
      <c r="F85" s="824"/>
      <c r="G85" s="824"/>
      <c r="H85" s="824"/>
      <c r="I85" s="824"/>
      <c r="J85" s="824"/>
      <c r="K85" s="824"/>
      <c r="L85" s="824"/>
      <c r="M85" s="825"/>
      <c r="N85" s="55">
        <f>L82+L83+L84</f>
        <v>3118.4966886068773</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13513.4856506298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1137</v>
      </c>
      <c r="C31" s="84" t="s">
        <v>1688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324.78600000000006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324.78600000000006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542</v>
      </c>
      <c r="B48" s="46" t="str">
        <f>VLOOKUP(A48,MATERIALES!A5:D373,3,FALSE)</f>
        <v>Material drenante (3´´)</v>
      </c>
      <c r="C48" s="285"/>
      <c r="D48" s="285"/>
      <c r="E48" s="285"/>
      <c r="F48" s="285"/>
      <c r="G48" s="285"/>
      <c r="H48" s="285"/>
      <c r="I48" s="272"/>
      <c r="J48" s="228" t="str">
        <f>VLOOKUP(A48,MATERIALES!A4:D640,2,FALSE)</f>
        <v>m3</v>
      </c>
      <c r="K48" s="286">
        <v>1.1000000000000001</v>
      </c>
      <c r="L48" s="271"/>
      <c r="M48" s="406">
        <f>VLOOKUP(A48,MATERIALES!A5:D396,4,FALSE)</f>
        <v>50681.586963194291</v>
      </c>
      <c r="N48" s="276">
        <f>K48*M48</f>
        <v>55749.745659513726</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55749.745659513726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1261</v>
      </c>
      <c r="B58" s="49" t="str">
        <f>VLOOKUP(A58,TRANSPORTE!A1:D117,3,FALSE)</f>
        <v>Transporte de Material Drenante</v>
      </c>
      <c r="C58" s="321"/>
      <c r="D58" s="321"/>
      <c r="E58" s="321"/>
      <c r="F58" s="321"/>
      <c r="G58" s="321"/>
      <c r="H58" s="315" t="s">
        <v>1998</v>
      </c>
      <c r="I58" s="283">
        <v>1.1000000000000001</v>
      </c>
      <c r="J58" s="290">
        <v>1</v>
      </c>
      <c r="K58" s="283">
        <f>I58*J58</f>
        <v>1.1000000000000001</v>
      </c>
      <c r="L58" s="827">
        <f>VLOOKUP(A58,TRANSPORTE!A1:D117,4,FALSE)</f>
        <v>1613.685560082632</v>
      </c>
      <c r="M58" s="828"/>
      <c r="N58" s="291">
        <f>K58*L58</f>
        <v>1775.0541160908954</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1775.0541160908954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25</v>
      </c>
      <c r="N69" s="399">
        <f>K69/M69</f>
        <v>6495.72</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6495.72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64345.305775604626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12869.061155120926</v>
      </c>
      <c r="M82" s="858"/>
      <c r="N82" s="54"/>
    </row>
    <row r="83" spans="1:14">
      <c r="B83" s="92" t="s">
        <v>973</v>
      </c>
      <c r="C83" s="93"/>
      <c r="D83" s="93"/>
      <c r="E83" s="93"/>
      <c r="F83" s="93"/>
      <c r="G83" s="93"/>
      <c r="H83" s="93"/>
      <c r="I83" s="90"/>
      <c r="J83" s="91"/>
      <c r="K83" s="308">
        <v>0.05</v>
      </c>
      <c r="L83" s="857">
        <f>N77*K83</f>
        <v>3217.2652887802315</v>
      </c>
      <c r="M83" s="858"/>
      <c r="N83" s="54"/>
    </row>
    <row r="84" spans="1:14" ht="15.75" thickBot="1">
      <c r="B84" s="94" t="s">
        <v>974</v>
      </c>
      <c r="C84" s="95"/>
      <c r="D84" s="95"/>
      <c r="E84" s="95"/>
      <c r="F84" s="95"/>
      <c r="G84" s="95"/>
      <c r="H84" s="95"/>
      <c r="I84" s="96"/>
      <c r="J84" s="97"/>
      <c r="K84" s="309">
        <v>0.05</v>
      </c>
      <c r="L84" s="859">
        <f>N77*K84</f>
        <v>3217.2652887802315</v>
      </c>
      <c r="M84" s="860"/>
      <c r="N84" s="54"/>
    </row>
    <row r="85" spans="1:14" ht="15.75" thickBot="1">
      <c r="B85" s="823" t="s">
        <v>953</v>
      </c>
      <c r="C85" s="824"/>
      <c r="D85" s="824"/>
      <c r="E85" s="824"/>
      <c r="F85" s="824"/>
      <c r="G85" s="824"/>
      <c r="H85" s="824"/>
      <c r="I85" s="824"/>
      <c r="J85" s="824"/>
      <c r="K85" s="824"/>
      <c r="L85" s="824"/>
      <c r="M85" s="825"/>
      <c r="N85" s="55">
        <f>L82+L83+L84</f>
        <v>19303.591732681391</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83648.897508286012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1138</v>
      </c>
      <c r="C31" s="84" t="s">
        <v>2149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4896.2988602751147</v>
      </c>
      <c r="L36" s="274"/>
      <c r="M36" s="340">
        <v>3</v>
      </c>
      <c r="N36" s="276">
        <f>K36/M36</f>
        <v>1632.099620091705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451.0916666666667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2083.1912867583715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535</v>
      </c>
      <c r="B48" s="46" t="str">
        <f>VLOOKUP(A48,MATERIALES!A5:D373,3,FALSE)</f>
        <v>Material de Sub- Base CBR=20%</v>
      </c>
      <c r="C48" s="285"/>
      <c r="D48" s="285"/>
      <c r="E48" s="285"/>
      <c r="F48" s="285"/>
      <c r="G48" s="285"/>
      <c r="H48" s="285"/>
      <c r="I48" s="272"/>
      <c r="J48" s="228" t="str">
        <f>VLOOKUP(A48,MATERIALES!A4:D640,2,FALSE)</f>
        <v>m3</v>
      </c>
      <c r="K48" s="286">
        <v>1.25</v>
      </c>
      <c r="L48" s="271"/>
      <c r="M48" s="406">
        <f>VLOOKUP(A48,MATERIALES!A5:D396,4,FALSE)</f>
        <v>58988.523019735199</v>
      </c>
      <c r="N48" s="276">
        <f>K48*M48</f>
        <v>73735.653774669001</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73735.653774669001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1252</v>
      </c>
      <c r="B60" s="49" t="str">
        <f>VLOOKUP(A60,TRANSPORTE!A1:D117,3,FALSE)</f>
        <v>Transporte de material de cobertura</v>
      </c>
      <c r="C60" s="321"/>
      <c r="D60" s="321"/>
      <c r="E60" s="321"/>
      <c r="F60" s="321"/>
      <c r="G60" s="321"/>
      <c r="H60" s="315" t="s">
        <v>339</v>
      </c>
      <c r="I60" s="283">
        <v>1.25</v>
      </c>
      <c r="J60" s="290">
        <v>1</v>
      </c>
      <c r="K60" s="283">
        <f>I60*J60</f>
        <v>1.25</v>
      </c>
      <c r="L60" s="827">
        <f>VLOOKUP(A60,TRANSPORTE!A1:D117,4,FALSE)</f>
        <v>1313.8952040355425</v>
      </c>
      <c r="M60" s="828"/>
      <c r="N60" s="291">
        <f>K60*L60</f>
        <v>1642.3690050444281</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314"/>
      <c r="E65" s="314"/>
      <c r="F65" s="314"/>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1642.3690050444281</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24</v>
      </c>
      <c r="N71" s="399">
        <f>K71/M71</f>
        <v>4510.916666666667</v>
      </c>
      <c r="O71" s="109"/>
    </row>
    <row r="72" spans="1:15">
      <c r="A72" s="167"/>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4510.916666666667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81972.130733138474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16394.426146627695</v>
      </c>
      <c r="M84" s="858"/>
      <c r="N84" s="54"/>
    </row>
    <row r="85" spans="1:14">
      <c r="B85" s="92" t="s">
        <v>973</v>
      </c>
      <c r="C85" s="93"/>
      <c r="D85" s="93"/>
      <c r="E85" s="93"/>
      <c r="F85" s="93"/>
      <c r="G85" s="93"/>
      <c r="H85" s="93"/>
      <c r="I85" s="90"/>
      <c r="J85" s="91"/>
      <c r="K85" s="308">
        <v>0.05</v>
      </c>
      <c r="L85" s="857">
        <f>N79*K85</f>
        <v>4098.6065366569237</v>
      </c>
      <c r="M85" s="858"/>
      <c r="N85" s="54"/>
    </row>
    <row r="86" spans="1:14" ht="15.75" thickBot="1">
      <c r="B86" s="94" t="s">
        <v>974</v>
      </c>
      <c r="C86" s="95"/>
      <c r="D86" s="95"/>
      <c r="E86" s="95"/>
      <c r="F86" s="95"/>
      <c r="G86" s="95"/>
      <c r="H86" s="95"/>
      <c r="I86" s="96"/>
      <c r="J86" s="97"/>
      <c r="K86" s="309">
        <v>0.05</v>
      </c>
      <c r="L86" s="859">
        <f>N79*K86</f>
        <v>4098.6065366569237</v>
      </c>
      <c r="M86" s="860"/>
      <c r="N86" s="54"/>
    </row>
    <row r="87" spans="1:14" ht="15.75" thickBot="1">
      <c r="B87" s="823" t="s">
        <v>953</v>
      </c>
      <c r="C87" s="824"/>
      <c r="D87" s="824"/>
      <c r="E87" s="824"/>
      <c r="F87" s="824"/>
      <c r="G87" s="824"/>
      <c r="H87" s="824"/>
      <c r="I87" s="824"/>
      <c r="J87" s="824"/>
      <c r="K87" s="824"/>
      <c r="L87" s="824"/>
      <c r="M87" s="825"/>
      <c r="N87" s="55">
        <f>L84+L85+L86</f>
        <v>24591.639219941542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106563.76995308002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1139</v>
      </c>
      <c r="C31" s="84" t="s">
        <v>2150</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197</v>
      </c>
      <c r="B36" s="836" t="str">
        <f>VLOOKUP(A36,EQUIPOS!A6:D154,3,FALSE)</f>
        <v>Equipo de perforación (TRACKDRILL), potencia 40 HP, 2100 golpes / minuto</v>
      </c>
      <c r="C36" s="837"/>
      <c r="D36" s="837"/>
      <c r="E36" s="837"/>
      <c r="F36" s="837"/>
      <c r="G36" s="837"/>
      <c r="H36" s="838"/>
      <c r="I36" s="271"/>
      <c r="J36" s="272"/>
      <c r="K36" s="273">
        <f>VLOOKUP(A36,EQUIPOS!A6:D163,4,FALSE)</f>
        <v>485291.92480955418</v>
      </c>
      <c r="L36" s="274"/>
      <c r="M36" s="340">
        <v>2.5</v>
      </c>
      <c r="N36" s="276">
        <f>K36/M36</f>
        <v>194116.76992382167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402.04310903601998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194518.8130328577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9902.7845899653148</v>
      </c>
      <c r="N48" s="276">
        <f>K48*M48</f>
        <v>10001.812435864967</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10001.812435864967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20</v>
      </c>
      <c r="N71" s="399">
        <f>K71/M71</f>
        <v>2706.55</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8040.862180720399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212561.48764944306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42512.297529888616</v>
      </c>
      <c r="M84" s="858"/>
      <c r="N84" s="54"/>
    </row>
    <row r="85" spans="1:14">
      <c r="B85" s="92" t="s">
        <v>973</v>
      </c>
      <c r="C85" s="93"/>
      <c r="D85" s="93"/>
      <c r="E85" s="93"/>
      <c r="F85" s="93"/>
      <c r="G85" s="93"/>
      <c r="H85" s="93"/>
      <c r="I85" s="90"/>
      <c r="J85" s="91"/>
      <c r="K85" s="308">
        <v>0.05</v>
      </c>
      <c r="L85" s="857">
        <f>N79*K85</f>
        <v>10628.074382472154</v>
      </c>
      <c r="M85" s="858"/>
      <c r="N85" s="54"/>
    </row>
    <row r="86" spans="1:14" ht="15.75" thickBot="1">
      <c r="B86" s="94" t="s">
        <v>974</v>
      </c>
      <c r="C86" s="95"/>
      <c r="D86" s="95"/>
      <c r="E86" s="95"/>
      <c r="F86" s="95"/>
      <c r="G86" s="95"/>
      <c r="H86" s="95"/>
      <c r="I86" s="96"/>
      <c r="J86" s="97"/>
      <c r="K86" s="309">
        <v>0.05</v>
      </c>
      <c r="L86" s="859">
        <f>N79*K86</f>
        <v>10628.074382472154</v>
      </c>
      <c r="M86" s="860"/>
      <c r="N86" s="54"/>
    </row>
    <row r="87" spans="1:14" ht="15.75" thickBot="1">
      <c r="B87" s="823" t="s">
        <v>953</v>
      </c>
      <c r="C87" s="824"/>
      <c r="D87" s="824"/>
      <c r="E87" s="824"/>
      <c r="F87" s="824"/>
      <c r="G87" s="824"/>
      <c r="H87" s="824"/>
      <c r="I87" s="824"/>
      <c r="J87" s="824"/>
      <c r="K87" s="824"/>
      <c r="L87" s="824"/>
      <c r="M87" s="825"/>
      <c r="N87" s="55">
        <f>L84+L85+L86</f>
        <v>63768.446294832931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276329.93394427601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1140</v>
      </c>
      <c r="C31" s="84" t="s">
        <v>2151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197</v>
      </c>
      <c r="B36" s="836" t="str">
        <f>VLOOKUP(A36,EQUIPOS!A6:D154,3,FALSE)</f>
        <v>Equipo de perforación (TRACKDRILL), potencia 40 HP, 2100 golpes / minuto</v>
      </c>
      <c r="C36" s="837"/>
      <c r="D36" s="837"/>
      <c r="E36" s="837"/>
      <c r="F36" s="837"/>
      <c r="G36" s="837"/>
      <c r="H36" s="838"/>
      <c r="I36" s="271"/>
      <c r="J36" s="272"/>
      <c r="K36" s="273">
        <f>VLOOKUP(A36,EQUIPOS!A6:D163,4,FALSE)</f>
        <v>485291.92480955418</v>
      </c>
      <c r="L36" s="274"/>
      <c r="M36" s="340">
        <v>1.25</v>
      </c>
      <c r="N36" s="276">
        <f>K36/M36</f>
        <v>388233.53984764335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1074.7412180720401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389308.28106571536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9902.7845899653148</v>
      </c>
      <c r="N48" s="276">
        <f>K48*M48</f>
        <v>10001.812435864967</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10001.812435864967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21494.824361440798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420804.91786302114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84160.983572604237</v>
      </c>
      <c r="M84" s="858"/>
      <c r="N84" s="54"/>
    </row>
    <row r="85" spans="1:14">
      <c r="B85" s="92" t="s">
        <v>973</v>
      </c>
      <c r="C85" s="93"/>
      <c r="D85" s="93"/>
      <c r="E85" s="93"/>
      <c r="F85" s="93"/>
      <c r="G85" s="93"/>
      <c r="H85" s="93"/>
      <c r="I85" s="90"/>
      <c r="J85" s="91"/>
      <c r="K85" s="308">
        <v>0.05</v>
      </c>
      <c r="L85" s="857">
        <f>N79*K85</f>
        <v>21040.245893151059</v>
      </c>
      <c r="M85" s="858"/>
      <c r="N85" s="54"/>
    </row>
    <row r="86" spans="1:14" ht="15.75" thickBot="1">
      <c r="B86" s="94" t="s">
        <v>974</v>
      </c>
      <c r="C86" s="95"/>
      <c r="D86" s="95"/>
      <c r="E86" s="95"/>
      <c r="F86" s="95"/>
      <c r="G86" s="95"/>
      <c r="H86" s="95"/>
      <c r="I86" s="96"/>
      <c r="J86" s="97"/>
      <c r="K86" s="309">
        <v>0.05</v>
      </c>
      <c r="L86" s="859">
        <f>N79*K86</f>
        <v>21040.245893151059</v>
      </c>
      <c r="M86" s="860"/>
      <c r="N86" s="54"/>
    </row>
    <row r="87" spans="1:14" ht="15.75" thickBot="1">
      <c r="B87" s="823" t="s">
        <v>953</v>
      </c>
      <c r="C87" s="824"/>
      <c r="D87" s="824"/>
      <c r="E87" s="824"/>
      <c r="F87" s="824"/>
      <c r="G87" s="824"/>
      <c r="H87" s="824"/>
      <c r="I87" s="824"/>
      <c r="J87" s="824"/>
      <c r="K87" s="824"/>
      <c r="L87" s="824"/>
      <c r="M87" s="825"/>
      <c r="N87" s="55">
        <f>L84+L85+L86</f>
        <v>126241.47535890636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547046.39322192746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1141</v>
      </c>
      <c r="C31" s="84" t="s">
        <v>1689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314</v>
      </c>
      <c r="B36" s="836" t="str">
        <f>VLOOKUP(A36,EQUIPOS!A6:D154,3,FALSE)</f>
        <v xml:space="preserve">Retroexcavadora E-200 sobre orugas
</v>
      </c>
      <c r="C36" s="837"/>
      <c r="D36" s="837"/>
      <c r="E36" s="837"/>
      <c r="F36" s="837"/>
      <c r="G36" s="837"/>
      <c r="H36" s="838"/>
      <c r="I36" s="271"/>
      <c r="J36" s="272"/>
      <c r="K36" s="273">
        <f>VLOOKUP(A36,EQUIPOS!A6:D163,4,FALSE)</f>
        <v>189772.89729726611</v>
      </c>
      <c r="L36" s="274"/>
      <c r="M36" s="340">
        <v>23</v>
      </c>
      <c r="N36" s="276">
        <f>K36/M36</f>
        <v>8250.9955346637435</v>
      </c>
    </row>
    <row r="37" spans="1:14">
      <c r="A37" s="116" t="s">
        <v>328</v>
      </c>
      <c r="B37" s="836" t="str">
        <f>VLOOKUP(A37,EQUIPOS!A7:D154,3,FALSE)</f>
        <v xml:space="preserve">Taco metálico o puntal (escamas en concreto)
</v>
      </c>
      <c r="C37" s="837"/>
      <c r="D37" s="837"/>
      <c r="E37" s="837"/>
      <c r="F37" s="837"/>
      <c r="G37" s="837"/>
      <c r="H37" s="838"/>
      <c r="I37" s="425"/>
      <c r="J37" s="426"/>
      <c r="K37" s="273">
        <f>VLOOKUP(A37,EQUIPOS!A7:D164,4,FALSE)</f>
        <v>547.93295061050765</v>
      </c>
      <c r="L37" s="339"/>
      <c r="M37" s="340">
        <v>1</v>
      </c>
      <c r="N37" s="276">
        <f>K37/M37</f>
        <v>547.93295061050765</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1074.7412180720401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9873.6697033462915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706</v>
      </c>
      <c r="B48" s="46" t="str">
        <f>VLOOKUP(A48,MATERIALES!A5:D373,3,FALSE)</f>
        <v>Tubería PVC RD21 de 1´´ (para anclajes)</v>
      </c>
      <c r="C48" s="285"/>
      <c r="D48" s="285"/>
      <c r="E48" s="285"/>
      <c r="F48" s="285"/>
      <c r="G48" s="285"/>
      <c r="H48" s="285"/>
      <c r="I48" s="285"/>
      <c r="J48" s="315" t="str">
        <f>VLOOKUP(A48,MATERIALES!A4:D640,2,FALSE)</f>
        <v>m</v>
      </c>
      <c r="K48" s="286">
        <v>0.35</v>
      </c>
      <c r="L48" s="271"/>
      <c r="M48" s="406">
        <f>VLOOKUP(A48,MATERIALES!A5:D396,4,FALSE)</f>
        <v>5418.0013451821542</v>
      </c>
      <c r="N48" s="276">
        <f>K48*M48</f>
        <v>1896.3004708137539</v>
      </c>
    </row>
    <row r="49" spans="1:14">
      <c r="A49" s="166" t="s">
        <v>1690</v>
      </c>
      <c r="B49" s="46" t="str">
        <f>VLOOKUP(A49,MATERIALES!A6:D373,3,FALSE)</f>
        <v>Formaleta Metálica</v>
      </c>
      <c r="C49" s="429"/>
      <c r="D49" s="429"/>
      <c r="E49" s="429"/>
      <c r="F49" s="429"/>
      <c r="G49" s="429"/>
      <c r="H49" s="429"/>
      <c r="I49" s="429"/>
      <c r="J49" s="316" t="str">
        <f>VLOOKUP(A49,MATERIALES!A5:D641,2,FALSE)</f>
        <v>m2</v>
      </c>
      <c r="K49" s="401">
        <v>1</v>
      </c>
      <c r="L49" s="425"/>
      <c r="M49" s="406">
        <f>VLOOKUP(A49,MATERIALES!A6:D397,4,FALSE)</f>
        <v>8000</v>
      </c>
      <c r="N49" s="276">
        <f>K49*M49</f>
        <v>8000</v>
      </c>
    </row>
    <row r="50" spans="1:14">
      <c r="A50" s="166" t="s">
        <v>745</v>
      </c>
      <c r="B50" s="46" t="str">
        <f>VLOOKUP(A50,MATERIALES!A6:D373,3,FALSE)</f>
        <v>Acero PDR-60</v>
      </c>
      <c r="C50" s="429"/>
      <c r="D50" s="429"/>
      <c r="E50" s="429"/>
      <c r="F50" s="429"/>
      <c r="G50" s="429"/>
      <c r="H50" s="429"/>
      <c r="I50" s="429"/>
      <c r="J50" s="316" t="str">
        <f>VLOOKUP(A50,MATERIALES!A6:D642,2,FALSE)</f>
        <v>kg</v>
      </c>
      <c r="K50" s="401">
        <v>3.8</v>
      </c>
      <c r="L50" s="425"/>
      <c r="M50" s="406">
        <f>VLOOKUP(A50,MATERIALES!A6:D398,4,FALSE)</f>
        <v>4165.4831764599385</v>
      </c>
      <c r="N50" s="276">
        <f>K50*M50</f>
        <v>15828.836070547766</v>
      </c>
    </row>
    <row r="51" spans="1:14">
      <c r="A51" s="166" t="s">
        <v>832</v>
      </c>
      <c r="B51" s="46" t="str">
        <f>VLOOKUP(A51,MATERIALES!A6:D373,3,FALSE)</f>
        <v>Concreto Resistencia  21 (Mpa)</v>
      </c>
      <c r="C51" s="429"/>
      <c r="D51" s="429"/>
      <c r="E51" s="429"/>
      <c r="F51" s="429"/>
      <c r="G51" s="429"/>
      <c r="H51" s="429"/>
      <c r="I51" s="429"/>
      <c r="J51" s="316" t="str">
        <f>VLOOKUP(A51,MATERIALES!A6:D643,2,FALSE)</f>
        <v>m3</v>
      </c>
      <c r="K51" s="401">
        <v>0.18</v>
      </c>
      <c r="L51" s="425"/>
      <c r="M51" s="406">
        <f>VLOOKUP(A51,MATERIALES!A6:D399,4,FALSE)</f>
        <v>462080.26321990258</v>
      </c>
      <c r="N51" s="276">
        <f>K51*M51</f>
        <v>83174.44737958246</v>
      </c>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108899.58392094399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1998</v>
      </c>
      <c r="I58" s="283">
        <v>0.18</v>
      </c>
      <c r="J58" s="290">
        <v>1</v>
      </c>
      <c r="K58" s="283">
        <f>I58*J58</f>
        <v>0.18</v>
      </c>
      <c r="L58" s="827">
        <f>VLOOKUP(A58,TRANSPORTE!A1:D117,4,FALSE)</f>
        <v>1672.7057573669053</v>
      </c>
      <c r="M58" s="828"/>
      <c r="N58" s="291">
        <f>K58*L58</f>
        <v>301.08703632604295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301.08703632604295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10</v>
      </c>
      <c r="N69" s="399">
        <f>K69/M69</f>
        <v>10826.2</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21494.824361440798</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140569.16502205713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28113.833004411426</v>
      </c>
      <c r="M82" s="858"/>
      <c r="N82" s="54"/>
    </row>
    <row r="83" spans="1:14">
      <c r="B83" s="92" t="s">
        <v>973</v>
      </c>
      <c r="C83" s="93"/>
      <c r="D83" s="93"/>
      <c r="E83" s="93"/>
      <c r="F83" s="93"/>
      <c r="G83" s="93"/>
      <c r="H83" s="93"/>
      <c r="I83" s="90"/>
      <c r="J83" s="91"/>
      <c r="K83" s="308">
        <v>0.05</v>
      </c>
      <c r="L83" s="857">
        <f>N77*K83</f>
        <v>7028.4582511028566</v>
      </c>
      <c r="M83" s="858"/>
      <c r="N83" s="54"/>
    </row>
    <row r="84" spans="1:14" ht="15.75" thickBot="1">
      <c r="B84" s="94" t="s">
        <v>974</v>
      </c>
      <c r="C84" s="95"/>
      <c r="D84" s="95"/>
      <c r="E84" s="95"/>
      <c r="F84" s="95"/>
      <c r="G84" s="95"/>
      <c r="H84" s="95"/>
      <c r="I84" s="96"/>
      <c r="J84" s="97"/>
      <c r="K84" s="309">
        <v>0.05</v>
      </c>
      <c r="L84" s="859">
        <f>N77*K84</f>
        <v>7028.4582511028566</v>
      </c>
      <c r="M84" s="860"/>
      <c r="N84" s="54"/>
    </row>
    <row r="85" spans="1:14" ht="15.75" thickBot="1">
      <c r="B85" s="823" t="s">
        <v>953</v>
      </c>
      <c r="C85" s="824"/>
      <c r="D85" s="824"/>
      <c r="E85" s="824"/>
      <c r="F85" s="824"/>
      <c r="G85" s="824"/>
      <c r="H85" s="824"/>
      <c r="I85" s="824"/>
      <c r="J85" s="824"/>
      <c r="K85" s="824"/>
      <c r="L85" s="824"/>
      <c r="M85" s="825"/>
      <c r="N85" s="55">
        <f>L82+L83+L84</f>
        <v>42170.74950661714</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182739.91452867427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1142</v>
      </c>
      <c r="C31" s="84" t="s">
        <v>2152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53.737060903601993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53.737060903601993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380</v>
      </c>
      <c r="B48" s="46" t="str">
        <f>VLOOKUP(A48,MATERIALES!A5:D373,3,FALSE)</f>
        <v>Armadura de Acero</v>
      </c>
      <c r="C48" s="285"/>
      <c r="D48" s="285"/>
      <c r="E48" s="285"/>
      <c r="F48" s="285"/>
      <c r="G48" s="285"/>
      <c r="H48" s="285"/>
      <c r="I48" s="285"/>
      <c r="J48" s="315" t="str">
        <f>VLOOKUP(A48,MATERIALES!A4:D640,2,FALSE)</f>
        <v>m</v>
      </c>
      <c r="K48" s="286">
        <v>1</v>
      </c>
      <c r="L48" s="271"/>
      <c r="M48" s="406">
        <f>VLOOKUP(A48,MATERIALES!A5:D396,4,FALSE)</f>
        <v>3122.7892118575137</v>
      </c>
      <c r="N48" s="276">
        <f>K48*M48</f>
        <v>3122.7892118575137</v>
      </c>
    </row>
    <row r="49" spans="1:14">
      <c r="A49" s="166" t="s">
        <v>690</v>
      </c>
      <c r="B49" s="46" t="str">
        <f>VLOOKUP(A49,MATERIALES!A6:D373,3,FALSE)</f>
        <v>Tornillos de Unión de D= 12 mm</v>
      </c>
      <c r="C49" s="429"/>
      <c r="D49" s="429"/>
      <c r="E49" s="429"/>
      <c r="F49" s="429"/>
      <c r="G49" s="429"/>
      <c r="H49" s="429"/>
      <c r="I49" s="429"/>
      <c r="J49" s="316" t="str">
        <f>VLOOKUP(A49,MATERIALES!A5:D641,2,FALSE)</f>
        <v>u</v>
      </c>
      <c r="K49" s="401">
        <v>4</v>
      </c>
      <c r="L49" s="425"/>
      <c r="M49" s="406">
        <f>VLOOKUP(A49,MATERIALES!A6:D397,4,FALSE)</f>
        <v>1480.205002179913</v>
      </c>
      <c r="N49" s="276">
        <f>K49*M49</f>
        <v>5920.8200087196519</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9043.6092205771656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400</v>
      </c>
      <c r="N69" s="399">
        <f>K69/M69</f>
        <v>270.65499999999997</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400</v>
      </c>
      <c r="N70" s="399">
        <f>K70/M70</f>
        <v>266.71560903601994</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537.37060903601991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9634.7168905167873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1926.9433781033576</v>
      </c>
      <c r="M82" s="858"/>
      <c r="N82" s="54"/>
    </row>
    <row r="83" spans="1:14">
      <c r="B83" s="92" t="s">
        <v>973</v>
      </c>
      <c r="C83" s="93"/>
      <c r="D83" s="93"/>
      <c r="E83" s="93"/>
      <c r="F83" s="93"/>
      <c r="G83" s="93"/>
      <c r="H83" s="93"/>
      <c r="I83" s="90"/>
      <c r="J83" s="91"/>
      <c r="K83" s="308">
        <v>0.05</v>
      </c>
      <c r="L83" s="857">
        <f>N77*K83</f>
        <v>481.73584452583941</v>
      </c>
      <c r="M83" s="858"/>
      <c r="N83" s="54"/>
    </row>
    <row r="84" spans="1:14" ht="15.75" thickBot="1">
      <c r="B84" s="94" t="s">
        <v>974</v>
      </c>
      <c r="C84" s="95"/>
      <c r="D84" s="95"/>
      <c r="E84" s="95"/>
      <c r="F84" s="95"/>
      <c r="G84" s="95"/>
      <c r="H84" s="95"/>
      <c r="I84" s="96"/>
      <c r="J84" s="97"/>
      <c r="K84" s="309">
        <v>0.05</v>
      </c>
      <c r="L84" s="859">
        <f>N77*K84</f>
        <v>481.73584452583941</v>
      </c>
      <c r="M84" s="860"/>
      <c r="N84" s="54"/>
    </row>
    <row r="85" spans="1:14" ht="15.75" thickBot="1">
      <c r="B85" s="823" t="s">
        <v>953</v>
      </c>
      <c r="C85" s="824"/>
      <c r="D85" s="824"/>
      <c r="E85" s="824"/>
      <c r="F85" s="824"/>
      <c r="G85" s="824"/>
      <c r="H85" s="824"/>
      <c r="I85" s="824"/>
      <c r="J85" s="824"/>
      <c r="K85" s="824"/>
      <c r="L85" s="824"/>
      <c r="M85" s="825"/>
      <c r="N85" s="55">
        <f>L82+L83+L84</f>
        <v>2890.4150671550369</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12525.131957671823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1143</v>
      </c>
      <c r="C31" s="84" t="s">
        <v>2153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269</v>
      </c>
      <c r="B36" s="836" t="str">
        <f>VLOOKUP(A36,EQUIPOS!A6:D154,3,FALSE)</f>
        <v>Motoniveladora  potencia 215 HP, ancho de cuchilla 4,27 m, peso 18 ton.</v>
      </c>
      <c r="C36" s="837"/>
      <c r="D36" s="837"/>
      <c r="E36" s="837"/>
      <c r="F36" s="837"/>
      <c r="G36" s="837"/>
      <c r="H36" s="838"/>
      <c r="I36" s="271"/>
      <c r="J36" s="272"/>
      <c r="K36" s="273">
        <f>VLOOKUP(A36,EQUIPOS!A6:D163,4,FALSE)</f>
        <v>130764.36138100251</v>
      </c>
      <c r="L36" s="274"/>
      <c r="M36" s="340">
        <v>15</v>
      </c>
      <c r="N36" s="276">
        <f>K36/M36</f>
        <v>8717.6240920668333</v>
      </c>
    </row>
    <row r="37" spans="1:14">
      <c r="A37" s="116" t="s">
        <v>365</v>
      </c>
      <c r="B37" s="836" t="str">
        <f>VLOOKUP(A37,EQUIPOS!A7:D154,3,FALSE)</f>
        <v xml:space="preserve">Vibrocompatador, potencia 153 HP, peso 10 Ton. </v>
      </c>
      <c r="C37" s="837"/>
      <c r="D37" s="837"/>
      <c r="E37" s="837"/>
      <c r="F37" s="837"/>
      <c r="G37" s="837"/>
      <c r="H37" s="838"/>
      <c r="I37" s="425"/>
      <c r="J37" s="426"/>
      <c r="K37" s="273">
        <f>VLOOKUP(A37,EQUIPOS!A7:D164,4,FALSE)</f>
        <v>130448.84626549845</v>
      </c>
      <c r="L37" s="339"/>
      <c r="M37" s="340">
        <v>15</v>
      </c>
      <c r="N37" s="276">
        <f>K37/M37</f>
        <v>8696.5897510332306</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112.11635150600333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17526.330194606067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550</v>
      </c>
      <c r="B48" s="46" t="str">
        <f>VLOOKUP(A48,MATERIALES!A5:D373,3,FALSE)</f>
        <v>Material seleccionado para Relleno</v>
      </c>
      <c r="C48" s="285"/>
      <c r="D48" s="285"/>
      <c r="E48" s="285"/>
      <c r="F48" s="285"/>
      <c r="G48" s="285"/>
      <c r="H48" s="285"/>
      <c r="I48" s="272"/>
      <c r="J48" s="228" t="str">
        <f>VLOOKUP(A48,MATERIALES!A4:D640,2,FALSE)</f>
        <v>m3</v>
      </c>
      <c r="K48" s="286">
        <v>1.05</v>
      </c>
      <c r="L48" s="271"/>
      <c r="M48" s="406">
        <f>VLOOKUP(A48,MATERIALES!A5:D396,4,FALSE)</f>
        <v>23678.049628510485</v>
      </c>
      <c r="N48" s="276">
        <f>K48*M48</f>
        <v>24861.95210993601</v>
      </c>
    </row>
    <row r="49" spans="1:14">
      <c r="A49" s="166"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47.073657313142114</v>
      </c>
      <c r="N49" s="276">
        <f>K49*M49</f>
        <v>1412.2097193942634</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26274.161829330274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VLOOKUP(A60,TRANSPORTE!A1:D117,3,FALSE)</f>
        <v>Transporte de material seleccionado para relleno</v>
      </c>
      <c r="C60" s="321"/>
      <c r="D60" s="321"/>
      <c r="E60" s="321"/>
      <c r="F60" s="321"/>
      <c r="G60" s="321"/>
      <c r="H60" s="315" t="s">
        <v>1998</v>
      </c>
      <c r="I60" s="283">
        <v>1.05</v>
      </c>
      <c r="J60" s="290">
        <v>1</v>
      </c>
      <c r="K60" s="283">
        <f>I60*J60</f>
        <v>1.05</v>
      </c>
      <c r="L60" s="827">
        <f>VLOOKUP(A60,TRANSPORTE!A1:D117,4,FALSE)</f>
        <v>1313.8952040355425</v>
      </c>
      <c r="M60" s="828"/>
      <c r="N60" s="291">
        <f>K60*L60</f>
        <v>1379.5899642373197</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1379.5899642373197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120</v>
      </c>
      <c r="N71" s="399">
        <f>K71/M71</f>
        <v>889.05203012006655</v>
      </c>
      <c r="O71" s="109"/>
    </row>
    <row r="72" spans="1:15">
      <c r="A72" s="167" t="s">
        <v>9</v>
      </c>
      <c r="B72" s="52" t="str">
        <f>VLOOKUP(A72,'MANO DE OBRA'!A8:D69,3,FALSE)</f>
        <v>Obrero (3)</v>
      </c>
      <c r="C72" s="50"/>
      <c r="D72" s="50"/>
      <c r="E72" s="50"/>
      <c r="F72" s="50"/>
      <c r="G72" s="50"/>
      <c r="H72" s="50"/>
      <c r="I72" s="296">
        <f>K72/J72*100</f>
        <v>87780</v>
      </c>
      <c r="J72" s="297">
        <v>185</v>
      </c>
      <c r="K72" s="298">
        <f>VLOOKUP(A72,'MANO DE OBRA'!A8:D100,4,FALSE)</f>
        <v>162393</v>
      </c>
      <c r="L72" s="53"/>
      <c r="M72" s="438">
        <v>120</v>
      </c>
      <c r="N72" s="399">
        <f>K72/M72</f>
        <v>1353.2750000000001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2242.3270301200664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47422.409018293729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9484.4818036587458</v>
      </c>
      <c r="M84" s="858"/>
      <c r="N84" s="54"/>
    </row>
    <row r="85" spans="1:14">
      <c r="B85" s="92" t="s">
        <v>973</v>
      </c>
      <c r="C85" s="93"/>
      <c r="D85" s="93"/>
      <c r="E85" s="93"/>
      <c r="F85" s="93"/>
      <c r="G85" s="93"/>
      <c r="H85" s="93"/>
      <c r="I85" s="90"/>
      <c r="J85" s="91"/>
      <c r="K85" s="308">
        <v>0.05</v>
      </c>
      <c r="L85" s="857">
        <f>N79*K85</f>
        <v>2371.1204509146864</v>
      </c>
      <c r="M85" s="858"/>
      <c r="N85" s="54"/>
    </row>
    <row r="86" spans="1:14" ht="15.75" thickBot="1">
      <c r="B86" s="94" t="s">
        <v>974</v>
      </c>
      <c r="C86" s="95"/>
      <c r="D86" s="95"/>
      <c r="E86" s="95"/>
      <c r="F86" s="95"/>
      <c r="G86" s="95"/>
      <c r="H86" s="95"/>
      <c r="I86" s="96"/>
      <c r="J86" s="97"/>
      <c r="K86" s="309">
        <v>0.05</v>
      </c>
      <c r="L86" s="859">
        <f>N79*K86</f>
        <v>2371.1204509146864</v>
      </c>
      <c r="M86" s="860"/>
      <c r="N86" s="54"/>
    </row>
    <row r="87" spans="1:14" ht="15.75" thickBot="1">
      <c r="B87" s="823" t="s">
        <v>953</v>
      </c>
      <c r="C87" s="824"/>
      <c r="D87" s="824"/>
      <c r="E87" s="824"/>
      <c r="F87" s="824"/>
      <c r="G87" s="824"/>
      <c r="H87" s="824"/>
      <c r="I87" s="824"/>
      <c r="J87" s="824"/>
      <c r="K87" s="824"/>
      <c r="L87" s="824"/>
      <c r="M87" s="825"/>
      <c r="N87" s="55">
        <f>L84+L85+L86</f>
        <v>14226.722705488119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61649.131723781844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2.25" customHeight="1" thickBot="1">
      <c r="A31" t="s">
        <v>1844</v>
      </c>
      <c r="B31" s="83" t="s">
        <v>1144</v>
      </c>
      <c r="C31" s="963" t="s">
        <v>2154</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SUM(N36:N41)</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53849.186148393936</v>
      </c>
      <c r="N48" s="276">
        <f>K48*M48</f>
        <v>59234.104763233336</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4631.6156153339325</v>
      </c>
      <c r="N49" s="276">
        <f>K49*M49</f>
        <v>5326.3579576340217</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6000</v>
      </c>
      <c r="N50" s="276">
        <f>K50*M50</f>
        <v>12000</v>
      </c>
    </row>
    <row r="51" spans="1:14">
      <c r="A51" s="166" t="s">
        <v>921</v>
      </c>
      <c r="B51" s="46" t="str">
        <f>VLOOKUP(A51,MATERIALES!A6:D373,3,FALSE)</f>
        <v>Malla para gaviones (2M3)</v>
      </c>
      <c r="C51" s="429"/>
      <c r="D51" s="429"/>
      <c r="E51" s="429"/>
      <c r="F51" s="429"/>
      <c r="G51" s="429"/>
      <c r="H51" s="429"/>
      <c r="I51" s="429"/>
      <c r="J51" s="316" t="str">
        <f>VLOOKUP(A51,MATERIALES!A6:D643,2,FALSE)</f>
        <v>u</v>
      </c>
      <c r="K51" s="401">
        <v>0.5</v>
      </c>
      <c r="L51" s="425"/>
      <c r="M51" s="406">
        <f>VLOOKUP(A51,MATERIALES!A6:D399,4,FALSE)</f>
        <v>150000</v>
      </c>
      <c r="N51" s="276">
        <f>K51*M51</f>
        <v>75000</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151560.46272086736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1998</v>
      </c>
      <c r="I60" s="283">
        <v>1.1000000000000001</v>
      </c>
      <c r="J60" s="290">
        <v>1</v>
      </c>
      <c r="K60" s="283">
        <f>I60*J60</f>
        <v>1.1000000000000001</v>
      </c>
      <c r="L60" s="827">
        <f>VLOOKUP(A60,TRANSPORTE!A1:D117,4,FALSE)</f>
        <v>1613.685560082632</v>
      </c>
      <c r="M60" s="828"/>
      <c r="N60" s="291">
        <f>K60*L60</f>
        <v>1775.0541160908954</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1775.0541160908954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170304.0546267147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34060.810925342943</v>
      </c>
      <c r="M84" s="858"/>
      <c r="N84" s="54"/>
    </row>
    <row r="85" spans="1:14">
      <c r="B85" s="92" t="s">
        <v>973</v>
      </c>
      <c r="C85" s="93"/>
      <c r="D85" s="93"/>
      <c r="E85" s="93"/>
      <c r="F85" s="93"/>
      <c r="G85" s="93"/>
      <c r="H85" s="93"/>
      <c r="I85" s="90"/>
      <c r="J85" s="91"/>
      <c r="K85" s="308">
        <v>0.05</v>
      </c>
      <c r="L85" s="857">
        <f>N79*K85</f>
        <v>8515.2027313357357</v>
      </c>
      <c r="M85" s="858"/>
      <c r="N85" s="54"/>
    </row>
    <row r="86" spans="1:14" ht="15.75" thickBot="1">
      <c r="B86" s="94" t="s">
        <v>974</v>
      </c>
      <c r="C86" s="95"/>
      <c r="D86" s="95"/>
      <c r="E86" s="95"/>
      <c r="F86" s="95"/>
      <c r="G86" s="95"/>
      <c r="H86" s="95"/>
      <c r="I86" s="96"/>
      <c r="J86" s="97"/>
      <c r="K86" s="309">
        <v>0.05</v>
      </c>
      <c r="L86" s="859">
        <f>N79*K86</f>
        <v>8515.2027313357357</v>
      </c>
      <c r="M86" s="860"/>
      <c r="N86" s="54"/>
    </row>
    <row r="87" spans="1:14" ht="15.75" thickBot="1">
      <c r="B87" s="823" t="s">
        <v>953</v>
      </c>
      <c r="C87" s="824"/>
      <c r="D87" s="824"/>
      <c r="E87" s="824"/>
      <c r="F87" s="824"/>
      <c r="G87" s="824"/>
      <c r="H87" s="824"/>
      <c r="I87" s="824"/>
      <c r="J87" s="824"/>
      <c r="K87" s="824"/>
      <c r="L87" s="824"/>
      <c r="M87" s="825"/>
      <c r="N87" s="55">
        <f>L84+L85+L86</f>
        <v>51091.216388014422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221395.27101472911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1.5" customHeight="1" thickBot="1">
      <c r="A31" t="s">
        <v>1844</v>
      </c>
      <c r="B31" s="83" t="s">
        <v>1691</v>
      </c>
      <c r="C31" s="963" t="s">
        <v>2155</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SUM(N36:N41)</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53849.186148393936</v>
      </c>
      <c r="N48" s="276">
        <f>K48*M48</f>
        <v>59234.104763233336</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4631.6156153339325</v>
      </c>
      <c r="N49" s="276">
        <f>K49*M49</f>
        <v>5326.3579576340217</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6000</v>
      </c>
      <c r="N50" s="276">
        <f>K50*M50</f>
        <v>12000</v>
      </c>
    </row>
    <row r="51" spans="1:14">
      <c r="A51" s="166" t="s">
        <v>925</v>
      </c>
      <c r="B51" s="46" t="str">
        <f>VLOOKUP(A51,MATERIALES!A6:D373,3,FALSE)</f>
        <v>Malla Ciclónica Para Gaviones Galvanizada Aleación Zn-5A1-Mm Cal 12 (2M3)</v>
      </c>
      <c r="C51" s="429"/>
      <c r="D51" s="429"/>
      <c r="E51" s="429"/>
      <c r="F51" s="429"/>
      <c r="G51" s="429"/>
      <c r="H51" s="429"/>
      <c r="I51" s="429"/>
      <c r="J51" s="316" t="str">
        <f>VLOOKUP(A51,MATERIALES!A6:D643,2,FALSE)</f>
        <v>u</v>
      </c>
      <c r="K51" s="401">
        <v>0.5</v>
      </c>
      <c r="L51" s="425"/>
      <c r="M51" s="406">
        <f>VLOOKUP(A51,MATERIALES!A6:D399,4,FALSE)</f>
        <v>150000</v>
      </c>
      <c r="N51" s="276">
        <f>K51*M51</f>
        <v>75000</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151560.46272086736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1998</v>
      </c>
      <c r="I60" s="283">
        <v>1.1000000000000001</v>
      </c>
      <c r="J60" s="290">
        <v>1</v>
      </c>
      <c r="K60" s="283">
        <f>I60*J60</f>
        <v>1.1000000000000001</v>
      </c>
      <c r="L60" s="827">
        <f>VLOOKUP(A60,TRANSPORTE!A1:D117,4,FALSE)</f>
        <v>1613.685560082632</v>
      </c>
      <c r="M60" s="828"/>
      <c r="N60" s="291">
        <f>K60*L60</f>
        <v>1775.0541160908954</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1775.0541160908954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170304.0546267147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34060.810925342943</v>
      </c>
      <c r="M84" s="858"/>
      <c r="N84" s="54"/>
    </row>
    <row r="85" spans="1:14">
      <c r="B85" s="92" t="s">
        <v>973</v>
      </c>
      <c r="C85" s="93"/>
      <c r="D85" s="93"/>
      <c r="E85" s="93"/>
      <c r="F85" s="93"/>
      <c r="G85" s="93"/>
      <c r="H85" s="93"/>
      <c r="I85" s="90"/>
      <c r="J85" s="91"/>
      <c r="K85" s="308">
        <v>0.05</v>
      </c>
      <c r="L85" s="857">
        <f>N79*K85</f>
        <v>8515.2027313357357</v>
      </c>
      <c r="M85" s="858"/>
      <c r="N85" s="54"/>
    </row>
    <row r="86" spans="1:14" ht="15.75" thickBot="1">
      <c r="B86" s="94" t="s">
        <v>974</v>
      </c>
      <c r="C86" s="95"/>
      <c r="D86" s="95"/>
      <c r="E86" s="95"/>
      <c r="F86" s="95"/>
      <c r="G86" s="95"/>
      <c r="H86" s="95"/>
      <c r="I86" s="96"/>
      <c r="J86" s="97"/>
      <c r="K86" s="309">
        <v>0.05</v>
      </c>
      <c r="L86" s="859">
        <f>N79*K86</f>
        <v>8515.2027313357357</v>
      </c>
      <c r="M86" s="860"/>
      <c r="N86" s="54"/>
    </row>
    <row r="87" spans="1:14" ht="15.75" thickBot="1">
      <c r="B87" s="823" t="s">
        <v>953</v>
      </c>
      <c r="C87" s="824"/>
      <c r="D87" s="824"/>
      <c r="E87" s="824"/>
      <c r="F87" s="824"/>
      <c r="G87" s="824"/>
      <c r="H87" s="824"/>
      <c r="I87" s="824"/>
      <c r="J87" s="824"/>
      <c r="K87" s="824"/>
      <c r="L87" s="824"/>
      <c r="M87" s="825"/>
      <c r="N87" s="55">
        <f>L84+L85+L86</f>
        <v>51091.216388014422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221395.27101472911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1692</v>
      </c>
      <c r="C31" s="963" t="s">
        <v>2156</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53849.186148393936</v>
      </c>
      <c r="N48" s="276">
        <f>K48*M48</f>
        <v>59234.104763233336</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4631.6156153339325</v>
      </c>
      <c r="N49" s="276">
        <f>K49*M49</f>
        <v>5326.3579576340217</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6000</v>
      </c>
      <c r="N50" s="276">
        <f>K50*M50</f>
        <v>12000</v>
      </c>
    </row>
    <row r="51" spans="1:14">
      <c r="A51" s="166" t="s">
        <v>927</v>
      </c>
      <c r="B51" s="46" t="str">
        <f>VLOOKUP(A51,MATERIALES!A6:D373,3,FALSE)</f>
        <v>Malla Ciclónica Para Gaviones Galvanizada Y Plastificada Con Pvc Cal 12 (2M3)</v>
      </c>
      <c r="C51" s="429"/>
      <c r="D51" s="429"/>
      <c r="E51" s="429"/>
      <c r="F51" s="429"/>
      <c r="G51" s="429"/>
      <c r="H51" s="429"/>
      <c r="I51" s="429"/>
      <c r="J51" s="316" t="str">
        <f>VLOOKUP(A51,MATERIALES!A6:D643,2,FALSE)</f>
        <v>u</v>
      </c>
      <c r="K51" s="401">
        <v>0.5</v>
      </c>
      <c r="L51" s="425"/>
      <c r="M51" s="406">
        <f>VLOOKUP(A51,MATERIALES!A6:D399,4,FALSE)</f>
        <v>150000</v>
      </c>
      <c r="N51" s="276">
        <f>K51*M51</f>
        <v>75000</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151560.46272086736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1998</v>
      </c>
      <c r="I60" s="283">
        <v>1.1000000000000001</v>
      </c>
      <c r="J60" s="290">
        <v>1</v>
      </c>
      <c r="K60" s="283">
        <f>I60*J60</f>
        <v>1.1000000000000001</v>
      </c>
      <c r="L60" s="827">
        <f>VLOOKUP(A60,TRANSPORTE!A1:D117,4,FALSE)</f>
        <v>1613.685560082632</v>
      </c>
      <c r="M60" s="828"/>
      <c r="N60" s="291">
        <f>K60*L60</f>
        <v>1775.0541160908954</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1775.0541160908954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170304.0546267147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34060.810925342943</v>
      </c>
      <c r="M84" s="858"/>
      <c r="N84" s="54"/>
    </row>
    <row r="85" spans="1:14">
      <c r="B85" s="92" t="s">
        <v>973</v>
      </c>
      <c r="C85" s="93"/>
      <c r="D85" s="93"/>
      <c r="E85" s="93"/>
      <c r="F85" s="93"/>
      <c r="G85" s="93"/>
      <c r="H85" s="93"/>
      <c r="I85" s="90"/>
      <c r="J85" s="91"/>
      <c r="K85" s="308">
        <v>0.05</v>
      </c>
      <c r="L85" s="857">
        <f>N79*K85</f>
        <v>8515.2027313357357</v>
      </c>
      <c r="M85" s="858"/>
      <c r="N85" s="54"/>
    </row>
    <row r="86" spans="1:14" ht="15.75" thickBot="1">
      <c r="B86" s="94" t="s">
        <v>974</v>
      </c>
      <c r="C86" s="95"/>
      <c r="D86" s="95"/>
      <c r="E86" s="95"/>
      <c r="F86" s="95"/>
      <c r="G86" s="95"/>
      <c r="H86" s="95"/>
      <c r="I86" s="96"/>
      <c r="J86" s="97"/>
      <c r="K86" s="309">
        <v>0.05</v>
      </c>
      <c r="L86" s="859">
        <f>N79*K86</f>
        <v>8515.2027313357357</v>
      </c>
      <c r="M86" s="860"/>
      <c r="N86" s="54"/>
    </row>
    <row r="87" spans="1:14" ht="15.75" thickBot="1">
      <c r="B87" s="823" t="s">
        <v>953</v>
      </c>
      <c r="C87" s="824"/>
      <c r="D87" s="824"/>
      <c r="E87" s="824"/>
      <c r="F87" s="824"/>
      <c r="G87" s="824"/>
      <c r="H87" s="824"/>
      <c r="I87" s="824"/>
      <c r="J87" s="824"/>
      <c r="K87" s="824"/>
      <c r="L87" s="824"/>
      <c r="M87" s="825"/>
      <c r="N87" s="55">
        <f>L84+L85+L86</f>
        <v>51091.216388014422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221395.27101472911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9.25" customHeight="1" thickBot="1">
      <c r="A31" t="s">
        <v>1844</v>
      </c>
      <c r="B31" s="83" t="s">
        <v>1693</v>
      </c>
      <c r="C31" s="963" t="s">
        <v>2157</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53849.186148393936</v>
      </c>
      <c r="N48" s="276">
        <f>K48*M48</f>
        <v>59234.104763233336</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4631.6156153339325</v>
      </c>
      <c r="N49" s="276">
        <f>K49*M49</f>
        <v>5326.3579576340217</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6000</v>
      </c>
      <c r="N50" s="276">
        <f>K50*M50</f>
        <v>12000</v>
      </c>
    </row>
    <row r="51" spans="1:14">
      <c r="A51" s="169" t="s">
        <v>929</v>
      </c>
      <c r="B51" s="46" t="str">
        <f>VLOOKUP(A51,MATERIALES!A6:D373,3,FALSE)</f>
        <v>Malla Ciclónica Para Gaviones Galvanizada Aleación Zn-5A1-Mm Y Plastificada Pvc Cal 12 (2M3)</v>
      </c>
      <c r="C51" s="429"/>
      <c r="D51" s="429"/>
      <c r="E51" s="429"/>
      <c r="F51" s="429"/>
      <c r="G51" s="429"/>
      <c r="H51" s="429"/>
      <c r="I51" s="429"/>
      <c r="J51" s="316" t="str">
        <f>VLOOKUP(A51,MATERIALES!A6:D643,2,FALSE)</f>
        <v>u</v>
      </c>
      <c r="K51" s="401">
        <v>0.5</v>
      </c>
      <c r="L51" s="425"/>
      <c r="M51" s="406">
        <f>VLOOKUP(A51,MATERIALES!A6:D399,4,FALSE)</f>
        <v>150000</v>
      </c>
      <c r="N51" s="276">
        <f>K51*M51</f>
        <v>75000</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151560.46272086736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1998</v>
      </c>
      <c r="I60" s="283">
        <v>1.1000000000000001</v>
      </c>
      <c r="J60" s="290">
        <v>1</v>
      </c>
      <c r="K60" s="283">
        <f>I60*J60</f>
        <v>1.1000000000000001</v>
      </c>
      <c r="L60" s="827">
        <f>VLOOKUP(A60,TRANSPORTE!A1:D117,4,FALSE)</f>
        <v>1613.685560082632</v>
      </c>
      <c r="M60" s="828"/>
      <c r="N60" s="291">
        <f>K60*L60</f>
        <v>1775.0541160908954</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1775.0541160908954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170304.0546267147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34060.810925342943</v>
      </c>
      <c r="M84" s="858"/>
      <c r="N84" s="54"/>
    </row>
    <row r="85" spans="1:14">
      <c r="B85" s="92" t="s">
        <v>973</v>
      </c>
      <c r="C85" s="93"/>
      <c r="D85" s="93"/>
      <c r="E85" s="93"/>
      <c r="F85" s="93"/>
      <c r="G85" s="93"/>
      <c r="H85" s="93"/>
      <c r="I85" s="90"/>
      <c r="J85" s="91"/>
      <c r="K85" s="308">
        <v>0.05</v>
      </c>
      <c r="L85" s="857">
        <f>N79*K85</f>
        <v>8515.2027313357357</v>
      </c>
      <c r="M85" s="858"/>
      <c r="N85" s="54"/>
    </row>
    <row r="86" spans="1:14" ht="15.75" thickBot="1">
      <c r="B86" s="94" t="s">
        <v>974</v>
      </c>
      <c r="C86" s="95"/>
      <c r="D86" s="95"/>
      <c r="E86" s="95"/>
      <c r="F86" s="95"/>
      <c r="G86" s="95"/>
      <c r="H86" s="95"/>
      <c r="I86" s="96"/>
      <c r="J86" s="97"/>
      <c r="K86" s="309">
        <v>0.05</v>
      </c>
      <c r="L86" s="859">
        <f>N79*K86</f>
        <v>8515.2027313357357</v>
      </c>
      <c r="M86" s="860"/>
      <c r="N86" s="54"/>
    </row>
    <row r="87" spans="1:14" ht="15.75" thickBot="1">
      <c r="B87" s="823" t="s">
        <v>953</v>
      </c>
      <c r="C87" s="824"/>
      <c r="D87" s="824"/>
      <c r="E87" s="824"/>
      <c r="F87" s="824"/>
      <c r="G87" s="824"/>
      <c r="H87" s="824"/>
      <c r="I87" s="824"/>
      <c r="J87" s="824"/>
      <c r="K87" s="824"/>
      <c r="L87" s="824"/>
      <c r="M87" s="825"/>
      <c r="N87" s="55">
        <f>L84+L85+L86</f>
        <v>51091.216388014422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221395.27101472911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1145</v>
      </c>
      <c r="C31" s="963" t="s">
        <v>1733</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53849.186148393936</v>
      </c>
      <c r="N48" s="276">
        <f>K48*M48</f>
        <v>59234.104763233336</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4631.6156153339325</v>
      </c>
      <c r="N49" s="276">
        <f>K49*M49</f>
        <v>2315.8078076669663</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6000</v>
      </c>
      <c r="N50" s="276">
        <f>K50*M50</f>
        <v>6000</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157308.39432619265</v>
      </c>
      <c r="N51" s="276">
        <f>K51*M51</f>
        <v>157308.39432619265</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224858.30689709296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1998</v>
      </c>
      <c r="I60" s="283">
        <v>1.1000000000000001</v>
      </c>
      <c r="J60" s="290">
        <v>1</v>
      </c>
      <c r="K60" s="283">
        <f>I60*J60</f>
        <v>1.1000000000000001</v>
      </c>
      <c r="L60" s="827">
        <f>VLOOKUP(A60,TRANSPORTE!A1:D117,4,FALSE)</f>
        <v>1613.685560082632</v>
      </c>
      <c r="M60" s="828"/>
      <c r="N60" s="291">
        <f>K60*L60</f>
        <v>1775.0541160908954</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1775.0541160908954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243601.8988029403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48720.379760588061</v>
      </c>
      <c r="M84" s="858"/>
      <c r="N84" s="54"/>
    </row>
    <row r="85" spans="1:14">
      <c r="B85" s="92" t="s">
        <v>973</v>
      </c>
      <c r="C85" s="93"/>
      <c r="D85" s="93"/>
      <c r="E85" s="93"/>
      <c r="F85" s="93"/>
      <c r="G85" s="93"/>
      <c r="H85" s="93"/>
      <c r="I85" s="90"/>
      <c r="J85" s="91"/>
      <c r="K85" s="308">
        <v>0.05</v>
      </c>
      <c r="L85" s="857">
        <f>N79*K85</f>
        <v>12180.094940147015</v>
      </c>
      <c r="M85" s="858"/>
      <c r="N85" s="54"/>
    </row>
    <row r="86" spans="1:14" ht="15.75" thickBot="1">
      <c r="B86" s="94" t="s">
        <v>974</v>
      </c>
      <c r="C86" s="95"/>
      <c r="D86" s="95"/>
      <c r="E86" s="95"/>
      <c r="F86" s="95"/>
      <c r="G86" s="95"/>
      <c r="H86" s="95"/>
      <c r="I86" s="96"/>
      <c r="J86" s="97"/>
      <c r="K86" s="309">
        <v>0.05</v>
      </c>
      <c r="L86" s="859">
        <f>N79*K86</f>
        <v>12180.094940147015</v>
      </c>
      <c r="M86" s="860"/>
      <c r="N86" s="54"/>
    </row>
    <row r="87" spans="1:14" ht="15.75" thickBot="1">
      <c r="B87" s="823" t="s">
        <v>953</v>
      </c>
      <c r="C87" s="824"/>
      <c r="D87" s="824"/>
      <c r="E87" s="824"/>
      <c r="F87" s="824"/>
      <c r="G87" s="824"/>
      <c r="H87" s="824"/>
      <c r="I87" s="824"/>
      <c r="J87" s="824"/>
      <c r="K87" s="824"/>
      <c r="L87" s="824"/>
      <c r="M87" s="825"/>
      <c r="N87" s="55">
        <f>L84+L85+L86</f>
        <v>73080.569640882095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316682.46844382241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1694</v>
      </c>
      <c r="C31" s="963" t="s">
        <v>1695</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53849.186148393936</v>
      </c>
      <c r="N48" s="276">
        <f>K48*M48</f>
        <v>59234.104763233336</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4631.6156153339325</v>
      </c>
      <c r="N49" s="276">
        <f>K49*M49</f>
        <v>2315.8078076669663</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6000</v>
      </c>
      <c r="N50" s="276">
        <f>K50*M50</f>
        <v>6000</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157308.39432619265</v>
      </c>
      <c r="N51" s="276">
        <f>K51*M51</f>
        <v>157308.39432619265</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224858.30689709296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827">
        <f>VLOOKUP(A60,TRANSPORTE!A1:D117,4,FALSE)</f>
        <v>1613.685560082632</v>
      </c>
      <c r="M60" s="828"/>
      <c r="N60" s="291">
        <f>K60*L60</f>
        <v>1775.0541160908954</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1775.0541160908954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243601.8988029403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48720.379760588061</v>
      </c>
      <c r="M84" s="858"/>
      <c r="N84" s="54"/>
    </row>
    <row r="85" spans="1:14">
      <c r="B85" s="92" t="s">
        <v>973</v>
      </c>
      <c r="C85" s="93"/>
      <c r="D85" s="93"/>
      <c r="E85" s="93"/>
      <c r="F85" s="93"/>
      <c r="G85" s="93"/>
      <c r="H85" s="93"/>
      <c r="I85" s="90"/>
      <c r="J85" s="91"/>
      <c r="K85" s="308">
        <v>0.05</v>
      </c>
      <c r="L85" s="857">
        <f>N79*K85</f>
        <v>12180.094940147015</v>
      </c>
      <c r="M85" s="858"/>
      <c r="N85" s="54"/>
    </row>
    <row r="86" spans="1:14" ht="15.75" thickBot="1">
      <c r="B86" s="94" t="s">
        <v>974</v>
      </c>
      <c r="C86" s="95"/>
      <c r="D86" s="95"/>
      <c r="E86" s="95"/>
      <c r="F86" s="95"/>
      <c r="G86" s="95"/>
      <c r="H86" s="95"/>
      <c r="I86" s="96"/>
      <c r="J86" s="97"/>
      <c r="K86" s="309">
        <v>0.05</v>
      </c>
      <c r="L86" s="859">
        <f>N79*K86</f>
        <v>12180.094940147015</v>
      </c>
      <c r="M86" s="860"/>
      <c r="N86" s="54"/>
    </row>
    <row r="87" spans="1:14" ht="15.75" thickBot="1">
      <c r="B87" s="823" t="s">
        <v>953</v>
      </c>
      <c r="C87" s="824"/>
      <c r="D87" s="824"/>
      <c r="E87" s="824"/>
      <c r="F87" s="824"/>
      <c r="G87" s="824"/>
      <c r="H87" s="824"/>
      <c r="I87" s="824"/>
      <c r="J87" s="824"/>
      <c r="K87" s="824"/>
      <c r="L87" s="824"/>
      <c r="M87" s="825"/>
      <c r="N87" s="55">
        <f>L84+L85+L86</f>
        <v>73080.569640882095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316682.46844382241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1696</v>
      </c>
      <c r="C31" s="963" t="s">
        <v>1697</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53849.186148393936</v>
      </c>
      <c r="N48" s="276">
        <f>K48*M48</f>
        <v>59234.104763233336</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4631.6156153339325</v>
      </c>
      <c r="N49" s="276">
        <f>K49*M49</f>
        <v>2315.8078076669663</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6000</v>
      </c>
      <c r="N50" s="276">
        <f>K50*M50</f>
        <v>6000</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157308.39432619265</v>
      </c>
      <c r="N51" s="276">
        <f>K51*M51</f>
        <v>157308.39432619265</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224858.30689709296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827">
        <f>VLOOKUP(A60,TRANSPORTE!A1:D117,4,FALSE)</f>
        <v>1613.685560082632</v>
      </c>
      <c r="M60" s="828"/>
      <c r="N60" s="291">
        <f>K60*L60</f>
        <v>1775.0541160908954</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1775.0541160908954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243601.8988029403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48720.379760588061</v>
      </c>
      <c r="M84" s="858"/>
      <c r="N84" s="54"/>
    </row>
    <row r="85" spans="1:14">
      <c r="B85" s="92" t="s">
        <v>973</v>
      </c>
      <c r="C85" s="93"/>
      <c r="D85" s="93"/>
      <c r="E85" s="93"/>
      <c r="F85" s="93"/>
      <c r="G85" s="93"/>
      <c r="H85" s="93"/>
      <c r="I85" s="90"/>
      <c r="J85" s="91"/>
      <c r="K85" s="308">
        <v>0.05</v>
      </c>
      <c r="L85" s="857">
        <f>N79*K85</f>
        <v>12180.094940147015</v>
      </c>
      <c r="M85" s="858"/>
      <c r="N85" s="54"/>
    </row>
    <row r="86" spans="1:14" ht="15.75" thickBot="1">
      <c r="B86" s="94" t="s">
        <v>974</v>
      </c>
      <c r="C86" s="95"/>
      <c r="D86" s="95"/>
      <c r="E86" s="95"/>
      <c r="F86" s="95"/>
      <c r="G86" s="95"/>
      <c r="H86" s="95"/>
      <c r="I86" s="96"/>
      <c r="J86" s="97"/>
      <c r="K86" s="309">
        <v>0.05</v>
      </c>
      <c r="L86" s="859">
        <f>N79*K86</f>
        <v>12180.094940147015</v>
      </c>
      <c r="M86" s="860"/>
      <c r="N86" s="54"/>
    </row>
    <row r="87" spans="1:14" ht="15.75" thickBot="1">
      <c r="B87" s="823" t="s">
        <v>953</v>
      </c>
      <c r="C87" s="824"/>
      <c r="D87" s="824"/>
      <c r="E87" s="824"/>
      <c r="F87" s="824"/>
      <c r="G87" s="824"/>
      <c r="H87" s="824"/>
      <c r="I87" s="824"/>
      <c r="J87" s="824"/>
      <c r="K87" s="824"/>
      <c r="L87" s="824"/>
      <c r="M87" s="825"/>
      <c r="N87" s="55">
        <f>L84+L85+L86</f>
        <v>73080.569640882095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316682.46844382241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1698</v>
      </c>
      <c r="C31" s="963" t="s">
        <v>1699</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53849.186148393936</v>
      </c>
      <c r="N48" s="276">
        <f>K48*M48</f>
        <v>59234.104763233336</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4631.6156153339325</v>
      </c>
      <c r="N49" s="276">
        <f>K49*M49</f>
        <v>2315.8078076669663</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6000</v>
      </c>
      <c r="N50" s="276">
        <f>K50*M50</f>
        <v>6000</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157308.39432619265</v>
      </c>
      <c r="N51" s="276">
        <f>K51*M51</f>
        <v>157308.39432619265</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224858.30689709296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827">
        <f>VLOOKUP(A60,TRANSPORTE!A1:D117,4,FALSE)</f>
        <v>1613.685560082632</v>
      </c>
      <c r="M60" s="828"/>
      <c r="N60" s="291">
        <f>K60*L60</f>
        <v>1775.0541160908954</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1775.0541160908954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243601.8988029403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48720.379760588061</v>
      </c>
      <c r="M84" s="858"/>
      <c r="N84" s="54"/>
    </row>
    <row r="85" spans="1:14">
      <c r="B85" s="92" t="s">
        <v>973</v>
      </c>
      <c r="C85" s="93"/>
      <c r="D85" s="93"/>
      <c r="E85" s="93"/>
      <c r="F85" s="93"/>
      <c r="G85" s="93"/>
      <c r="H85" s="93"/>
      <c r="I85" s="90"/>
      <c r="J85" s="91"/>
      <c r="K85" s="308">
        <v>0.05</v>
      </c>
      <c r="L85" s="857">
        <f>N79*K85</f>
        <v>12180.094940147015</v>
      </c>
      <c r="M85" s="858"/>
      <c r="N85" s="54"/>
    </row>
    <row r="86" spans="1:14" ht="15.75" thickBot="1">
      <c r="B86" s="94" t="s">
        <v>974</v>
      </c>
      <c r="C86" s="95"/>
      <c r="D86" s="95"/>
      <c r="E86" s="95"/>
      <c r="F86" s="95"/>
      <c r="G86" s="95"/>
      <c r="H86" s="95"/>
      <c r="I86" s="96"/>
      <c r="J86" s="97"/>
      <c r="K86" s="309">
        <v>0.05</v>
      </c>
      <c r="L86" s="859">
        <f>N79*K86</f>
        <v>12180.094940147015</v>
      </c>
      <c r="M86" s="860"/>
      <c r="N86" s="54"/>
    </row>
    <row r="87" spans="1:14" ht="15.75" thickBot="1">
      <c r="B87" s="823" t="s">
        <v>953</v>
      </c>
      <c r="C87" s="824"/>
      <c r="D87" s="824"/>
      <c r="E87" s="824"/>
      <c r="F87" s="824"/>
      <c r="G87" s="824"/>
      <c r="H87" s="824"/>
      <c r="I87" s="824"/>
      <c r="J87" s="824"/>
      <c r="K87" s="824"/>
      <c r="L87" s="824"/>
      <c r="M87" s="825"/>
      <c r="N87" s="55">
        <f>L84+L85+L86</f>
        <v>73080.569640882095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316682.46844382241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8.5" customHeight="1" thickBot="1">
      <c r="A31" t="s">
        <v>1844</v>
      </c>
      <c r="B31" s="83" t="s">
        <v>1700</v>
      </c>
      <c r="C31" s="963" t="s">
        <v>1701</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5191.1783203659506</v>
      </c>
      <c r="N48" s="276">
        <f>K48*M48</f>
        <v>6748.5318164757364</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6748.5318164757364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8364.5830345477771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1672.9166069095554</v>
      </c>
      <c r="M84" s="858"/>
      <c r="N84" s="54"/>
    </row>
    <row r="85" spans="1:14">
      <c r="B85" s="92" t="s">
        <v>973</v>
      </c>
      <c r="C85" s="93"/>
      <c r="D85" s="93"/>
      <c r="E85" s="93"/>
      <c r="F85" s="93"/>
      <c r="G85" s="93"/>
      <c r="H85" s="93"/>
      <c r="I85" s="90"/>
      <c r="J85" s="91"/>
      <c r="K85" s="308">
        <v>0.05</v>
      </c>
      <c r="L85" s="857">
        <f>N79*K85</f>
        <v>418.22915172738885</v>
      </c>
      <c r="M85" s="858"/>
      <c r="N85" s="54"/>
    </row>
    <row r="86" spans="1:14" ht="15.75" thickBot="1">
      <c r="B86" s="94" t="s">
        <v>974</v>
      </c>
      <c r="C86" s="95"/>
      <c r="D86" s="95"/>
      <c r="E86" s="95"/>
      <c r="F86" s="95"/>
      <c r="G86" s="95"/>
      <c r="H86" s="95"/>
      <c r="I86" s="96"/>
      <c r="J86" s="97"/>
      <c r="K86" s="309">
        <v>0.05</v>
      </c>
      <c r="L86" s="859">
        <f>N79*K86</f>
        <v>418.22915172738885</v>
      </c>
      <c r="M86" s="860"/>
      <c r="N86" s="54"/>
    </row>
    <row r="87" spans="1:14" ht="15.75" thickBot="1">
      <c r="B87" s="823" t="s">
        <v>953</v>
      </c>
      <c r="C87" s="824"/>
      <c r="D87" s="824"/>
      <c r="E87" s="824"/>
      <c r="F87" s="824"/>
      <c r="G87" s="824"/>
      <c r="H87" s="824"/>
      <c r="I87" s="824"/>
      <c r="J87" s="824"/>
      <c r="K87" s="824"/>
      <c r="L87" s="824"/>
      <c r="M87" s="825"/>
      <c r="N87" s="55">
        <f>L84+L85+L86</f>
        <v>2509.3749103643331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10873.95794491211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 customHeight="1" thickBot="1">
      <c r="A31" t="s">
        <v>1844</v>
      </c>
      <c r="B31" s="83" t="s">
        <v>1702</v>
      </c>
      <c r="C31" s="963" t="s">
        <v>1703</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16134.496044079462</v>
      </c>
      <c r="N48" s="276">
        <f>K48*M48</f>
        <v>20974.844857303302</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20974.844857303302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22590.896075375342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4518.1792150750689</v>
      </c>
      <c r="M84" s="858"/>
      <c r="N84" s="54"/>
    </row>
    <row r="85" spans="1:14">
      <c r="B85" s="92" t="s">
        <v>973</v>
      </c>
      <c r="C85" s="93"/>
      <c r="D85" s="93"/>
      <c r="E85" s="93"/>
      <c r="F85" s="93"/>
      <c r="G85" s="93"/>
      <c r="H85" s="93"/>
      <c r="I85" s="90"/>
      <c r="J85" s="91"/>
      <c r="K85" s="308">
        <v>0.05</v>
      </c>
      <c r="L85" s="857">
        <f>N79*K85</f>
        <v>1129.5448037687672</v>
      </c>
      <c r="M85" s="858"/>
      <c r="N85" s="54"/>
    </row>
    <row r="86" spans="1:14" ht="15.75" thickBot="1">
      <c r="B86" s="94" t="s">
        <v>974</v>
      </c>
      <c r="C86" s="95"/>
      <c r="D86" s="95"/>
      <c r="E86" s="95"/>
      <c r="F86" s="95"/>
      <c r="G86" s="95"/>
      <c r="H86" s="95"/>
      <c r="I86" s="96"/>
      <c r="J86" s="97"/>
      <c r="K86" s="309">
        <v>0.05</v>
      </c>
      <c r="L86" s="859">
        <f>N79*K86</f>
        <v>1129.5448037687672</v>
      </c>
      <c r="M86" s="860"/>
      <c r="N86" s="54"/>
    </row>
    <row r="87" spans="1:14" ht="15.75" thickBot="1">
      <c r="B87" s="823" t="s">
        <v>953</v>
      </c>
      <c r="C87" s="824"/>
      <c r="D87" s="824"/>
      <c r="E87" s="824"/>
      <c r="F87" s="824"/>
      <c r="G87" s="824"/>
      <c r="H87" s="824"/>
      <c r="I87" s="824"/>
      <c r="J87" s="824"/>
      <c r="K87" s="824"/>
      <c r="L87" s="824"/>
      <c r="M87" s="825"/>
      <c r="N87" s="55">
        <f>L84+L85+L86</f>
        <v>6777.2688226126038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29368.164897987946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1704</v>
      </c>
      <c r="C31" s="963" t="s">
        <v>2158</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5191.1783203659506</v>
      </c>
      <c r="N48" s="276">
        <f>K48*M48</f>
        <v>6748.5318164757364</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6748.5318164757364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8364.5830345477771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1672.9166069095554</v>
      </c>
      <c r="M84" s="858"/>
      <c r="N84" s="54"/>
    </row>
    <row r="85" spans="1:14">
      <c r="B85" s="92" t="s">
        <v>973</v>
      </c>
      <c r="C85" s="93"/>
      <c r="D85" s="93"/>
      <c r="E85" s="93"/>
      <c r="F85" s="93"/>
      <c r="G85" s="93"/>
      <c r="H85" s="93"/>
      <c r="I85" s="90"/>
      <c r="J85" s="91"/>
      <c r="K85" s="308">
        <v>0.05</v>
      </c>
      <c r="L85" s="857">
        <f>N79*K85</f>
        <v>418.22915172738885</v>
      </c>
      <c r="M85" s="858"/>
      <c r="N85" s="54"/>
    </row>
    <row r="86" spans="1:14" ht="15.75" thickBot="1">
      <c r="B86" s="94" t="s">
        <v>974</v>
      </c>
      <c r="C86" s="95"/>
      <c r="D86" s="95"/>
      <c r="E86" s="95"/>
      <c r="F86" s="95"/>
      <c r="G86" s="95"/>
      <c r="H86" s="95"/>
      <c r="I86" s="96"/>
      <c r="J86" s="97"/>
      <c r="K86" s="309">
        <v>0.05</v>
      </c>
      <c r="L86" s="859">
        <f>N79*K86</f>
        <v>418.22915172738885</v>
      </c>
      <c r="M86" s="860"/>
      <c r="N86" s="54"/>
    </row>
    <row r="87" spans="1:14" ht="15.75" thickBot="1">
      <c r="B87" s="823" t="s">
        <v>953</v>
      </c>
      <c r="C87" s="824"/>
      <c r="D87" s="824"/>
      <c r="E87" s="824"/>
      <c r="F87" s="824"/>
      <c r="G87" s="824"/>
      <c r="H87" s="824"/>
      <c r="I87" s="824"/>
      <c r="J87" s="824"/>
      <c r="K87" s="824"/>
      <c r="L87" s="824"/>
      <c r="M87" s="825"/>
      <c r="N87" s="55">
        <f>L84+L85+L86</f>
        <v>2509.3749103643331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10873.95794491211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 customHeight="1" thickBot="1">
      <c r="A31" t="s">
        <v>1844</v>
      </c>
      <c r="B31" s="83" t="s">
        <v>1705</v>
      </c>
      <c r="C31" s="963" t="s">
        <v>2159</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16134.496044079462</v>
      </c>
      <c r="N48" s="276">
        <f>K48*M48</f>
        <v>20974.844857303302</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20974.844857303302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22590.896075375342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4518.1792150750689</v>
      </c>
      <c r="M84" s="858"/>
      <c r="N84" s="54"/>
    </row>
    <row r="85" spans="1:14">
      <c r="B85" s="92" t="s">
        <v>973</v>
      </c>
      <c r="C85" s="93"/>
      <c r="D85" s="93"/>
      <c r="E85" s="93"/>
      <c r="F85" s="93"/>
      <c r="G85" s="93"/>
      <c r="H85" s="93"/>
      <c r="I85" s="90"/>
      <c r="J85" s="91"/>
      <c r="K85" s="308">
        <v>0.05</v>
      </c>
      <c r="L85" s="857">
        <f>N79*K85</f>
        <v>1129.5448037687672</v>
      </c>
      <c r="M85" s="858"/>
      <c r="N85" s="54"/>
    </row>
    <row r="86" spans="1:14" ht="15.75" thickBot="1">
      <c r="B86" s="94" t="s">
        <v>974</v>
      </c>
      <c r="C86" s="95"/>
      <c r="D86" s="95"/>
      <c r="E86" s="95"/>
      <c r="F86" s="95"/>
      <c r="G86" s="95"/>
      <c r="H86" s="95"/>
      <c r="I86" s="96"/>
      <c r="J86" s="97"/>
      <c r="K86" s="309">
        <v>0.05</v>
      </c>
      <c r="L86" s="859">
        <f>N79*K86</f>
        <v>1129.5448037687672</v>
      </c>
      <c r="M86" s="860"/>
      <c r="N86" s="54"/>
    </row>
    <row r="87" spans="1:14" ht="15.75" thickBot="1">
      <c r="B87" s="823" t="s">
        <v>953</v>
      </c>
      <c r="C87" s="824"/>
      <c r="D87" s="824"/>
      <c r="E87" s="824"/>
      <c r="F87" s="824"/>
      <c r="G87" s="824"/>
      <c r="H87" s="824"/>
      <c r="I87" s="824"/>
      <c r="J87" s="824"/>
      <c r="K87" s="824"/>
      <c r="L87" s="824"/>
      <c r="M87" s="825"/>
      <c r="N87" s="55">
        <f>L84+L85+L86</f>
        <v>6777.2688226126038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29368.164897987946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1706</v>
      </c>
      <c r="C31" s="84" t="s">
        <v>2160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57546.12759687932</v>
      </c>
      <c r="L36" s="274"/>
      <c r="M36" s="340">
        <v>15</v>
      </c>
      <c r="N36" s="276">
        <f>K36/M36</f>
        <v>3836.4085064586211</v>
      </c>
    </row>
    <row r="37" spans="1:14">
      <c r="A37" s="116" t="s">
        <v>174</v>
      </c>
      <c r="B37" s="836" t="str">
        <f>VLOOKUP(A37,EQUIPOS!A7:D154,3,FALSE)</f>
        <v>Compactador vibratorio tipo DD-20</v>
      </c>
      <c r="C37" s="837"/>
      <c r="D37" s="837"/>
      <c r="E37" s="837"/>
      <c r="F37" s="837"/>
      <c r="G37" s="837"/>
      <c r="H37" s="838"/>
      <c r="I37" s="425"/>
      <c r="J37" s="426"/>
      <c r="K37" s="273">
        <f>VLOOKUP(A37,EQUIPOS!A7:D164,4,FALSE)</f>
        <v>83866.528928766216</v>
      </c>
      <c r="L37" s="339"/>
      <c r="M37" s="340">
        <v>15</v>
      </c>
      <c r="N37" s="276">
        <f>K37/M37</f>
        <v>5591.1019285844141</v>
      </c>
    </row>
    <row r="38" spans="1:14">
      <c r="A38" s="116" t="s">
        <v>269</v>
      </c>
      <c r="B38" s="836" t="str">
        <f>VLOOKUP(A38,EQUIPOS!A8:D154,3,FALSE)</f>
        <v>Motoniveladora  potencia 215 HP, ancho de cuchilla 4,27 m, peso 18 ton.</v>
      </c>
      <c r="C38" s="837"/>
      <c r="D38" s="837"/>
      <c r="E38" s="837"/>
      <c r="F38" s="837"/>
      <c r="G38" s="837"/>
      <c r="H38" s="838"/>
      <c r="I38" s="332"/>
      <c r="J38" s="334"/>
      <c r="K38" s="273">
        <f>VLOOKUP(A38,EQUIPOS!A8:D165,4,FALSE)</f>
        <v>130764.36138100251</v>
      </c>
      <c r="L38" s="427"/>
      <c r="M38" s="428">
        <v>15</v>
      </c>
      <c r="N38" s="276">
        <f>K38/M38</f>
        <v>8717.6240920668333</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N75*M41</f>
        <v>44.846540602401326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SUM(N36:N41)</f>
        <v>18189.98106771227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23678.049628510485</v>
      </c>
      <c r="N48" s="276">
        <f>K48*M48</f>
        <v>30781.464517063632</v>
      </c>
    </row>
    <row r="49" spans="1:14">
      <c r="A49" s="169" t="s">
        <v>774</v>
      </c>
      <c r="B49" s="46" t="str">
        <f>VLOOKUP(A49,MATERIALES!A6:D373,3,FALSE)</f>
        <v>Agua</v>
      </c>
      <c r="C49" s="429"/>
      <c r="D49" s="429"/>
      <c r="E49" s="429"/>
      <c r="F49" s="429"/>
      <c r="G49" s="429"/>
      <c r="H49" s="429"/>
      <c r="I49" s="429"/>
      <c r="J49" s="315" t="s">
        <v>422</v>
      </c>
      <c r="K49" s="401">
        <v>30</v>
      </c>
      <c r="L49" s="425"/>
      <c r="M49" s="406">
        <f>VLOOKUP(A49,MATERIALES!A6:D397,4,FALSE)</f>
        <v>47.073657313142114</v>
      </c>
      <c r="N49" s="276">
        <f>K49*M49</f>
        <v>1412.2097193942634</v>
      </c>
    </row>
    <row r="50" spans="1:14">
      <c r="B50" s="324"/>
      <c r="C50" s="50"/>
      <c r="D50" s="50"/>
      <c r="E50" s="50"/>
      <c r="F50" s="50"/>
      <c r="G50" s="50"/>
      <c r="H50" s="50"/>
      <c r="I50" s="50"/>
      <c r="J50" s="292"/>
      <c r="K50" s="172"/>
      <c r="L50" s="322"/>
      <c r="M50" s="430"/>
      <c r="N50" s="277"/>
    </row>
    <row r="51" spans="1:14">
      <c r="B51" s="171"/>
      <c r="C51" s="321"/>
      <c r="D51" s="321"/>
      <c r="E51" s="321"/>
      <c r="F51" s="321"/>
      <c r="G51" s="321"/>
      <c r="H51" s="321"/>
      <c r="I51" s="321"/>
      <c r="J51" s="315"/>
      <c r="K51" s="47"/>
      <c r="L51" s="322"/>
      <c r="M51" s="430"/>
      <c r="N51" s="277"/>
    </row>
    <row r="52" spans="1:14" ht="15.75" thickBot="1">
      <c r="B52" s="454"/>
      <c r="C52" s="452"/>
      <c r="D52" s="452"/>
      <c r="E52" s="452"/>
      <c r="F52" s="452"/>
      <c r="G52" s="452"/>
      <c r="H52" s="452"/>
      <c r="I52" s="452"/>
      <c r="J52" s="453"/>
      <c r="K52" s="129"/>
      <c r="L52" s="450"/>
      <c r="M52" s="486"/>
      <c r="N52" s="487"/>
    </row>
    <row r="53" spans="1:14" ht="15.75" thickBot="1">
      <c r="B53" s="829" t="s">
        <v>953</v>
      </c>
      <c r="C53" s="830"/>
      <c r="D53" s="830"/>
      <c r="E53" s="830"/>
      <c r="F53" s="830"/>
      <c r="G53" s="830"/>
      <c r="H53" s="830"/>
      <c r="I53" s="830"/>
      <c r="J53" s="830"/>
      <c r="K53" s="830"/>
      <c r="L53" s="830"/>
      <c r="M53" s="831"/>
      <c r="N53" s="107">
        <f>SUM(N48:N52)</f>
        <v>32193.674236457897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1291</v>
      </c>
      <c r="B58" s="49" t="str">
        <f>VLOOKUP(A58,TRANSPORTE!A1:D117,3,FALSE)</f>
        <v>Transporte de material seleccionado para relleno</v>
      </c>
      <c r="C58" s="321"/>
      <c r="D58" s="321"/>
      <c r="E58" s="321"/>
      <c r="F58" s="321"/>
      <c r="G58" s="321"/>
      <c r="H58" s="315" t="s">
        <v>1998</v>
      </c>
      <c r="I58" s="283">
        <v>1.3</v>
      </c>
      <c r="J58" s="290">
        <v>1</v>
      </c>
      <c r="K58" s="283">
        <f>I58*J58</f>
        <v>1.3</v>
      </c>
      <c r="L58" s="827">
        <f>VLOOKUP(A58,TRANSPORTE!A1:D117,4,FALSE)</f>
        <v>1313.8952040355425</v>
      </c>
      <c r="M58" s="828"/>
      <c r="N58" s="291">
        <f>K58*L58</f>
        <v>1708.0637652462053</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1708.0637652462053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70" t="s">
        <v>9</v>
      </c>
      <c r="B69" s="52" t="str">
        <f>VLOOKUP(A69,'MANO DE OBRA'!A8:D68,3,FALSE)</f>
        <v>Obrero (3)</v>
      </c>
      <c r="C69" s="50"/>
      <c r="D69" s="50"/>
      <c r="E69" s="50"/>
      <c r="F69" s="50"/>
      <c r="G69" s="50"/>
      <c r="H69" s="50"/>
      <c r="I69" s="296">
        <f>K69/J69*100</f>
        <v>87780</v>
      </c>
      <c r="J69" s="297">
        <v>185</v>
      </c>
      <c r="K69" s="298">
        <f>VLOOKUP(A69,'MANO DE OBRA'!A8:D99,4,FALSE)</f>
        <v>162393</v>
      </c>
      <c r="L69" s="53"/>
      <c r="M69" s="438">
        <v>120</v>
      </c>
      <c r="N69" s="399">
        <f>K69/M69</f>
        <v>1353.2750000000001</v>
      </c>
      <c r="O69" s="109"/>
    </row>
    <row r="70" spans="1:15">
      <c r="A70" s="1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120</v>
      </c>
      <c r="N70" s="399">
        <f>K70/M70</f>
        <v>889.05203012006655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2242.3270301200664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54334.046099536441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10866.809219907289</v>
      </c>
      <c r="M82" s="858"/>
      <c r="N82" s="54"/>
    </row>
    <row r="83" spans="1:14">
      <c r="B83" s="92" t="s">
        <v>973</v>
      </c>
      <c r="C83" s="93"/>
      <c r="D83" s="93"/>
      <c r="E83" s="93"/>
      <c r="F83" s="93"/>
      <c r="G83" s="93"/>
      <c r="H83" s="93"/>
      <c r="I83" s="90"/>
      <c r="J83" s="91"/>
      <c r="K83" s="308">
        <v>0.05</v>
      </c>
      <c r="L83" s="857">
        <f>N77*K83</f>
        <v>2716.7023049768222</v>
      </c>
      <c r="M83" s="858"/>
      <c r="N83" s="54"/>
    </row>
    <row r="84" spans="1:14" ht="15.75" thickBot="1">
      <c r="B84" s="94" t="s">
        <v>974</v>
      </c>
      <c r="C84" s="95"/>
      <c r="D84" s="95"/>
      <c r="E84" s="95"/>
      <c r="F84" s="95"/>
      <c r="G84" s="95"/>
      <c r="H84" s="95"/>
      <c r="I84" s="96"/>
      <c r="J84" s="97"/>
      <c r="K84" s="309">
        <v>0.05</v>
      </c>
      <c r="L84" s="859">
        <f>N77*K84</f>
        <v>2716.7023049768222</v>
      </c>
      <c r="M84" s="860"/>
      <c r="N84" s="54"/>
    </row>
    <row r="85" spans="1:14" ht="15.75" thickBot="1">
      <c r="B85" s="823" t="s">
        <v>953</v>
      </c>
      <c r="C85" s="824"/>
      <c r="D85" s="824"/>
      <c r="E85" s="824"/>
      <c r="F85" s="824"/>
      <c r="G85" s="824"/>
      <c r="H85" s="824"/>
      <c r="I85" s="824"/>
      <c r="J85" s="824"/>
      <c r="K85" s="824"/>
      <c r="L85" s="824"/>
      <c r="M85" s="825"/>
      <c r="N85" s="55">
        <f>L82+L83+L84</f>
        <v>16300.213829860932</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70634.259929397376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2046</v>
      </c>
      <c r="C31" s="84" t="s">
        <v>1453</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106.68624361440799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106.68624361440799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1708</v>
      </c>
      <c r="B48" s="46" t="str">
        <f>VLOOKUP(A48,MATERIALES!A5:D373,3,FALSE)</f>
        <v>Impermeabilizante para concreto</v>
      </c>
      <c r="C48" s="285"/>
      <c r="D48" s="285"/>
      <c r="E48" s="285"/>
      <c r="F48" s="285"/>
      <c r="G48" s="285"/>
      <c r="H48" s="285"/>
      <c r="I48" s="272"/>
      <c r="J48" s="315" t="str">
        <f>VLOOKUP(A48,MATERIALES!A4:D640,2,FALSE)</f>
        <v>kg</v>
      </c>
      <c r="K48" s="446">
        <v>0.7</v>
      </c>
      <c r="L48" s="271"/>
      <c r="M48" s="406">
        <f>VLOOKUP(A48,MATERIALES!A5:D396,4,FALSE)</f>
        <v>21342.485241953716</v>
      </c>
      <c r="N48" s="276">
        <f>K48*M48</f>
        <v>14939.7396693676</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14939.7396693676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50</v>
      </c>
      <c r="N71" s="399">
        <f>K71/M71</f>
        <v>2133.7248722881595</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2133.7248722881595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17180.150785270169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3436.0301570540341</v>
      </c>
      <c r="M84" s="858"/>
      <c r="N84" s="54"/>
    </row>
    <row r="85" spans="1:14">
      <c r="B85" s="92" t="s">
        <v>973</v>
      </c>
      <c r="C85" s="93"/>
      <c r="D85" s="93"/>
      <c r="E85" s="93"/>
      <c r="F85" s="93"/>
      <c r="G85" s="93"/>
      <c r="H85" s="93"/>
      <c r="I85" s="90"/>
      <c r="J85" s="91"/>
      <c r="K85" s="308">
        <v>0.05</v>
      </c>
      <c r="L85" s="857">
        <f>N79*K85</f>
        <v>859.00753926350853</v>
      </c>
      <c r="M85" s="858"/>
      <c r="N85" s="54"/>
    </row>
    <row r="86" spans="1:14" ht="15.75" thickBot="1">
      <c r="B86" s="94" t="s">
        <v>974</v>
      </c>
      <c r="C86" s="95"/>
      <c r="D86" s="95"/>
      <c r="E86" s="95"/>
      <c r="F86" s="95"/>
      <c r="G86" s="95"/>
      <c r="H86" s="95"/>
      <c r="I86" s="96"/>
      <c r="J86" s="97"/>
      <c r="K86" s="309">
        <v>0.05</v>
      </c>
      <c r="L86" s="859">
        <f>N79*K86</f>
        <v>859.00753926350853</v>
      </c>
      <c r="M86" s="860"/>
      <c r="N86" s="54"/>
    </row>
    <row r="87" spans="1:14" ht="15.75" thickBot="1">
      <c r="B87" s="823" t="s">
        <v>953</v>
      </c>
      <c r="C87" s="824"/>
      <c r="D87" s="824"/>
      <c r="E87" s="824"/>
      <c r="F87" s="824"/>
      <c r="G87" s="824"/>
      <c r="H87" s="824"/>
      <c r="I87" s="824"/>
      <c r="J87" s="824"/>
      <c r="K87" s="824"/>
      <c r="L87" s="824"/>
      <c r="M87" s="825"/>
      <c r="N87" s="55">
        <f>L84+L85+L86</f>
        <v>5154.0452355810503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55">
        <f>N79+N87</f>
        <v>22334.196020851217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1709</v>
      </c>
      <c r="C31" s="84" t="s">
        <v>2161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537.37060903602003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537.37060903602003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479</v>
      </c>
      <c r="B48" s="46" t="str">
        <f>VLOOKUP(A48,MATERIALES!A5:D373,3,FALSE)</f>
        <v>Imprimante y puente de adherencia</v>
      </c>
      <c r="C48" s="285"/>
      <c r="D48" s="285"/>
      <c r="E48" s="285"/>
      <c r="F48" s="285"/>
      <c r="G48" s="285"/>
      <c r="H48" s="285"/>
      <c r="I48" s="285"/>
      <c r="J48" s="315" t="str">
        <f>VLOOKUP(A48,MATERIALES!A4:D640,2,FALSE)</f>
        <v>kg</v>
      </c>
      <c r="K48" s="447">
        <v>0.2</v>
      </c>
      <c r="L48" s="271"/>
      <c r="M48" s="406">
        <f>VLOOKUP(A48,MATERIALES!A5:D396,4,FALSE)</f>
        <v>54240.621639068006</v>
      </c>
      <c r="N48" s="276">
        <f>K48*M48</f>
        <v>10848.124327813603</v>
      </c>
    </row>
    <row r="49" spans="1:14">
      <c r="A49" s="169" t="s">
        <v>481</v>
      </c>
      <c r="B49" s="46" t="str">
        <f>VLOOKUP(A49,MATERIALES!A6:D373,3,FALSE)</f>
        <v>Láminas impermeabilizantes</v>
      </c>
      <c r="C49" s="429"/>
      <c r="D49" s="429"/>
      <c r="E49" s="429"/>
      <c r="F49" s="429"/>
      <c r="G49" s="429"/>
      <c r="H49" s="429"/>
      <c r="I49" s="429"/>
      <c r="J49" s="53" t="str">
        <f>VLOOKUP(A49,MATERIALES!A5:D641,2,FALSE)</f>
        <v>m2</v>
      </c>
      <c r="K49" s="401">
        <v>1.05</v>
      </c>
      <c r="L49" s="425"/>
      <c r="M49" s="406">
        <f>VLOOKUP(A49,MATERIALES!A6:D397,4,FALSE)</f>
        <v>3344.844872417154</v>
      </c>
      <c r="N49" s="276">
        <f>K49*M49</f>
        <v>3512.087116038012</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14360.211443851615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20</v>
      </c>
      <c r="N71" s="399">
        <f>K71/M71</f>
        <v>5334.3121807203988</v>
      </c>
      <c r="O71" s="109"/>
    </row>
    <row r="72" spans="1:15">
      <c r="A72" s="170"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20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10747.412180720399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25644.994233608035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5128.9988467216072</v>
      </c>
      <c r="M84" s="858"/>
      <c r="N84" s="54"/>
    </row>
    <row r="85" spans="1:14">
      <c r="B85" s="92" t="s">
        <v>973</v>
      </c>
      <c r="C85" s="93"/>
      <c r="D85" s="93"/>
      <c r="E85" s="93"/>
      <c r="F85" s="93"/>
      <c r="G85" s="93"/>
      <c r="H85" s="93"/>
      <c r="I85" s="90"/>
      <c r="J85" s="91"/>
      <c r="K85" s="308">
        <v>0.05</v>
      </c>
      <c r="L85" s="857">
        <f>N79*K85</f>
        <v>1282.2497116804018</v>
      </c>
      <c r="M85" s="858"/>
      <c r="N85" s="54"/>
    </row>
    <row r="86" spans="1:14" ht="15.75" thickBot="1">
      <c r="B86" s="94" t="s">
        <v>974</v>
      </c>
      <c r="C86" s="95"/>
      <c r="D86" s="95"/>
      <c r="E86" s="95"/>
      <c r="F86" s="95"/>
      <c r="G86" s="95"/>
      <c r="H86" s="95"/>
      <c r="I86" s="96"/>
      <c r="J86" s="97"/>
      <c r="K86" s="309">
        <v>0.05</v>
      </c>
      <c r="L86" s="859">
        <f>N79*K86</f>
        <v>1282.2497116804018</v>
      </c>
      <c r="M86" s="860"/>
      <c r="N86" s="54"/>
    </row>
    <row r="87" spans="1:14" ht="15.75" thickBot="1">
      <c r="B87" s="823" t="s">
        <v>953</v>
      </c>
      <c r="C87" s="824"/>
      <c r="D87" s="824"/>
      <c r="E87" s="824"/>
      <c r="F87" s="824"/>
      <c r="G87" s="824"/>
      <c r="H87" s="824"/>
      <c r="I87" s="824"/>
      <c r="J87" s="824"/>
      <c r="K87" s="824"/>
      <c r="L87" s="824"/>
      <c r="M87" s="825"/>
      <c r="N87" s="55">
        <f>L84+L85+L86</f>
        <v>7693.4982700824103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33338.492503690446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1146</v>
      </c>
      <c r="C31" s="84" t="s">
        <v>2162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47894.508756518888</v>
      </c>
      <c r="L36" s="274"/>
      <c r="M36" s="340">
        <v>1500</v>
      </c>
      <c r="N36" s="276">
        <f>K36/M36</f>
        <v>31.929672504345927</v>
      </c>
    </row>
    <row r="37" spans="1:14">
      <c r="A37" s="116" t="s">
        <v>361</v>
      </c>
      <c r="B37" s="836" t="str">
        <f>VLOOKUP(A37,EQUIPOS!A7:D154,3,FALSE)</f>
        <v>Vehículo delineador</v>
      </c>
      <c r="C37" s="837"/>
      <c r="D37" s="837"/>
      <c r="E37" s="837"/>
      <c r="F37" s="837"/>
      <c r="G37" s="837"/>
      <c r="H37" s="838"/>
      <c r="I37" s="425"/>
      <c r="J37" s="426"/>
      <c r="K37" s="273">
        <f>VLOOKUP(A37,EQUIPOS!A7:D164,4,FALSE)</f>
        <v>414589.8208341134</v>
      </c>
      <c r="L37" s="339"/>
      <c r="M37" s="340">
        <v>1500</v>
      </c>
      <c r="N37" s="276">
        <f>K37/M37</f>
        <v>276.39321388940891</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0.22423270301200668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308.54711909676689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4.5999999999999999E-2</v>
      </c>
      <c r="L48" s="271"/>
      <c r="M48" s="406">
        <f>VLOOKUP(A48,MATERIALES!A5:D396,4,FALSE)</f>
        <v>7861.5020450156526</v>
      </c>
      <c r="N48" s="276">
        <f>K48*M48</f>
        <v>361.62909407071999</v>
      </c>
    </row>
    <row r="49" spans="1:14">
      <c r="A49" s="169" t="s">
        <v>605</v>
      </c>
      <c r="B49" s="46" t="str">
        <f>VLOOKUP(A49,MATERIALES!A6:D373,3,FALSE)</f>
        <v>Pintura acrílica pura para tráfico</v>
      </c>
      <c r="C49" s="429"/>
      <c r="D49" s="429"/>
      <c r="E49" s="429"/>
      <c r="F49" s="429"/>
      <c r="G49" s="429"/>
      <c r="H49" s="429"/>
      <c r="I49" s="429"/>
      <c r="J49" s="316" t="str">
        <f>VLOOKUP(A49,MATERIALES!A5:D641,2,FALSE)</f>
        <v>gal</v>
      </c>
      <c r="K49" s="401">
        <v>1.4E-2</v>
      </c>
      <c r="L49" s="425"/>
      <c r="M49" s="406">
        <f>VLOOKUP(A49,MATERIALES!A6:D397,4,FALSE)</f>
        <v>87974.078210796826</v>
      </c>
      <c r="N49" s="276">
        <f>K49*M49</f>
        <v>1231.6370949511556</v>
      </c>
    </row>
    <row r="50" spans="1:14">
      <c r="A50" s="169" t="s">
        <v>841</v>
      </c>
      <c r="B50" s="46" t="str">
        <f>VLOOKUP(A50,MATERIALES!A6:D373,3,FALSE)</f>
        <v>Disolvente para pintura Trafico (acrílico)</v>
      </c>
      <c r="C50" s="429"/>
      <c r="D50" s="429"/>
      <c r="E50" s="429"/>
      <c r="F50" s="429"/>
      <c r="G50" s="429"/>
      <c r="H50" s="429"/>
      <c r="I50" s="429"/>
      <c r="J50" s="316" t="str">
        <f>VLOOKUP(A50,MATERIALES!A6:D642,2,FALSE)</f>
        <v>gal</v>
      </c>
      <c r="K50" s="448">
        <v>4.2999999999999999E-4</v>
      </c>
      <c r="L50" s="425"/>
      <c r="M50" s="406">
        <f>VLOOKUP(A50,MATERIALES!A6:D398,4,FALSE)</f>
        <v>39001.397698777451</v>
      </c>
      <c r="N50" s="276">
        <f>K50*M50</f>
        <v>16.770601010474305</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1610.0367900323499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9</v>
      </c>
      <c r="B71" s="52" t="str">
        <f>VLOOKUP(A71,'MANO DE OBRA'!A8:D68,3,FALSE)</f>
        <v>Obrero (3)</v>
      </c>
      <c r="C71" s="50"/>
      <c r="D71" s="50"/>
      <c r="E71" s="50"/>
      <c r="F71" s="50"/>
      <c r="G71" s="50"/>
      <c r="H71" s="50"/>
      <c r="I71" s="296">
        <f>K71/J71*100</f>
        <v>87780</v>
      </c>
      <c r="J71" s="297">
        <v>185</v>
      </c>
      <c r="K71" s="298">
        <f>VLOOKUP(A71,'MANO DE OBRA'!A8:D99,4,FALSE)</f>
        <v>162393</v>
      </c>
      <c r="L71" s="53"/>
      <c r="M71" s="438">
        <v>12000</v>
      </c>
      <c r="N71" s="399">
        <f>K71/M71</f>
        <v>13.53275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12000</v>
      </c>
      <c r="N72" s="399">
        <f>K72/M72</f>
        <v>8.8905203012006648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22.423270301200667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1941.0071794303176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388.20143588606356</v>
      </c>
      <c r="M84" s="858"/>
      <c r="N84" s="54"/>
    </row>
    <row r="85" spans="1:14">
      <c r="B85" s="92" t="s">
        <v>973</v>
      </c>
      <c r="C85" s="93"/>
      <c r="D85" s="93"/>
      <c r="E85" s="93"/>
      <c r="F85" s="93"/>
      <c r="G85" s="93"/>
      <c r="H85" s="93"/>
      <c r="I85" s="90"/>
      <c r="J85" s="91"/>
      <c r="K85" s="308">
        <v>0.05</v>
      </c>
      <c r="L85" s="857">
        <f>N79*K85</f>
        <v>97.050358971515891</v>
      </c>
      <c r="M85" s="858"/>
      <c r="N85" s="54"/>
    </row>
    <row r="86" spans="1:14" ht="15.75" thickBot="1">
      <c r="B86" s="94" t="s">
        <v>974</v>
      </c>
      <c r="C86" s="95"/>
      <c r="D86" s="95"/>
      <c r="E86" s="95"/>
      <c r="F86" s="95"/>
      <c r="G86" s="95"/>
      <c r="H86" s="95"/>
      <c r="I86" s="96"/>
      <c r="J86" s="97"/>
      <c r="K86" s="309">
        <v>0.05</v>
      </c>
      <c r="L86" s="859">
        <f>N79*K86</f>
        <v>97.050358971515891</v>
      </c>
      <c r="M86" s="860"/>
      <c r="N86" s="54"/>
    </row>
    <row r="87" spans="1:14" ht="15.75" thickBot="1">
      <c r="B87" s="823" t="s">
        <v>953</v>
      </c>
      <c r="C87" s="824"/>
      <c r="D87" s="824"/>
      <c r="E87" s="824"/>
      <c r="F87" s="824"/>
      <c r="G87" s="824"/>
      <c r="H87" s="824"/>
      <c r="I87" s="824"/>
      <c r="J87" s="824"/>
      <c r="K87" s="824"/>
      <c r="L87" s="824"/>
      <c r="M87" s="825"/>
      <c r="N87" s="55">
        <f>L84+L85+L86</f>
        <v>582.30215382909535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2523.3093332594131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1147</v>
      </c>
      <c r="C31" s="84" t="s">
        <v>2163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47894.508756518888</v>
      </c>
      <c r="L36" s="274"/>
      <c r="M36" s="340">
        <v>1200</v>
      </c>
      <c r="N36" s="276">
        <f>K36/M36</f>
        <v>39.912090630432409</v>
      </c>
    </row>
    <row r="37" spans="1:14">
      <c r="A37" s="116" t="s">
        <v>201</v>
      </c>
      <c r="B37" s="836" t="str">
        <f>VLOOKUP(A37,EQUIPOS!A7:D154,3,FALSE)</f>
        <v>Equipo autopropulsado para pintura termoplástica</v>
      </c>
      <c r="C37" s="837"/>
      <c r="D37" s="837"/>
      <c r="E37" s="837"/>
      <c r="F37" s="837"/>
      <c r="G37" s="837"/>
      <c r="H37" s="838"/>
      <c r="I37" s="425"/>
      <c r="J37" s="426"/>
      <c r="K37" s="273">
        <f>VLOOKUP(A37,EQUIPOS!A7:D164,4,FALSE)</f>
        <v>133269.17009950112</v>
      </c>
      <c r="L37" s="339"/>
      <c r="M37" s="340">
        <v>1200</v>
      </c>
      <c r="N37" s="276">
        <f>K37/M37</f>
        <v>111.05764174958426</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0.39306379543167497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151.36279617544835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0.108</v>
      </c>
      <c r="L48" s="271"/>
      <c r="M48" s="406">
        <f>VLOOKUP(A48,MATERIALES!A5:D396,4,FALSE)</f>
        <v>7861.5020450156526</v>
      </c>
      <c r="N48" s="276">
        <f>K48*M48</f>
        <v>849.04222086169045</v>
      </c>
    </row>
    <row r="49" spans="1:14">
      <c r="A49" s="169" t="s">
        <v>626</v>
      </c>
      <c r="B49" s="46" t="str">
        <f>VLOOKUP(A49,MATERIALES!A6:D373,3,FALSE)</f>
        <v xml:space="preserve">Resina termoplástica </v>
      </c>
      <c r="C49" s="429"/>
      <c r="D49" s="429"/>
      <c r="E49" s="429"/>
      <c r="F49" s="429"/>
      <c r="G49" s="429"/>
      <c r="H49" s="429"/>
      <c r="I49" s="429"/>
      <c r="J49" s="316" t="str">
        <f>VLOOKUP(A49,MATERIALES!A5:D641,2,FALSE)</f>
        <v>kg</v>
      </c>
      <c r="K49" s="401">
        <v>7.8E-2</v>
      </c>
      <c r="L49" s="425"/>
      <c r="M49" s="406">
        <f>VLOOKUP(A49,MATERIALES!A6:D397,4,FALSE)</f>
        <v>9618.7173109853738</v>
      </c>
      <c r="N49" s="276">
        <f>K49*M49</f>
        <v>750.25995025685916</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1599.3021711185497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9600</v>
      </c>
      <c r="N71" s="399">
        <f>K71/M71</f>
        <v>28.193229166666665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9600</v>
      </c>
      <c r="N72" s="399">
        <f>K72/M72</f>
        <v>11.113150376500831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39.306379543167495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1789.9713468371654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357.99426936743311</v>
      </c>
      <c r="M84" s="858"/>
      <c r="N84" s="54"/>
    </row>
    <row r="85" spans="1:14">
      <c r="B85" s="92" t="s">
        <v>973</v>
      </c>
      <c r="C85" s="93"/>
      <c r="D85" s="93"/>
      <c r="E85" s="93"/>
      <c r="F85" s="93"/>
      <c r="G85" s="93"/>
      <c r="H85" s="93"/>
      <c r="I85" s="90"/>
      <c r="J85" s="91"/>
      <c r="K85" s="308">
        <v>0.05</v>
      </c>
      <c r="L85" s="857">
        <f>N79*K85</f>
        <v>89.498567341858276</v>
      </c>
      <c r="M85" s="858"/>
      <c r="N85" s="54"/>
    </row>
    <row r="86" spans="1:14" ht="15.75" thickBot="1">
      <c r="B86" s="94" t="s">
        <v>974</v>
      </c>
      <c r="C86" s="95"/>
      <c r="D86" s="95"/>
      <c r="E86" s="95"/>
      <c r="F86" s="95"/>
      <c r="G86" s="95"/>
      <c r="H86" s="95"/>
      <c r="I86" s="96"/>
      <c r="J86" s="97"/>
      <c r="K86" s="309">
        <v>0.05</v>
      </c>
      <c r="L86" s="859">
        <f>N79*K86</f>
        <v>89.498567341858276</v>
      </c>
      <c r="M86" s="860"/>
      <c r="N86" s="54"/>
    </row>
    <row r="87" spans="1:14" ht="15.75" thickBot="1">
      <c r="B87" s="823" t="s">
        <v>953</v>
      </c>
      <c r="C87" s="824"/>
      <c r="D87" s="824"/>
      <c r="E87" s="824"/>
      <c r="F87" s="824"/>
      <c r="G87" s="824"/>
      <c r="H87" s="824"/>
      <c r="I87" s="824"/>
      <c r="J87" s="824"/>
      <c r="K87" s="824"/>
      <c r="L87" s="824"/>
      <c r="M87" s="825"/>
      <c r="N87" s="55">
        <f>L84+L85+L86</f>
        <v>536.99140405114963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2326.962750888315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1148</v>
      </c>
      <c r="C31" s="84" t="s">
        <v>2164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199</v>
      </c>
      <c r="B36" s="836" t="str">
        <f>VLOOKUP(A36,EQUIPOS!A6:D154,3,FALSE)</f>
        <v xml:space="preserve">Equipo de pintura (Compresor), Presión máxima de trabajo 3300 psi.
</v>
      </c>
      <c r="C36" s="837"/>
      <c r="D36" s="837"/>
      <c r="E36" s="837"/>
      <c r="F36" s="837"/>
      <c r="G36" s="837"/>
      <c r="H36" s="838"/>
      <c r="I36" s="271"/>
      <c r="J36" s="272"/>
      <c r="K36" s="273">
        <f>VLOOKUP(A36,EQUIPOS!A6:D163,4,FALSE)</f>
        <v>13262.395450540149</v>
      </c>
      <c r="L36" s="274"/>
      <c r="M36" s="340">
        <v>6.1</v>
      </c>
      <c r="N36" s="276">
        <f>K36/M36</f>
        <v>2174.1631886131395</v>
      </c>
    </row>
    <row r="37" spans="1:14">
      <c r="A37" s="116" t="s">
        <v>138</v>
      </c>
      <c r="B37" s="836" t="str">
        <f>VLOOKUP(A37,EQUIPOS!A7:D154,3,FALSE)</f>
        <v>Camioneta D-300</v>
      </c>
      <c r="C37" s="837"/>
      <c r="D37" s="837"/>
      <c r="E37" s="837"/>
      <c r="F37" s="837"/>
      <c r="G37" s="837"/>
      <c r="H37" s="838"/>
      <c r="I37" s="425"/>
      <c r="J37" s="426"/>
      <c r="K37" s="273">
        <f>VLOOKUP(A37,EQUIPOS!A7:D164,4,FALSE)</f>
        <v>47894.508756518888</v>
      </c>
      <c r="L37" s="339"/>
      <c r="M37" s="340">
        <v>6.1</v>
      </c>
      <c r="N37" s="276">
        <f>K37/M37</f>
        <v>7851.5588125440809</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77.324025330821314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10103.046026488042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0.38200000000000001</v>
      </c>
      <c r="L48" s="271"/>
      <c r="M48" s="406">
        <f>VLOOKUP(A48,MATERIALES!A5:D396,4,FALSE)</f>
        <v>7861.5020450156526</v>
      </c>
      <c r="N48" s="276">
        <f>K48*M48</f>
        <v>3003.0937811959793</v>
      </c>
    </row>
    <row r="49" spans="1:14">
      <c r="A49" s="169" t="s">
        <v>841</v>
      </c>
      <c r="B49" s="46" t="str">
        <f>VLOOKUP(A49,MATERIALES!A6:D373,3,FALSE)</f>
        <v>Disolvente para pintura Trafico (acrílico)</v>
      </c>
      <c r="C49" s="429"/>
      <c r="D49" s="429"/>
      <c r="E49" s="429"/>
      <c r="F49" s="429"/>
      <c r="G49" s="429"/>
      <c r="H49" s="429"/>
      <c r="I49" s="429"/>
      <c r="J49" s="316" t="str">
        <f>VLOOKUP(A49,MATERIALES!A5:D641,2,FALSE)</f>
        <v>gal</v>
      </c>
      <c r="K49" s="401">
        <v>0.05</v>
      </c>
      <c r="L49" s="425"/>
      <c r="M49" s="406">
        <f>VLOOKUP(A49,MATERIALES!A6:D397,4,FALSE)</f>
        <v>39001.397698777451</v>
      </c>
      <c r="N49" s="276">
        <f>K49*M49</f>
        <v>1950.0698849388727</v>
      </c>
    </row>
    <row r="50" spans="1:14">
      <c r="A50" s="169" t="s">
        <v>605</v>
      </c>
      <c r="B50" s="46" t="str">
        <f>VLOOKUP(A50,MATERIALES!A6:D373,3,FALSE)</f>
        <v>Pintura acrílica pura para tráfico</v>
      </c>
      <c r="C50" s="429"/>
      <c r="D50" s="429"/>
      <c r="E50" s="429"/>
      <c r="F50" s="429"/>
      <c r="G50" s="429"/>
      <c r="H50" s="429"/>
      <c r="I50" s="429"/>
      <c r="J50" s="316" t="str">
        <f>VLOOKUP(A50,MATERIALES!A6:D642,2,FALSE)</f>
        <v>gal</v>
      </c>
      <c r="K50" s="401">
        <v>0.12</v>
      </c>
      <c r="L50" s="425"/>
      <c r="M50" s="406">
        <f>VLOOKUP(A50,MATERIALES!A6:D398,4,FALSE)</f>
        <v>87974.078210796826</v>
      </c>
      <c r="N50" s="276">
        <f>K50*M50</f>
        <v>10556.889385295619</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15510.05305143047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70"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48.8</v>
      </c>
      <c r="N71" s="399">
        <f>K71/M71</f>
        <v>5546.2090163934427</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48.8</v>
      </c>
      <c r="N72" s="399">
        <f>K72/M72</f>
        <v>2186.1935166886883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7732.4025330821314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33345.50161100064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6669.1003222001282</v>
      </c>
      <c r="M84" s="858"/>
      <c r="N84" s="54"/>
    </row>
    <row r="85" spans="1:14">
      <c r="B85" s="92" t="s">
        <v>973</v>
      </c>
      <c r="C85" s="93"/>
      <c r="D85" s="93"/>
      <c r="E85" s="93"/>
      <c r="F85" s="93"/>
      <c r="G85" s="93"/>
      <c r="H85" s="93"/>
      <c r="I85" s="90"/>
      <c r="J85" s="91"/>
      <c r="K85" s="308">
        <v>0.05</v>
      </c>
      <c r="L85" s="857">
        <f>N79*K85</f>
        <v>1667.275080550032</v>
      </c>
      <c r="M85" s="858"/>
      <c r="N85" s="54"/>
    </row>
    <row r="86" spans="1:14" ht="15.75" thickBot="1">
      <c r="B86" s="94" t="s">
        <v>974</v>
      </c>
      <c r="C86" s="95"/>
      <c r="D86" s="95"/>
      <c r="E86" s="95"/>
      <c r="F86" s="95"/>
      <c r="G86" s="95"/>
      <c r="H86" s="95"/>
      <c r="I86" s="96"/>
      <c r="J86" s="97"/>
      <c r="K86" s="309">
        <v>0.05</v>
      </c>
      <c r="L86" s="859">
        <f>N79*K86</f>
        <v>1667.275080550032</v>
      </c>
      <c r="M86" s="860"/>
      <c r="N86" s="54"/>
    </row>
    <row r="87" spans="1:14" ht="15.75" thickBot="1">
      <c r="B87" s="823" t="s">
        <v>953</v>
      </c>
      <c r="C87" s="824"/>
      <c r="D87" s="824"/>
      <c r="E87" s="824"/>
      <c r="F87" s="824"/>
      <c r="G87" s="824"/>
      <c r="H87" s="824"/>
      <c r="I87" s="824"/>
      <c r="J87" s="824"/>
      <c r="K87" s="824"/>
      <c r="L87" s="824"/>
      <c r="M87" s="825"/>
      <c r="N87" s="55">
        <f>L84+L85+L86</f>
        <v>10003.650483300193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43349.152094300836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1149</v>
      </c>
      <c r="C31" s="84" t="s">
        <v>2165</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47894.508756518888</v>
      </c>
      <c r="L36" s="274"/>
      <c r="M36" s="340">
        <v>6</v>
      </c>
      <c r="N36" s="276">
        <f>K36/M36</f>
        <v>7982.4181260864816</v>
      </c>
    </row>
    <row r="37" spans="1:14">
      <c r="A37" s="116" t="s">
        <v>1710</v>
      </c>
      <c r="B37" s="836" t="str">
        <f>VLOOKUP(A37,EQUIPOS!A7:D154,3,FALSE)</f>
        <v>Caldera para pintura termoplástica</v>
      </c>
      <c r="C37" s="837"/>
      <c r="D37" s="837"/>
      <c r="E37" s="837"/>
      <c r="F37" s="837"/>
      <c r="G37" s="837"/>
      <c r="H37" s="838"/>
      <c r="I37" s="425"/>
      <c r="J37" s="426"/>
      <c r="K37" s="273">
        <f>VLOOKUP(A37,EQUIPOS!A7:D164,4,FALSE)</f>
        <v>87721.605351073333</v>
      </c>
      <c r="L37" s="339"/>
      <c r="M37" s="340">
        <v>6</v>
      </c>
      <c r="N37" s="276">
        <f>K37/M37</f>
        <v>14620.267558512222</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89.890050753001674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22692.575735351704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72"/>
      <c r="J48" s="228" t="str">
        <f>VLOOKUP(A48,MATERIALES!A4:D640,2,FALSE)</f>
        <v>kg</v>
      </c>
      <c r="K48" s="286">
        <v>0.9</v>
      </c>
      <c r="L48" s="271"/>
      <c r="M48" s="406">
        <f>VLOOKUP(A48,MATERIALES!A5:D396,4,FALSE)</f>
        <v>7861.5020450156526</v>
      </c>
      <c r="N48" s="276">
        <f>K48*M48</f>
        <v>7075.3518405140876</v>
      </c>
    </row>
    <row r="49" spans="1:14">
      <c r="A49" s="169" t="s">
        <v>626</v>
      </c>
      <c r="B49" s="46" t="str">
        <f>VLOOKUP(A49,MATERIALES!A6:D373,3,FALSE)</f>
        <v xml:space="preserve">Resina termoplástica </v>
      </c>
      <c r="C49" s="429"/>
      <c r="D49" s="429"/>
      <c r="E49" s="429"/>
      <c r="F49" s="429"/>
      <c r="G49" s="429"/>
      <c r="H49" s="429"/>
      <c r="I49" s="429"/>
      <c r="J49" s="315" t="str">
        <f>VLOOKUP(A49,MATERIALES!A5:D641,2,FALSE)</f>
        <v>kg</v>
      </c>
      <c r="K49" s="401">
        <v>0.65</v>
      </c>
      <c r="L49" s="425"/>
      <c r="M49" s="406">
        <f>VLOOKUP(A49,MATERIALES!A6:D397,4,FALSE)</f>
        <v>9618.7173109853738</v>
      </c>
      <c r="N49" s="276">
        <f>K49*M49</f>
        <v>6252.1662521404933</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13327.51809265458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48</v>
      </c>
      <c r="N71" s="399">
        <f>K71/M71</f>
        <v>6766.375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v>
      </c>
      <c r="N72" s="399">
        <f>K72/M72</f>
        <v>2222.6300753001665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8989.0050753001669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45009.098903306454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9001.8197806612916</v>
      </c>
      <c r="M84" s="858"/>
      <c r="N84" s="54"/>
    </row>
    <row r="85" spans="1:14">
      <c r="B85" s="92" t="s">
        <v>973</v>
      </c>
      <c r="C85" s="93"/>
      <c r="D85" s="93"/>
      <c r="E85" s="93"/>
      <c r="F85" s="93"/>
      <c r="G85" s="93"/>
      <c r="H85" s="93"/>
      <c r="I85" s="90"/>
      <c r="J85" s="91"/>
      <c r="K85" s="308">
        <v>0.05</v>
      </c>
      <c r="L85" s="857">
        <f>N79*K85</f>
        <v>2250.4549451653229</v>
      </c>
      <c r="M85" s="858"/>
      <c r="N85" s="54"/>
    </row>
    <row r="86" spans="1:14" ht="15.75" thickBot="1">
      <c r="B86" s="94" t="s">
        <v>974</v>
      </c>
      <c r="C86" s="95"/>
      <c r="D86" s="95"/>
      <c r="E86" s="95"/>
      <c r="F86" s="95"/>
      <c r="G86" s="95"/>
      <c r="H86" s="95"/>
      <c r="I86" s="96"/>
      <c r="J86" s="97"/>
      <c r="K86" s="309">
        <v>0.05</v>
      </c>
      <c r="L86" s="859">
        <f>N79*K86</f>
        <v>2250.4549451653229</v>
      </c>
      <c r="M86" s="860"/>
      <c r="N86" s="54"/>
    </row>
    <row r="87" spans="1:14" ht="15.75" thickBot="1">
      <c r="B87" s="823" t="s">
        <v>953</v>
      </c>
      <c r="C87" s="824"/>
      <c r="D87" s="824"/>
      <c r="E87" s="824"/>
      <c r="F87" s="824"/>
      <c r="G87" s="824"/>
      <c r="H87" s="824"/>
      <c r="I87" s="824"/>
      <c r="J87" s="824"/>
      <c r="K87" s="824"/>
      <c r="L87" s="824"/>
      <c r="M87" s="825"/>
      <c r="N87" s="55">
        <f>L84+L85+L86</f>
        <v>13502.729670991936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58511.828574298386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1150</v>
      </c>
      <c r="C31" s="84" t="s">
        <v>2166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47894.508756518888</v>
      </c>
      <c r="L36" s="274"/>
      <c r="M36" s="340">
        <v>250</v>
      </c>
      <c r="N36" s="276">
        <f>K36/M36</f>
        <v>191.57803502607555</v>
      </c>
    </row>
    <row r="37" spans="1:14">
      <c r="A37" s="116" t="s">
        <v>251</v>
      </c>
      <c r="B37" s="836" t="str">
        <f>VLOOKUP(A37,EQUIPOS!A7:D154,3,FALSE)</f>
        <v>Maquina térmica pegatachas</v>
      </c>
      <c r="C37" s="837"/>
      <c r="D37" s="837"/>
      <c r="E37" s="837"/>
      <c r="F37" s="837"/>
      <c r="G37" s="837"/>
      <c r="H37" s="838"/>
      <c r="I37" s="425"/>
      <c r="J37" s="426"/>
      <c r="K37" s="273">
        <f>VLOOKUP(A37,EQUIPOS!A7:D164,4,FALSE)</f>
        <v>29596.77098913904</v>
      </c>
      <c r="L37" s="339"/>
      <c r="M37" s="340">
        <v>250</v>
      </c>
      <c r="N37" s="276">
        <f>K37/M37</f>
        <v>118.38708395655617</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1.0747412180720399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311.0398602007038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626</v>
      </c>
      <c r="B48" s="46" t="str">
        <f>VLOOKUP(A48,MATERIALES!A5:D373,3,FALSE)</f>
        <v xml:space="preserve">Resina termoplástica </v>
      </c>
      <c r="C48" s="285"/>
      <c r="D48" s="285"/>
      <c r="E48" s="285"/>
      <c r="F48" s="285"/>
      <c r="G48" s="285"/>
      <c r="H48" s="285"/>
      <c r="I48" s="272"/>
      <c r="J48" s="228" t="str">
        <f>VLOOKUP(A48,MATERIALES!A4:D640,2,FALSE)</f>
        <v>kg</v>
      </c>
      <c r="K48" s="286">
        <v>0.08</v>
      </c>
      <c r="L48" s="271"/>
      <c r="M48" s="406">
        <f>VLOOKUP(A48,MATERIALES!A5:D396,4,FALSE)</f>
        <v>9618.7173109853738</v>
      </c>
      <c r="N48" s="276">
        <f>K48*M48</f>
        <v>769.49738487882996</v>
      </c>
    </row>
    <row r="49" spans="1:14">
      <c r="A49" s="169" t="s">
        <v>681</v>
      </c>
      <c r="B49" s="46" t="str">
        <f>VLOOKUP(A49,MATERIALES!A6:D373,3,FALSE)</f>
        <v>Tacha reflectiva</v>
      </c>
      <c r="C49" s="429"/>
      <c r="D49" s="429"/>
      <c r="E49" s="429"/>
      <c r="F49" s="429"/>
      <c r="G49" s="429"/>
      <c r="H49" s="429"/>
      <c r="I49" s="426"/>
      <c r="J49" s="228" t="str">
        <f>VLOOKUP(A49,MATERIALES!A5:D641,2,FALSE)</f>
        <v>u</v>
      </c>
      <c r="K49" s="401">
        <v>1</v>
      </c>
      <c r="L49" s="425"/>
      <c r="M49" s="406">
        <f>VLOOKUP(A49,MATERIALES!A6:D397,4,FALSE)</f>
        <v>6656.7862779384141</v>
      </c>
      <c r="N49" s="276">
        <f>K49*M49</f>
        <v>6656.7862779384141</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7426.2836628172445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2000</v>
      </c>
      <c r="N71" s="399">
        <f>K71/M71</f>
        <v>54.131</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2000</v>
      </c>
      <c r="N72" s="399">
        <f>K72/M72</f>
        <v>53.343121807203993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107.474121807204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7844.797644825152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1568.9595289650306</v>
      </c>
      <c r="M84" s="858"/>
      <c r="N84" s="54"/>
    </row>
    <row r="85" spans="1:14">
      <c r="B85" s="92" t="s">
        <v>973</v>
      </c>
      <c r="C85" s="93"/>
      <c r="D85" s="93"/>
      <c r="E85" s="93"/>
      <c r="F85" s="93"/>
      <c r="G85" s="93"/>
      <c r="H85" s="93"/>
      <c r="I85" s="90"/>
      <c r="J85" s="91"/>
      <c r="K85" s="308">
        <v>0.05</v>
      </c>
      <c r="L85" s="857">
        <f>N79*K85</f>
        <v>392.23988224125765</v>
      </c>
      <c r="M85" s="858"/>
      <c r="N85" s="54"/>
    </row>
    <row r="86" spans="1:14" ht="15.75" thickBot="1">
      <c r="B86" s="94" t="s">
        <v>974</v>
      </c>
      <c r="C86" s="95"/>
      <c r="D86" s="95"/>
      <c r="E86" s="95"/>
      <c r="F86" s="95"/>
      <c r="G86" s="95"/>
      <c r="H86" s="95"/>
      <c r="I86" s="96"/>
      <c r="J86" s="97"/>
      <c r="K86" s="309">
        <v>0.05</v>
      </c>
      <c r="L86" s="859">
        <f>N79*K86</f>
        <v>392.23988224125765</v>
      </c>
      <c r="M86" s="860"/>
      <c r="N86" s="54"/>
    </row>
    <row r="87" spans="1:14" ht="15.75" thickBot="1">
      <c r="B87" s="823" t="s">
        <v>953</v>
      </c>
      <c r="C87" s="824"/>
      <c r="D87" s="824"/>
      <c r="E87" s="824"/>
      <c r="F87" s="824"/>
      <c r="G87" s="824"/>
      <c r="H87" s="824"/>
      <c r="I87" s="824"/>
      <c r="J87" s="824"/>
      <c r="K87" s="824"/>
      <c r="L87" s="824"/>
      <c r="M87" s="825"/>
      <c r="N87" s="55">
        <f>L84+L85+L86</f>
        <v>2353.4392934475459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10198.236938272697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1712</v>
      </c>
      <c r="C31" s="84" t="s">
        <v>2167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47894.508756518888</v>
      </c>
      <c r="L36" s="274"/>
      <c r="M36" s="340">
        <v>3.75</v>
      </c>
      <c r="N36" s="276">
        <f>K36/M36</f>
        <v>12771.869001738371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89.693081204802652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12861.562082943174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157783.50451411307</v>
      </c>
      <c r="N48" s="276">
        <f>K48*M48</f>
        <v>157783.50451411307</v>
      </c>
    </row>
    <row r="49" spans="1:14">
      <c r="A49" s="169" t="s">
        <v>653</v>
      </c>
      <c r="B49" s="46" t="str">
        <f>VLOOKUP(A49,MATERIALES!A6:D373,3,FALSE)</f>
        <v>Señal (grupo 1). Tablero en lámina galvanizada de 75cm*75cm, calibre 16, reflectivo tipo 1/ incluye poste )</v>
      </c>
      <c r="C49" s="429"/>
      <c r="D49" s="429"/>
      <c r="E49" s="429"/>
      <c r="F49" s="429"/>
      <c r="G49" s="429"/>
      <c r="H49" s="429"/>
      <c r="I49" s="429"/>
      <c r="J49" s="316" t="str">
        <f>VLOOKUP(A49,MATERIALES!A5:D641,2,FALSE)</f>
        <v>u</v>
      </c>
      <c r="K49" s="401">
        <v>1</v>
      </c>
      <c r="L49" s="425"/>
      <c r="M49" s="406">
        <f>VLOOKUP(A49,MATERIALES!A6:D397,4,FALSE)</f>
        <v>340000</v>
      </c>
      <c r="N49" s="276">
        <f>K49*M49</f>
        <v>340000</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443473.07993755973</v>
      </c>
      <c r="N50" s="276">
        <f>K50*M50</f>
        <v>13304.192398126792</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511087.69691223989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8969.3081204802656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532918.56711566332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106583.71342313266</v>
      </c>
      <c r="M84" s="858"/>
      <c r="N84" s="54"/>
    </row>
    <row r="85" spans="1:14">
      <c r="B85" s="92" t="s">
        <v>973</v>
      </c>
      <c r="C85" s="93"/>
      <c r="D85" s="93"/>
      <c r="E85" s="93"/>
      <c r="F85" s="93"/>
      <c r="G85" s="93"/>
      <c r="H85" s="93"/>
      <c r="I85" s="90"/>
      <c r="J85" s="91"/>
      <c r="K85" s="308">
        <v>0.05</v>
      </c>
      <c r="L85" s="857">
        <f>N79*K85</f>
        <v>26645.928355783166</v>
      </c>
      <c r="M85" s="858"/>
      <c r="N85" s="54"/>
    </row>
    <row r="86" spans="1:14" ht="15.75" thickBot="1">
      <c r="B86" s="94" t="s">
        <v>974</v>
      </c>
      <c r="C86" s="95"/>
      <c r="D86" s="95"/>
      <c r="E86" s="95"/>
      <c r="F86" s="95"/>
      <c r="G86" s="95"/>
      <c r="H86" s="95"/>
      <c r="I86" s="96"/>
      <c r="J86" s="97"/>
      <c r="K86" s="309">
        <v>0.05</v>
      </c>
      <c r="L86" s="859">
        <f>N79*K86</f>
        <v>26645.928355783166</v>
      </c>
      <c r="M86" s="860"/>
      <c r="N86" s="54"/>
    </row>
    <row r="87" spans="1:14" ht="15.75" thickBot="1">
      <c r="B87" s="823" t="s">
        <v>953</v>
      </c>
      <c r="C87" s="824"/>
      <c r="D87" s="824"/>
      <c r="E87" s="824"/>
      <c r="F87" s="824"/>
      <c r="G87" s="824"/>
      <c r="H87" s="824"/>
      <c r="I87" s="824"/>
      <c r="J87" s="824"/>
      <c r="K87" s="824"/>
      <c r="L87" s="824"/>
      <c r="M87" s="825"/>
      <c r="N87" s="55">
        <f>L84+L85+L86</f>
        <v>159875.570134699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692794.13725036231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8.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1151</v>
      </c>
      <c r="C31" s="84" t="s">
        <v>2168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47894.508756518888</v>
      </c>
      <c r="L36" s="274"/>
      <c r="M36" s="340">
        <v>3.75</v>
      </c>
      <c r="N36" s="276">
        <f>K36/M36</f>
        <v>12771.869001738371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89.693081204802652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12861.562082943174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157783.50451411307</v>
      </c>
      <c r="N48" s="276">
        <f>K48*M48</f>
        <v>157783.50451411307</v>
      </c>
    </row>
    <row r="49" spans="1:14">
      <c r="A49" s="169" t="s">
        <v>654</v>
      </c>
      <c r="B49" s="46" t="str">
        <f>VLOOKUP(A49,MATERIALES!A6:D373,3,FALSE)</f>
        <v xml:space="preserve">Señal (grupo 2). Tablero en lámina galvanizado de 1,2m*0,4m, calibre 16, reflectivo tipo 1. </v>
      </c>
      <c r="C49" s="429"/>
      <c r="D49" s="429"/>
      <c r="E49" s="429"/>
      <c r="F49" s="429"/>
      <c r="G49" s="429"/>
      <c r="H49" s="429"/>
      <c r="I49" s="429"/>
      <c r="J49" s="316" t="str">
        <f>VLOOKUP(A49,MATERIALES!A5:D641,2,FALSE)</f>
        <v>u</v>
      </c>
      <c r="K49" s="401">
        <v>1</v>
      </c>
      <c r="L49" s="425"/>
      <c r="M49" s="406">
        <f>VLOOKUP(A49,MATERIALES!A6:D397,4,FALSE)</f>
        <v>386489.11015840917</v>
      </c>
      <c r="N49" s="276">
        <f>K49*M49</f>
        <v>386489.11015840917</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443473.07993755973</v>
      </c>
      <c r="N50" s="276">
        <f>K50*M50</f>
        <v>13304.192398126792</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557576.80707064911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8969.3081204802656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579407.67727407254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115881.53545481451</v>
      </c>
      <c r="M84" s="858"/>
      <c r="N84" s="54"/>
    </row>
    <row r="85" spans="1:14">
      <c r="B85" s="92" t="s">
        <v>973</v>
      </c>
      <c r="C85" s="93"/>
      <c r="D85" s="93"/>
      <c r="E85" s="93"/>
      <c r="F85" s="93"/>
      <c r="G85" s="93"/>
      <c r="H85" s="93"/>
      <c r="I85" s="90"/>
      <c r="J85" s="91"/>
      <c r="K85" s="308">
        <v>0.05</v>
      </c>
      <c r="L85" s="857">
        <f>N79*K85</f>
        <v>28970.383863703628</v>
      </c>
      <c r="M85" s="858"/>
      <c r="N85" s="54"/>
    </row>
    <row r="86" spans="1:14" ht="15.75" thickBot="1">
      <c r="B86" s="94" t="s">
        <v>974</v>
      </c>
      <c r="C86" s="95"/>
      <c r="D86" s="95"/>
      <c r="E86" s="95"/>
      <c r="F86" s="95"/>
      <c r="G86" s="95"/>
      <c r="H86" s="95"/>
      <c r="I86" s="96"/>
      <c r="J86" s="97"/>
      <c r="K86" s="309">
        <v>0.05</v>
      </c>
      <c r="L86" s="859">
        <f>N79*K86</f>
        <v>28970.383863703628</v>
      </c>
      <c r="M86" s="860"/>
      <c r="N86" s="54"/>
    </row>
    <row r="87" spans="1:14" ht="15.75" thickBot="1">
      <c r="B87" s="823" t="s">
        <v>953</v>
      </c>
      <c r="C87" s="824"/>
      <c r="D87" s="824"/>
      <c r="E87" s="824"/>
      <c r="F87" s="824"/>
      <c r="G87" s="824"/>
      <c r="H87" s="824"/>
      <c r="I87" s="824"/>
      <c r="J87" s="824"/>
      <c r="K87" s="824"/>
      <c r="L87" s="824"/>
      <c r="M87" s="825"/>
      <c r="N87" s="55">
        <f>L84+L85+L86</f>
        <v>173822.30318222177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753229.98045629426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1152</v>
      </c>
      <c r="C31" s="84" t="s">
        <v>2169</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47894.508756518888</v>
      </c>
      <c r="L36" s="274"/>
      <c r="M36" s="340">
        <v>3</v>
      </c>
      <c r="N36" s="276">
        <f>K36/M36</f>
        <v>15964.836252172963</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45.109166666666674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16009.94541883963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616</v>
      </c>
      <c r="B48" s="46" t="str">
        <f>VLOOKUP(A48,MATERIALES!A5:D373,3,FALSE)</f>
        <v>Poste kilometraje</v>
      </c>
      <c r="C48" s="285"/>
      <c r="D48" s="285"/>
      <c r="E48" s="285"/>
      <c r="F48" s="285"/>
      <c r="G48" s="285"/>
      <c r="H48" s="285"/>
      <c r="I48" s="285"/>
      <c r="J48" s="315" t="str">
        <f>VLOOKUP(A48,MATERIALES!A4:D640,2,FALSE)</f>
        <v>u</v>
      </c>
      <c r="K48" s="286">
        <v>1</v>
      </c>
      <c r="L48" s="271"/>
      <c r="M48" s="406">
        <f>VLOOKUP(A48,MATERIALES!A5:D396,4,FALSE)</f>
        <v>158559.76904976703</v>
      </c>
      <c r="N48" s="276">
        <f>K48*M48</f>
        <v>158559.76904976703</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0.06</v>
      </c>
      <c r="L49" s="425"/>
      <c r="M49" s="406">
        <f>VLOOKUP(A49,MATERIALES!A6:D397,4,FALSE)</f>
        <v>443473.07993755973</v>
      </c>
      <c r="N49" s="276">
        <f>K49*M49</f>
        <v>26608.384796253584</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185168.15384602061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24</v>
      </c>
      <c r="N71" s="399">
        <f>K71/M71</f>
        <v>4510.916666666667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4510.916666666667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205689.0159315269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41137.803186305384</v>
      </c>
      <c r="M84" s="858"/>
      <c r="N84" s="54"/>
    </row>
    <row r="85" spans="1:14">
      <c r="B85" s="92" t="s">
        <v>973</v>
      </c>
      <c r="C85" s="93"/>
      <c r="D85" s="93"/>
      <c r="E85" s="93"/>
      <c r="F85" s="93"/>
      <c r="G85" s="93"/>
      <c r="H85" s="93"/>
      <c r="I85" s="90"/>
      <c r="J85" s="91"/>
      <c r="K85" s="308">
        <v>0.05</v>
      </c>
      <c r="L85" s="857">
        <f>N79*K85</f>
        <v>10284.450796576346</v>
      </c>
      <c r="M85" s="858"/>
      <c r="N85" s="54"/>
    </row>
    <row r="86" spans="1:14" ht="15.75" thickBot="1">
      <c r="B86" s="94" t="s">
        <v>974</v>
      </c>
      <c r="C86" s="95"/>
      <c r="D86" s="95"/>
      <c r="E86" s="95"/>
      <c r="F86" s="95"/>
      <c r="G86" s="95"/>
      <c r="H86" s="95"/>
      <c r="I86" s="96"/>
      <c r="J86" s="97"/>
      <c r="K86" s="309">
        <v>0.05</v>
      </c>
      <c r="L86" s="859">
        <f>N79*K86</f>
        <v>10284.450796576346</v>
      </c>
      <c r="M86" s="860"/>
      <c r="N86" s="54"/>
    </row>
    <row r="87" spans="1:14" ht="15.75" thickBot="1">
      <c r="B87" s="823" t="s">
        <v>953</v>
      </c>
      <c r="C87" s="824"/>
      <c r="D87" s="824"/>
      <c r="E87" s="824"/>
      <c r="F87" s="824"/>
      <c r="G87" s="824"/>
      <c r="H87" s="824"/>
      <c r="I87" s="824"/>
      <c r="J87" s="824"/>
      <c r="K87" s="824"/>
      <c r="L87" s="824"/>
      <c r="M87" s="825"/>
      <c r="N87" s="55">
        <f>L84+L85+L86</f>
        <v>61706.704779458079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267395.72071098496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1153</v>
      </c>
      <c r="C31" s="84" t="s">
        <v>2170</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135</v>
      </c>
      <c r="B36" s="836" t="str">
        <f>VLOOKUP(A36,EQUIPOS!A6:D154,3,FALSE)</f>
        <v>Camión 350</v>
      </c>
      <c r="C36" s="837"/>
      <c r="D36" s="837"/>
      <c r="E36" s="837"/>
      <c r="F36" s="837"/>
      <c r="G36" s="837"/>
      <c r="H36" s="838"/>
      <c r="I36" s="271"/>
      <c r="J36" s="272"/>
      <c r="K36" s="273">
        <f>VLOOKUP(A36,EQUIPOS!A6:D163,4,FALSE)</f>
        <v>56715.78106279223</v>
      </c>
      <c r="L36" s="274"/>
      <c r="M36" s="340">
        <v>6.25</v>
      </c>
      <c r="N36" s="276">
        <f>K36/M36</f>
        <v>9074.5249700467575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323.210243614408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9397.7352136611662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209" t="s">
        <v>619</v>
      </c>
      <c r="B48" s="46" t="str">
        <f>VLOOKUP(A48,MATERIALES!A5:D373,3,FALSE)</f>
        <v>Postes para defensa metálica (1,80m)</v>
      </c>
      <c r="C48" s="285"/>
      <c r="D48" s="285"/>
      <c r="E48" s="285"/>
      <c r="F48" s="285"/>
      <c r="G48" s="285"/>
      <c r="H48" s="285"/>
      <c r="I48" s="285"/>
      <c r="J48" s="315" t="str">
        <f>VLOOKUP(A48,MATERIALES!A4:D640,2,FALSE)</f>
        <v>u</v>
      </c>
      <c r="K48" s="286">
        <v>0.25</v>
      </c>
      <c r="L48" s="271"/>
      <c r="M48" s="406">
        <f>VLOOKUP(A48,MATERIALES!A5:D396,4,FALSE)</f>
        <v>148649.45658375858</v>
      </c>
      <c r="N48" s="276">
        <f>K48*M48</f>
        <v>37162.364145939646</v>
      </c>
    </row>
    <row r="49" spans="1:14">
      <c r="A49" s="169" t="s">
        <v>438</v>
      </c>
      <c r="B49" s="46" t="str">
        <f>VLOOKUP(A49,MATERIALES!A6:D373,3,FALSE)</f>
        <v>Defensa Metálica De 4,13 M Galvanizada</v>
      </c>
      <c r="C49" s="429"/>
      <c r="D49" s="429"/>
      <c r="E49" s="429"/>
      <c r="F49" s="429"/>
      <c r="G49" s="429"/>
      <c r="H49" s="429"/>
      <c r="I49" s="429"/>
      <c r="J49" s="316" t="str">
        <f>VLOOKUP(A49,MATERIALES!A5:D641,2,FALSE)</f>
        <v>u</v>
      </c>
      <c r="K49" s="401">
        <v>0.24213075060532688</v>
      </c>
      <c r="L49" s="425"/>
      <c r="M49" s="406">
        <f>VLOOKUP(A49,MATERIALES!A6:D397,4,FALSE)</f>
        <v>285083.92666796787</v>
      </c>
      <c r="N49" s="276">
        <f>K49*M49</f>
        <v>69027.585149629027</v>
      </c>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106189.94929556867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50</v>
      </c>
      <c r="N71" s="399">
        <f>K71/M71</f>
        <v>4330.4799999999996</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50</v>
      </c>
      <c r="N72" s="399">
        <f>K72/M72</f>
        <v>2133.7248722881595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6464.2048722881591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122051.88938151801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24410.377876303603</v>
      </c>
      <c r="M84" s="858"/>
      <c r="N84" s="54"/>
    </row>
    <row r="85" spans="1:14">
      <c r="B85" s="92" t="s">
        <v>973</v>
      </c>
      <c r="C85" s="93"/>
      <c r="D85" s="93"/>
      <c r="E85" s="93"/>
      <c r="F85" s="93"/>
      <c r="G85" s="93"/>
      <c r="H85" s="93"/>
      <c r="I85" s="90"/>
      <c r="J85" s="91"/>
      <c r="K85" s="308">
        <v>0.05</v>
      </c>
      <c r="L85" s="857">
        <f>N79*K85</f>
        <v>6102.5944690759006</v>
      </c>
      <c r="M85" s="858"/>
      <c r="N85" s="54"/>
    </row>
    <row r="86" spans="1:14" ht="15.75" thickBot="1">
      <c r="B86" s="94" t="s">
        <v>974</v>
      </c>
      <c r="C86" s="95"/>
      <c r="D86" s="95"/>
      <c r="E86" s="95"/>
      <c r="F86" s="95"/>
      <c r="G86" s="95"/>
      <c r="H86" s="95"/>
      <c r="I86" s="96"/>
      <c r="J86" s="97"/>
      <c r="K86" s="309">
        <v>0.05</v>
      </c>
      <c r="L86" s="859">
        <f>N79*K86</f>
        <v>6102.5944690759006</v>
      </c>
      <c r="M86" s="860"/>
      <c r="N86" s="54"/>
    </row>
    <row r="87" spans="1:14" ht="15.75" thickBot="1">
      <c r="B87" s="823" t="s">
        <v>953</v>
      </c>
      <c r="C87" s="824"/>
      <c r="D87" s="824"/>
      <c r="E87" s="824"/>
      <c r="F87" s="824"/>
      <c r="G87" s="824"/>
      <c r="H87" s="824"/>
      <c r="I87" s="824"/>
      <c r="J87" s="824"/>
      <c r="K87" s="824"/>
      <c r="L87" s="824"/>
      <c r="M87" s="825"/>
      <c r="N87" s="55">
        <f>L84+L85+L86</f>
        <v>36615.5668144554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158667.45619597341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1154</v>
      </c>
      <c r="C31" s="84" t="s">
        <v>2171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36.087333333333333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36.087333333333333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629</v>
      </c>
      <c r="B48" s="46" t="str">
        <f>VLOOKUP(A48,MATERIALES!A5:D373,3,FALSE)</f>
        <v>Sección final de defensa metálica</v>
      </c>
      <c r="C48" s="285"/>
      <c r="D48" s="285"/>
      <c r="E48" s="285"/>
      <c r="F48" s="285"/>
      <c r="G48" s="285"/>
      <c r="H48" s="285"/>
      <c r="I48" s="272"/>
      <c r="J48" s="228" t="str">
        <f>VLOOKUP(A48,MATERIALES!A4:D640,2,FALSE)</f>
        <v>u</v>
      </c>
      <c r="K48" s="286">
        <v>1</v>
      </c>
      <c r="L48" s="271"/>
      <c r="M48" s="406">
        <f>VLOOKUP(A48,MATERIALES!A5:D396,4,FALSE)</f>
        <v>98190.418748846336</v>
      </c>
      <c r="N48" s="276">
        <f>K48*M48</f>
        <v>98190.418748846336</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98190.418748846336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30</v>
      </c>
      <c r="N71" s="399">
        <f>K71/M71</f>
        <v>3608.7333333333331</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3608.7333333333331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101835.239415513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20367.047883102601</v>
      </c>
      <c r="M84" s="858"/>
      <c r="N84" s="54"/>
    </row>
    <row r="85" spans="1:14">
      <c r="B85" s="92" t="s">
        <v>973</v>
      </c>
      <c r="C85" s="93"/>
      <c r="D85" s="93"/>
      <c r="E85" s="93"/>
      <c r="F85" s="93"/>
      <c r="G85" s="93"/>
      <c r="H85" s="93"/>
      <c r="I85" s="90"/>
      <c r="J85" s="91"/>
      <c r="K85" s="308">
        <v>0.05</v>
      </c>
      <c r="L85" s="857">
        <f>N79*K85</f>
        <v>5091.7619707756503</v>
      </c>
      <c r="M85" s="858"/>
      <c r="N85" s="54"/>
    </row>
    <row r="86" spans="1:14" ht="15.75" thickBot="1">
      <c r="B86" s="94" t="s">
        <v>974</v>
      </c>
      <c r="C86" s="95"/>
      <c r="D86" s="95"/>
      <c r="E86" s="95"/>
      <c r="F86" s="95"/>
      <c r="G86" s="95"/>
      <c r="H86" s="95"/>
      <c r="I86" s="96"/>
      <c r="J86" s="97"/>
      <c r="K86" s="309">
        <v>0.05</v>
      </c>
      <c r="L86" s="859">
        <f>N79*K86</f>
        <v>5091.7619707756503</v>
      </c>
      <c r="M86" s="860"/>
      <c r="N86" s="54"/>
    </row>
    <row r="87" spans="1:14" ht="15.75" thickBot="1">
      <c r="B87" s="823" t="s">
        <v>953</v>
      </c>
      <c r="C87" s="824"/>
      <c r="D87" s="824"/>
      <c r="E87" s="824"/>
      <c r="F87" s="824"/>
      <c r="G87" s="824"/>
      <c r="H87" s="824"/>
      <c r="I87" s="824"/>
      <c r="J87" s="824"/>
      <c r="K87" s="824"/>
      <c r="L87" s="824"/>
      <c r="M87" s="825"/>
      <c r="N87" s="55">
        <f>L84+L85+L86</f>
        <v>30550.5718246539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132385.81124016689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1155</v>
      </c>
      <c r="C31" s="84" t="s">
        <v>2047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37.331724137931033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37.331724137931033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5" t="s">
        <v>631</v>
      </c>
      <c r="B48" s="46" t="str">
        <f>VLOOKUP(A48,MATERIALES!A5:D373,3,FALSE)</f>
        <v>Sección tope</v>
      </c>
      <c r="C48" s="285"/>
      <c r="D48" s="285"/>
      <c r="E48" s="285"/>
      <c r="F48" s="285"/>
      <c r="G48" s="285"/>
      <c r="H48" s="285"/>
      <c r="I48" s="272"/>
      <c r="J48" s="228" t="str">
        <f>VLOOKUP(A48,MATERIALES!A4:D640,2,FALSE)</f>
        <v>u</v>
      </c>
      <c r="K48" s="286">
        <v>1</v>
      </c>
      <c r="L48" s="271"/>
      <c r="M48" s="406">
        <f>VLOOKUP(A48,MATERIALES!A5:D396,4,FALSE)</f>
        <v>68807.303374301424</v>
      </c>
      <c r="N48" s="276">
        <f>K48*M48</f>
        <v>68807.303374301424</v>
      </c>
    </row>
    <row r="49" spans="1:14">
      <c r="A49" s="175"/>
      <c r="B49" s="46"/>
      <c r="C49" s="429"/>
      <c r="D49" s="429"/>
      <c r="E49" s="429"/>
      <c r="F49" s="429"/>
      <c r="G49" s="429"/>
      <c r="H49" s="429"/>
      <c r="I49" s="429"/>
      <c r="J49" s="315"/>
      <c r="K49" s="401"/>
      <c r="L49" s="425"/>
      <c r="M49" s="406"/>
      <c r="N49" s="276"/>
    </row>
    <row r="50" spans="1:14">
      <c r="A50" s="175"/>
      <c r="B50" s="46"/>
      <c r="C50" s="429"/>
      <c r="D50" s="429"/>
      <c r="E50" s="429"/>
      <c r="F50" s="429"/>
      <c r="G50" s="429"/>
      <c r="H50" s="429"/>
      <c r="I50" s="429"/>
      <c r="J50" s="316"/>
      <c r="K50" s="401"/>
      <c r="L50" s="425"/>
      <c r="M50" s="406"/>
      <c r="N50" s="276"/>
    </row>
    <row r="51" spans="1:14">
      <c r="A51" s="175"/>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68807.303374301424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6"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29</v>
      </c>
      <c r="N71" s="399">
        <f>K71/M71</f>
        <v>3733.1724137931033</v>
      </c>
      <c r="O71" s="109"/>
    </row>
    <row r="72" spans="1:15">
      <c r="A72" s="176"/>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3733.1724137931033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72577.807512232452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14515.561502446491</v>
      </c>
      <c r="M84" s="858"/>
      <c r="N84" s="54"/>
    </row>
    <row r="85" spans="1:14">
      <c r="B85" s="92" t="s">
        <v>973</v>
      </c>
      <c r="C85" s="93"/>
      <c r="D85" s="93"/>
      <c r="E85" s="93"/>
      <c r="F85" s="93"/>
      <c r="G85" s="93"/>
      <c r="H85" s="93"/>
      <c r="I85" s="90"/>
      <c r="J85" s="91"/>
      <c r="K85" s="308">
        <v>0.05</v>
      </c>
      <c r="L85" s="857">
        <f>N79*K85</f>
        <v>3628.8903756116229</v>
      </c>
      <c r="M85" s="858"/>
      <c r="N85" s="54"/>
    </row>
    <row r="86" spans="1:14" ht="15.75" thickBot="1">
      <c r="B86" s="94" t="s">
        <v>974</v>
      </c>
      <c r="C86" s="95"/>
      <c r="D86" s="95"/>
      <c r="E86" s="95"/>
      <c r="F86" s="95"/>
      <c r="G86" s="95"/>
      <c r="H86" s="95"/>
      <c r="I86" s="96"/>
      <c r="J86" s="97"/>
      <c r="K86" s="309">
        <v>0.05</v>
      </c>
      <c r="L86" s="859">
        <f>N79*K86</f>
        <v>3628.8903756116229</v>
      </c>
      <c r="M86" s="860"/>
      <c r="N86" s="54"/>
    </row>
    <row r="87" spans="1:14" ht="15.75" thickBot="1">
      <c r="B87" s="823" t="s">
        <v>953</v>
      </c>
      <c r="C87" s="824"/>
      <c r="D87" s="824"/>
      <c r="E87" s="824"/>
      <c r="F87" s="824"/>
      <c r="G87" s="824"/>
      <c r="H87" s="824"/>
      <c r="I87" s="824"/>
      <c r="J87" s="824"/>
      <c r="K87" s="824"/>
      <c r="L87" s="824"/>
      <c r="M87" s="825"/>
      <c r="N87" s="55">
        <f>L84+L85+L86</f>
        <v>21773.342253669736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94351.149765902184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1713</v>
      </c>
      <c r="C31" s="84" t="s">
        <v>1714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37.331724137931033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37.331724137931033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896</v>
      </c>
      <c r="B48" s="46" t="str">
        <f>VLOOKUP(A48,MATERIALES!A5:D373,3,FALSE)</f>
        <v>Amortiguadores (Para Defensas Metálicas), Incluye Tornillos</v>
      </c>
      <c r="C48" s="285"/>
      <c r="D48" s="285"/>
      <c r="E48" s="285"/>
      <c r="F48" s="285"/>
      <c r="G48" s="285"/>
      <c r="H48" s="285"/>
      <c r="I48" s="272"/>
      <c r="J48" s="228" t="str">
        <f>VLOOKUP(A48,MATERIALES!A4:D640,2,FALSE)</f>
        <v>u</v>
      </c>
      <c r="K48" s="286">
        <v>1</v>
      </c>
      <c r="L48" s="271"/>
      <c r="M48" s="406">
        <f>VLOOKUP(A48,MATERIALES!A5:D396,4,FALSE)</f>
        <v>36997.279444945641</v>
      </c>
      <c r="N48" s="276">
        <f>K48*M48</f>
        <v>36997.279444945641</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36997.279444945641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29</v>
      </c>
      <c r="N71" s="399">
        <f>K71/M71</f>
        <v>3733.1724137931033</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3733.1724137931033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40767.783582876677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8153.5567165753355</v>
      </c>
      <c r="M84" s="858"/>
      <c r="N84" s="54"/>
    </row>
    <row r="85" spans="1:14">
      <c r="B85" s="92" t="s">
        <v>973</v>
      </c>
      <c r="C85" s="93"/>
      <c r="D85" s="93"/>
      <c r="E85" s="93"/>
      <c r="F85" s="93"/>
      <c r="G85" s="93"/>
      <c r="H85" s="93"/>
      <c r="I85" s="90"/>
      <c r="J85" s="91"/>
      <c r="K85" s="308">
        <v>0.05</v>
      </c>
      <c r="L85" s="857">
        <f>N79*K85</f>
        <v>2038.3891791438339</v>
      </c>
      <c r="M85" s="858"/>
      <c r="N85" s="54"/>
    </row>
    <row r="86" spans="1:14" ht="15.75" thickBot="1">
      <c r="B86" s="94" t="s">
        <v>974</v>
      </c>
      <c r="C86" s="95"/>
      <c r="D86" s="95"/>
      <c r="E86" s="95"/>
      <c r="F86" s="95"/>
      <c r="G86" s="95"/>
      <c r="H86" s="95"/>
      <c r="I86" s="96"/>
      <c r="J86" s="97"/>
      <c r="K86" s="309">
        <v>0.05</v>
      </c>
      <c r="L86" s="859">
        <f>N79*K86</f>
        <v>2038.3891791438339</v>
      </c>
      <c r="M86" s="860"/>
      <c r="N86" s="54"/>
    </row>
    <row r="87" spans="1:14" ht="15.75" thickBot="1">
      <c r="B87" s="823" t="s">
        <v>953</v>
      </c>
      <c r="C87" s="824"/>
      <c r="D87" s="824"/>
      <c r="E87" s="824"/>
      <c r="F87" s="824"/>
      <c r="G87" s="824"/>
      <c r="H87" s="824"/>
      <c r="I87" s="824"/>
      <c r="J87" s="824"/>
      <c r="K87" s="824"/>
      <c r="L87" s="824"/>
      <c r="M87" s="825"/>
      <c r="N87" s="55">
        <f>L84+L85+L86</f>
        <v>12230.335074863004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52998.11865773968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1156</v>
      </c>
      <c r="C31" s="84" t="s">
        <v>2172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363</v>
      </c>
      <c r="B36" s="836" t="str">
        <f>VLOOKUP(A36,EQUIPOS!A6:D154,3,FALSE)</f>
        <v>Vibrador de concreto, Motor de 3 hp a 18.000 rpm Mangueras de 4 mt</v>
      </c>
      <c r="C36" s="837"/>
      <c r="D36" s="837"/>
      <c r="E36" s="837"/>
      <c r="F36" s="837"/>
      <c r="G36" s="837"/>
      <c r="H36" s="838"/>
      <c r="I36" s="271"/>
      <c r="J36" s="272"/>
      <c r="K36" s="273">
        <f>VLOOKUP(A36,EQUIPOS!A6:D163,4,FALSE)</f>
        <v>4449.9106977752608</v>
      </c>
      <c r="L36" s="274"/>
      <c r="M36" s="340">
        <v>1.25</v>
      </c>
      <c r="N36" s="276">
        <f>K36/M36</f>
        <v>3559.9285582202087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N77*M41</f>
        <v>538.15848722881594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4098.087045449025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745</v>
      </c>
      <c r="B48" s="46" t="str">
        <f>VLOOKUP(A48,MATERIALES!A5:D373,3,FALSE)</f>
        <v>Acero PDR-60</v>
      </c>
      <c r="C48" s="285"/>
      <c r="D48" s="285"/>
      <c r="E48" s="285"/>
      <c r="F48" s="285"/>
      <c r="G48" s="285"/>
      <c r="H48" s="285"/>
      <c r="I48" s="285"/>
      <c r="J48" s="315" t="str">
        <f>VLOOKUP(A48,MATERIALES!A4:D640,2,FALSE)</f>
        <v>kg</v>
      </c>
      <c r="K48" s="286">
        <v>9.6</v>
      </c>
      <c r="L48" s="271"/>
      <c r="M48" s="406">
        <f>VLOOKUP(A48,MATERIALES!A5:D396,4,FALSE)</f>
        <v>4165.4831764599385</v>
      </c>
      <c r="N48" s="276">
        <f>K48*M48</f>
        <v>39988.638494015409</v>
      </c>
    </row>
    <row r="49" spans="1:14">
      <c r="A49" s="169" t="s">
        <v>832</v>
      </c>
      <c r="B49" s="46" t="str">
        <f>VLOOKUP(A49,MATERIALES!A6:D373,3,FALSE)</f>
        <v>Concreto Resistencia  21 (Mpa)</v>
      </c>
      <c r="C49" s="429"/>
      <c r="D49" s="429"/>
      <c r="E49" s="429"/>
      <c r="F49" s="429"/>
      <c r="G49" s="429"/>
      <c r="H49" s="429"/>
      <c r="I49" s="429"/>
      <c r="J49" s="316" t="str">
        <f>VLOOKUP(A49,MATERIALES!A5:D641,2,FALSE)</f>
        <v>m3</v>
      </c>
      <c r="K49" s="401">
        <v>0.12</v>
      </c>
      <c r="L49" s="425"/>
      <c r="M49" s="406">
        <f>VLOOKUP(A49,MATERIALES!A6:D397,4,FALSE)</f>
        <v>462080.26321990258</v>
      </c>
      <c r="N49" s="276">
        <f>K49*M49</f>
        <v>55449.631586388306</v>
      </c>
    </row>
    <row r="50" spans="1:14">
      <c r="A50" s="169" t="s">
        <v>869</v>
      </c>
      <c r="B50" s="46" t="str">
        <f>VLOOKUP(A50,MATERIALES!A6:D373,3,FALSE)</f>
        <v>Formaleta para baranda de concreto</v>
      </c>
      <c r="C50" s="429"/>
      <c r="D50" s="429"/>
      <c r="E50" s="429"/>
      <c r="F50" s="429"/>
      <c r="G50" s="429"/>
      <c r="H50" s="429"/>
      <c r="I50" s="429"/>
      <c r="J50" s="316" t="str">
        <f>VLOOKUP(A50,MATERIALES!A6:D642,2,FALSE)</f>
        <v>m</v>
      </c>
      <c r="K50" s="401">
        <v>0.5</v>
      </c>
      <c r="L50" s="425"/>
      <c r="M50" s="406">
        <f>VLOOKUP(A50,MATERIALES!A6:D398,4,FALSE)</f>
        <v>6000</v>
      </c>
      <c r="N50" s="276">
        <f>K50*M50</f>
        <v>3000</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98438.270080403716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v>
      </c>
      <c r="N71" s="399">
        <f>K71/M71</f>
        <v>16239.3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26907.924361440797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129444.28148729354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25888.856297458711</v>
      </c>
      <c r="M84" s="858"/>
      <c r="N84" s="54"/>
    </row>
    <row r="85" spans="1:14">
      <c r="B85" s="92" t="s">
        <v>973</v>
      </c>
      <c r="C85" s="93"/>
      <c r="D85" s="93"/>
      <c r="E85" s="93"/>
      <c r="F85" s="93"/>
      <c r="G85" s="93"/>
      <c r="H85" s="93"/>
      <c r="I85" s="90"/>
      <c r="J85" s="91"/>
      <c r="K85" s="308">
        <v>0.05</v>
      </c>
      <c r="L85" s="857">
        <f>N79*K85</f>
        <v>6472.2140743646778</v>
      </c>
      <c r="M85" s="858"/>
      <c r="N85" s="54"/>
    </row>
    <row r="86" spans="1:14" ht="15.75" thickBot="1">
      <c r="B86" s="94" t="s">
        <v>974</v>
      </c>
      <c r="C86" s="95"/>
      <c r="D86" s="95"/>
      <c r="E86" s="95"/>
      <c r="F86" s="95"/>
      <c r="G86" s="95"/>
      <c r="H86" s="95"/>
      <c r="I86" s="96"/>
      <c r="J86" s="97"/>
      <c r="K86" s="309">
        <v>0.05</v>
      </c>
      <c r="L86" s="859">
        <f>N79*K86</f>
        <v>6472.2140743646778</v>
      </c>
      <c r="M86" s="860"/>
      <c r="N86" s="54"/>
    </row>
    <row r="87" spans="1:14" ht="15.75" thickBot="1">
      <c r="B87" s="823" t="s">
        <v>953</v>
      </c>
      <c r="C87" s="824"/>
      <c r="D87" s="824"/>
      <c r="E87" s="824"/>
      <c r="F87" s="824"/>
      <c r="G87" s="824"/>
      <c r="H87" s="824"/>
      <c r="I87" s="824"/>
      <c r="J87" s="824"/>
      <c r="K87" s="824"/>
      <c r="L87" s="824"/>
      <c r="M87" s="825"/>
      <c r="N87" s="55">
        <f>L84+L85+L86</f>
        <v>38833.284446188067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168277.56593348162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1157</v>
      </c>
      <c r="C31" s="84" t="s">
        <v>1715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7.7329999999999997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7.7329999999999997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408</v>
      </c>
      <c r="B48" s="46" t="str">
        <f>VLOOKUP(A48,MATERIALES!A5:D373,3,FALSE)</f>
        <v>Captafaro, Incluye Tornillos</v>
      </c>
      <c r="C48" s="285"/>
      <c r="D48" s="285"/>
      <c r="E48" s="285"/>
      <c r="F48" s="285"/>
      <c r="G48" s="285"/>
      <c r="H48" s="285"/>
      <c r="I48" s="272"/>
      <c r="J48" s="228" t="str">
        <f>VLOOKUP(A48,MATERIALES!A4:D640,2,FALSE)</f>
        <v>u</v>
      </c>
      <c r="K48" s="286">
        <v>1</v>
      </c>
      <c r="L48" s="271"/>
      <c r="M48" s="406">
        <f>VLOOKUP(A48,MATERIALES!A5:D396,4,FALSE)</f>
        <v>14275.650408419757</v>
      </c>
      <c r="N48" s="276">
        <f>K48*M48</f>
        <v>14275.650408419757</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14275.650408419757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70</v>
      </c>
      <c r="N71" s="399">
        <f>K71/M71</f>
        <v>773.3</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773.3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15056.683408419756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3011.3366816839516</v>
      </c>
      <c r="M84" s="858"/>
      <c r="N84" s="54"/>
    </row>
    <row r="85" spans="1:14">
      <c r="B85" s="92" t="s">
        <v>973</v>
      </c>
      <c r="C85" s="93"/>
      <c r="D85" s="93"/>
      <c r="E85" s="93"/>
      <c r="F85" s="93"/>
      <c r="G85" s="93"/>
      <c r="H85" s="93"/>
      <c r="I85" s="90"/>
      <c r="J85" s="91"/>
      <c r="K85" s="308">
        <v>0.05</v>
      </c>
      <c r="L85" s="857">
        <f>N79*K85</f>
        <v>752.8341704209879</v>
      </c>
      <c r="M85" s="858"/>
      <c r="N85" s="54"/>
    </row>
    <row r="86" spans="1:14" ht="15.75" thickBot="1">
      <c r="B86" s="94" t="s">
        <v>974</v>
      </c>
      <c r="C86" s="95"/>
      <c r="D86" s="95"/>
      <c r="E86" s="95"/>
      <c r="F86" s="95"/>
      <c r="G86" s="95"/>
      <c r="H86" s="95"/>
      <c r="I86" s="96"/>
      <c r="J86" s="97"/>
      <c r="K86" s="309">
        <v>0.05</v>
      </c>
      <c r="L86" s="859">
        <f>N79*K86</f>
        <v>752.8341704209879</v>
      </c>
      <c r="M86" s="860"/>
      <c r="N86" s="54"/>
    </row>
    <row r="87" spans="1:14" ht="15.75" thickBot="1">
      <c r="B87" s="823" t="s">
        <v>953</v>
      </c>
      <c r="C87" s="824"/>
      <c r="D87" s="824"/>
      <c r="E87" s="824"/>
      <c r="F87" s="824"/>
      <c r="G87" s="824"/>
      <c r="H87" s="824"/>
      <c r="I87" s="824"/>
      <c r="J87" s="824"/>
      <c r="K87" s="824"/>
      <c r="L87" s="824"/>
      <c r="M87" s="825"/>
      <c r="N87" s="55">
        <f>L84+L85+L86</f>
        <v>4517.0050225259274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19573.688430945684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2"/>
      <c r="C1" s="924"/>
      <c r="D1" s="925"/>
      <c r="E1" s="925"/>
      <c r="F1" s="925"/>
      <c r="G1" s="925"/>
      <c r="H1" s="925"/>
      <c r="I1" s="925"/>
      <c r="J1" s="926"/>
      <c r="K1" s="927" t="s">
        <v>933</v>
      </c>
      <c r="L1" s="929" t="s">
        <v>2197</v>
      </c>
      <c r="M1" s="930"/>
      <c r="N1" s="931"/>
    </row>
    <row r="2" spans="2:14" ht="24.7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1716</v>
      </c>
      <c r="C31" s="84" t="s">
        <v>2173</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47894.508756518888</v>
      </c>
      <c r="L36" s="274"/>
      <c r="M36" s="340">
        <v>160</v>
      </c>
      <c r="N36" s="276">
        <f>K36/M36</f>
        <v>299.34067972824306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20.102155451800996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319.44283518004409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439</v>
      </c>
      <c r="B48" s="46" t="str">
        <f>VLOOKUP(A48,MATERIALES!A5:D373,3,FALSE)</f>
        <v>Delineador de corona en forma de A de lámina galvanizada calibre 16 de (1.55*25) cm</v>
      </c>
      <c r="C48" s="285"/>
      <c r="D48" s="285"/>
      <c r="E48" s="285"/>
      <c r="F48" s="285"/>
      <c r="G48" s="285"/>
      <c r="H48" s="285"/>
      <c r="I48" s="285"/>
      <c r="J48" s="315" t="str">
        <f>VLOOKUP(A48,MATERIALES!A4:D640,2,FALSE)</f>
        <v>u</v>
      </c>
      <c r="K48" s="286">
        <v>1</v>
      </c>
      <c r="L48" s="271"/>
      <c r="M48" s="406">
        <f>VLOOKUP(A48,MATERIALES!A5:D396,4,FALSE)</f>
        <v>45708.521251061</v>
      </c>
      <c r="N48" s="276">
        <f>K48*M48</f>
        <v>45708.521251061</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0.03</v>
      </c>
      <c r="L49" s="425"/>
      <c r="M49" s="406">
        <f>VLOOKUP(A49,MATERIALES!A6:D397,4,FALSE)</f>
        <v>443473.07993755973</v>
      </c>
      <c r="N49" s="276">
        <f>K49*M49</f>
        <v>13304.192398126792</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59012.71364918779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80</v>
      </c>
      <c r="N71" s="399">
        <f>K71/M71</f>
        <v>1333.5780451800997</v>
      </c>
      <c r="O71" s="109"/>
    </row>
    <row r="72" spans="1:15">
      <c r="A72" s="170" t="s">
        <v>6</v>
      </c>
      <c r="B72" s="52" t="str">
        <f>VLOOKUP(A72,'MANO DE OBRA'!A8:D69,3,FALSE)</f>
        <v xml:space="preserve">Obrero </v>
      </c>
      <c r="C72" s="50"/>
      <c r="D72" s="50"/>
      <c r="E72" s="50"/>
      <c r="F72" s="50"/>
      <c r="G72" s="50"/>
      <c r="H72" s="50"/>
      <c r="I72" s="296">
        <f>K72/J72*100</f>
        <v>29260.000000000004</v>
      </c>
      <c r="J72" s="297">
        <v>185</v>
      </c>
      <c r="K72" s="298">
        <f>VLOOKUP(A72,'MANO DE OBRA'!A8:D100,4,FALSE)</f>
        <v>54131</v>
      </c>
      <c r="L72" s="53"/>
      <c r="M72" s="438">
        <v>80</v>
      </c>
      <c r="N72" s="399">
        <f>K72/M72</f>
        <v>676.63750000000005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2010.2155451800998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61342.372029547936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12268.474405909588</v>
      </c>
      <c r="M84" s="858"/>
      <c r="N84" s="54"/>
    </row>
    <row r="85" spans="1:14">
      <c r="B85" s="92" t="s">
        <v>973</v>
      </c>
      <c r="C85" s="93"/>
      <c r="D85" s="93"/>
      <c r="E85" s="93"/>
      <c r="F85" s="93"/>
      <c r="G85" s="93"/>
      <c r="H85" s="93"/>
      <c r="I85" s="90"/>
      <c r="J85" s="91"/>
      <c r="K85" s="308">
        <v>0.05</v>
      </c>
      <c r="L85" s="857">
        <f>N79*K85</f>
        <v>3067.1186014773971</v>
      </c>
      <c r="M85" s="858"/>
      <c r="N85" s="54"/>
    </row>
    <row r="86" spans="1:14" ht="15.75" thickBot="1">
      <c r="B86" s="94" t="s">
        <v>974</v>
      </c>
      <c r="C86" s="95"/>
      <c r="D86" s="95"/>
      <c r="E86" s="95"/>
      <c r="F86" s="95"/>
      <c r="G86" s="95"/>
      <c r="H86" s="95"/>
      <c r="I86" s="96"/>
      <c r="J86" s="97"/>
      <c r="K86" s="309">
        <v>0.05</v>
      </c>
      <c r="L86" s="859">
        <f>N79*K86</f>
        <v>3067.1186014773971</v>
      </c>
      <c r="M86" s="860"/>
      <c r="N86" s="54"/>
    </row>
    <row r="87" spans="1:14" ht="15.75" thickBot="1">
      <c r="B87" s="823" t="s">
        <v>953</v>
      </c>
      <c r="C87" s="824"/>
      <c r="D87" s="824"/>
      <c r="E87" s="824"/>
      <c r="F87" s="824"/>
      <c r="G87" s="824"/>
      <c r="H87" s="824"/>
      <c r="I87" s="824"/>
      <c r="J87" s="824"/>
      <c r="K87" s="824"/>
      <c r="L87" s="824"/>
      <c r="M87" s="825"/>
      <c r="N87" s="55">
        <f>L84+L85+L86</f>
        <v>18402.711608864382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79745.083638412325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1158</v>
      </c>
      <c r="C31" s="84" t="s">
        <v>2174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72.174666666666667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72.174666666666667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0.04</v>
      </c>
      <c r="L48" s="271"/>
      <c r="M48" s="406">
        <f>VLOOKUP(A48,MATERIALES!A5:D396,4,FALSE)</f>
        <v>8588.3272564643739</v>
      </c>
      <c r="N48" s="276">
        <f>K48*M48</f>
        <v>343.53309025857499</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56698.514227160289</v>
      </c>
      <c r="N49" s="276">
        <f>K49*M49</f>
        <v>22679.405690864118</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532.36961095792321</v>
      </c>
      <c r="N50" s="276">
        <f>K50*M50</f>
        <v>1597.1088328737696</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24620.047613996459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721.74666666666667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25413.968947329791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5082.793789465959</v>
      </c>
      <c r="M84" s="858"/>
      <c r="N84" s="54"/>
    </row>
    <row r="85" spans="1:14">
      <c r="B85" s="92" t="s">
        <v>973</v>
      </c>
      <c r="C85" s="93"/>
      <c r="D85" s="93"/>
      <c r="E85" s="93"/>
      <c r="F85" s="93"/>
      <c r="G85" s="93"/>
      <c r="H85" s="93"/>
      <c r="I85" s="90"/>
      <c r="J85" s="91"/>
      <c r="K85" s="308">
        <v>0.05</v>
      </c>
      <c r="L85" s="857">
        <f>N79*K85</f>
        <v>1270.6984473664897</v>
      </c>
      <c r="M85" s="858"/>
      <c r="N85" s="54"/>
    </row>
    <row r="86" spans="1:14" ht="15.75" thickBot="1">
      <c r="B86" s="94" t="s">
        <v>974</v>
      </c>
      <c r="C86" s="95"/>
      <c r="D86" s="95"/>
      <c r="E86" s="95"/>
      <c r="F86" s="95"/>
      <c r="G86" s="95"/>
      <c r="H86" s="95"/>
      <c r="I86" s="96"/>
      <c r="J86" s="97"/>
      <c r="K86" s="309">
        <v>0.05</v>
      </c>
      <c r="L86" s="859">
        <f>N79*K86</f>
        <v>1270.6984473664897</v>
      </c>
      <c r="M86" s="860"/>
      <c r="N86" s="54"/>
    </row>
    <row r="87" spans="1:14" ht="15.75" thickBot="1">
      <c r="B87" s="823" t="s">
        <v>953</v>
      </c>
      <c r="C87" s="824"/>
      <c r="D87" s="824"/>
      <c r="E87" s="824"/>
      <c r="F87" s="824"/>
      <c r="G87" s="824"/>
      <c r="H87" s="824"/>
      <c r="I87" s="824"/>
      <c r="J87" s="824"/>
      <c r="K87" s="824"/>
      <c r="L87" s="824"/>
      <c r="M87" s="825"/>
      <c r="N87" s="55">
        <f>L84+L85+L86</f>
        <v>7624.1906841989385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33038.159631528732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1159</v>
      </c>
      <c r="C31" s="84" t="s">
        <v>2175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72.174666666666667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72.174666666666667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44177.319786791842</v>
      </c>
      <c r="N48" s="276">
        <f>K48*M48</f>
        <v>17670.927914716736</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532.36961095792321</v>
      </c>
      <c r="N49" s="276">
        <f>K49*M49</f>
        <v>1597.1088328737696</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19268.036747590508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721.74666666666667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20061.95808092384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4012.3916161847683</v>
      </c>
      <c r="M84" s="858"/>
      <c r="N84" s="54"/>
    </row>
    <row r="85" spans="1:14">
      <c r="B85" s="92" t="s">
        <v>973</v>
      </c>
      <c r="C85" s="93"/>
      <c r="D85" s="93"/>
      <c r="E85" s="93"/>
      <c r="F85" s="93"/>
      <c r="G85" s="93"/>
      <c r="H85" s="93"/>
      <c r="I85" s="90"/>
      <c r="J85" s="91"/>
      <c r="K85" s="308">
        <v>0.05</v>
      </c>
      <c r="L85" s="857">
        <f>N79*K85</f>
        <v>1003.0979040461921</v>
      </c>
      <c r="M85" s="858"/>
      <c r="N85" s="54"/>
    </row>
    <row r="86" spans="1:14" ht="15.75" thickBot="1">
      <c r="B86" s="94" t="s">
        <v>974</v>
      </c>
      <c r="C86" s="95"/>
      <c r="D86" s="95"/>
      <c r="E86" s="95"/>
      <c r="F86" s="95"/>
      <c r="G86" s="95"/>
      <c r="H86" s="95"/>
      <c r="I86" s="96"/>
      <c r="J86" s="97"/>
      <c r="K86" s="309">
        <v>0.05</v>
      </c>
      <c r="L86" s="859">
        <f>N79*K86</f>
        <v>1003.0979040461921</v>
      </c>
      <c r="M86" s="860"/>
      <c r="N86" s="54"/>
    </row>
    <row r="87" spans="1:14" ht="15.75" thickBot="1">
      <c r="B87" s="823" t="s">
        <v>953</v>
      </c>
      <c r="C87" s="824"/>
      <c r="D87" s="824"/>
      <c r="E87" s="824"/>
      <c r="F87" s="824"/>
      <c r="G87" s="824"/>
      <c r="H87" s="824"/>
      <c r="I87" s="824"/>
      <c r="J87" s="824"/>
      <c r="K87" s="824"/>
      <c r="L87" s="824"/>
      <c r="M87" s="825"/>
      <c r="N87" s="55">
        <f>L84+L85+L86</f>
        <v>6018.5874242771515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26080.545505200993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1160</v>
      </c>
      <c r="C31" s="84" t="s">
        <v>2176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286.59765815254394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286.59765815254394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0.08</v>
      </c>
      <c r="L48" s="271"/>
      <c r="M48" s="406">
        <f>VLOOKUP(A48,MATERIALES!A5:D396,4,FALSE)</f>
        <v>8588.3272564643739</v>
      </c>
      <c r="N48" s="276">
        <f>K48*M48</f>
        <v>687.06618051714997</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56698.514227160289</v>
      </c>
      <c r="N49" s="276">
        <f>K49*M49</f>
        <v>22679.405690864118</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532.36961095792321</v>
      </c>
      <c r="N50" s="276">
        <f>K50*M50</f>
        <v>1597.1088328737696</v>
      </c>
    </row>
    <row r="51" spans="1:14">
      <c r="A51" s="169" t="s">
        <v>920</v>
      </c>
      <c r="B51" s="46" t="str">
        <f>VLOOKUP(A51,MATERIALES!A6:D373,3,FALSE)</f>
        <v>Malla eslabonada, calibre 10, 6 ojos</v>
      </c>
      <c r="C51" s="429"/>
      <c r="D51" s="429"/>
      <c r="E51" s="429"/>
      <c r="F51" s="429"/>
      <c r="G51" s="429"/>
      <c r="H51" s="429"/>
      <c r="I51" s="429"/>
      <c r="J51" s="316" t="str">
        <f>VLOOKUP(A51,MATERIALES!A6:D643,2,FALSE)</f>
        <v>m2</v>
      </c>
      <c r="K51" s="401">
        <v>1.5</v>
      </c>
      <c r="L51" s="425"/>
      <c r="M51" s="406">
        <f>VLOOKUP(A51,MATERIALES!A6:D399,4,FALSE)</f>
        <v>10306.675668145394</v>
      </c>
      <c r="N51" s="276">
        <f>K51*M51</f>
        <v>15460.013502218091</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40423.594206473128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75</v>
      </c>
      <c r="N71" s="399">
        <f>K71/M71</f>
        <v>1443.4933333333333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
    </row>
    <row r="77" spans="1:15" ht="15.75" thickBot="1">
      <c r="B77" s="823" t="s">
        <v>953</v>
      </c>
      <c r="C77" s="824"/>
      <c r="D77" s="824"/>
      <c r="E77" s="824"/>
      <c r="F77" s="824"/>
      <c r="G77" s="824"/>
      <c r="H77" s="824"/>
      <c r="I77" s="824"/>
      <c r="J77" s="824"/>
      <c r="K77" s="824"/>
      <c r="L77" s="824"/>
      <c r="M77" s="825"/>
      <c r="N77" s="305">
        <f>SUM(N71:N76)</f>
        <v>2865.9765815254395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43576.168446151118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8715.2336892302246</v>
      </c>
      <c r="M84" s="858"/>
      <c r="N84" s="54"/>
    </row>
    <row r="85" spans="1:14">
      <c r="B85" s="92" t="s">
        <v>973</v>
      </c>
      <c r="C85" s="93"/>
      <c r="D85" s="93"/>
      <c r="E85" s="93"/>
      <c r="F85" s="93"/>
      <c r="G85" s="93"/>
      <c r="H85" s="93"/>
      <c r="I85" s="90"/>
      <c r="J85" s="91"/>
      <c r="K85" s="308">
        <v>0.05</v>
      </c>
      <c r="L85" s="857">
        <f>N79*K85</f>
        <v>2178.8084223075562</v>
      </c>
      <c r="M85" s="858"/>
      <c r="N85" s="54"/>
    </row>
    <row r="86" spans="1:14" ht="15.75" thickBot="1">
      <c r="B86" s="94" t="s">
        <v>974</v>
      </c>
      <c r="C86" s="95"/>
      <c r="D86" s="95"/>
      <c r="E86" s="95"/>
      <c r="F86" s="95"/>
      <c r="G86" s="95"/>
      <c r="H86" s="95"/>
      <c r="I86" s="96"/>
      <c r="J86" s="97"/>
      <c r="K86" s="309">
        <v>0.05</v>
      </c>
      <c r="L86" s="859">
        <f>N79*K86</f>
        <v>2178.8084223075562</v>
      </c>
      <c r="M86" s="860"/>
      <c r="N86" s="54"/>
    </row>
    <row r="87" spans="1:14" ht="15.75" thickBot="1">
      <c r="B87" s="823" t="s">
        <v>953</v>
      </c>
      <c r="C87" s="824"/>
      <c r="D87" s="824"/>
      <c r="E87" s="824"/>
      <c r="F87" s="824"/>
      <c r="G87" s="824"/>
      <c r="H87" s="824"/>
      <c r="I87" s="824"/>
      <c r="J87" s="824"/>
      <c r="K87" s="824"/>
      <c r="L87" s="824"/>
      <c r="M87" s="825"/>
      <c r="N87" s="55">
        <f>L84+L85+L86</f>
        <v>13072.850533845338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56649.018979996457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1161</v>
      </c>
      <c r="C31" s="84" t="s">
        <v>2177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286.59765815254394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286.59765815254394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44177.319786791842</v>
      </c>
      <c r="N48" s="276">
        <f>K48*M48</f>
        <v>17670.927914716736</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532.36961095792321</v>
      </c>
      <c r="N49" s="276">
        <f>K49*M49</f>
        <v>1597.1088328737696</v>
      </c>
    </row>
    <row r="50" spans="1:14">
      <c r="A50" s="169" t="s">
        <v>920</v>
      </c>
      <c r="B50" s="46" t="str">
        <f>VLOOKUP(A50,MATERIALES!A6:D373,3,FALSE)</f>
        <v>Malla eslabonada, calibre 10, 6 ojos</v>
      </c>
      <c r="C50" s="429"/>
      <c r="D50" s="429"/>
      <c r="E50" s="429"/>
      <c r="F50" s="429"/>
      <c r="G50" s="429"/>
      <c r="H50" s="429"/>
      <c r="I50" s="429"/>
      <c r="J50" s="316" t="str">
        <f>VLOOKUP(A50,MATERIALES!A6:D642,2,FALSE)</f>
        <v>m2</v>
      </c>
      <c r="K50" s="401">
        <v>1.5</v>
      </c>
      <c r="L50" s="425"/>
      <c r="M50" s="406">
        <f>VLOOKUP(A50,MATERIALES!A6:D398,4,FALSE)</f>
        <v>10306.675668145394</v>
      </c>
      <c r="N50" s="276">
        <f>K50*M50</f>
        <v>15460.013502218091</v>
      </c>
    </row>
    <row r="51" spans="1:14" ht="15.75" customHeight="1">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34728.050249808599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75</v>
      </c>
      <c r="N71" s="399">
        <f>K71/M71</f>
        <v>1443.4933333333333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2865.9765815254395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37880.624489486581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7576.1248978973163</v>
      </c>
      <c r="M84" s="858"/>
      <c r="N84" s="54"/>
    </row>
    <row r="85" spans="1:14">
      <c r="B85" s="92" t="s">
        <v>973</v>
      </c>
      <c r="C85" s="93"/>
      <c r="D85" s="93"/>
      <c r="E85" s="93"/>
      <c r="F85" s="93"/>
      <c r="G85" s="93"/>
      <c r="H85" s="93"/>
      <c r="I85" s="90"/>
      <c r="J85" s="91"/>
      <c r="K85" s="308">
        <v>0.05</v>
      </c>
      <c r="L85" s="857">
        <f>N79*K85</f>
        <v>1894.0312244743291</v>
      </c>
      <c r="M85" s="858"/>
      <c r="N85" s="54"/>
    </row>
    <row r="86" spans="1:14" ht="15.75" thickBot="1">
      <c r="B86" s="94" t="s">
        <v>974</v>
      </c>
      <c r="C86" s="95"/>
      <c r="D86" s="95"/>
      <c r="E86" s="95"/>
      <c r="F86" s="95"/>
      <c r="G86" s="95"/>
      <c r="H86" s="95"/>
      <c r="I86" s="96"/>
      <c r="J86" s="97"/>
      <c r="K86" s="309">
        <v>0.05</v>
      </c>
      <c r="L86" s="859">
        <f>N79*K86</f>
        <v>1894.0312244743291</v>
      </c>
      <c r="M86" s="860"/>
      <c r="N86" s="54"/>
    </row>
    <row r="87" spans="1:14" ht="15.75" thickBot="1">
      <c r="B87" s="823" t="s">
        <v>953</v>
      </c>
      <c r="C87" s="824"/>
      <c r="D87" s="824"/>
      <c r="E87" s="824"/>
      <c r="F87" s="824"/>
      <c r="G87" s="824"/>
      <c r="H87" s="824"/>
      <c r="I87" s="824"/>
      <c r="J87" s="824"/>
      <c r="K87" s="824"/>
      <c r="L87" s="824"/>
      <c r="M87" s="825"/>
      <c r="N87" s="55">
        <f>L84+L85+L86</f>
        <v>11364.187346845974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49244.811836332556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1717</v>
      </c>
      <c r="C31" s="84" t="s">
        <v>2178</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241</v>
      </c>
      <c r="B36" s="836" t="str">
        <f>VLOOKUP(A36,EQUIPOS!A6:D154,3,FALSE)</f>
        <v>Grúa (capacidad 15 ton)</v>
      </c>
      <c r="C36" s="837"/>
      <c r="D36" s="837"/>
      <c r="E36" s="837"/>
      <c r="F36" s="837"/>
      <c r="G36" s="837"/>
      <c r="H36" s="838"/>
      <c r="I36" s="271"/>
      <c r="J36" s="272"/>
      <c r="K36" s="273">
        <f>VLOOKUP(A36,EQUIPOS!A6:D163,4,FALSE)</f>
        <v>182473.93970890972</v>
      </c>
      <c r="L36" s="274"/>
      <c r="M36" s="340">
        <v>0.75</v>
      </c>
      <c r="N36" s="276">
        <f>K36/M36</f>
        <v>243298.58627854628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0.2</v>
      </c>
      <c r="N41" s="348">
        <f>N77*M41</f>
        <v>8969.3081204802675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252267.89439902655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15000</v>
      </c>
      <c r="N48" s="276">
        <f>K48*M48</f>
        <v>15000</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15000</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v>
      </c>
      <c r="N71" s="399">
        <f>K71/M71</f>
        <v>17781.040602401332</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6</v>
      </c>
      <c r="N72" s="399">
        <f>K72/M72</f>
        <v>27065.5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44846.540602401335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312114.43500142789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62422.887000285584</v>
      </c>
      <c r="M84" s="858"/>
      <c r="N84" s="54"/>
    </row>
    <row r="85" spans="1:14">
      <c r="B85" s="92" t="s">
        <v>973</v>
      </c>
      <c r="C85" s="93"/>
      <c r="D85" s="93"/>
      <c r="E85" s="93"/>
      <c r="F85" s="93"/>
      <c r="G85" s="93"/>
      <c r="H85" s="93"/>
      <c r="I85" s="90"/>
      <c r="J85" s="91"/>
      <c r="K85" s="308">
        <v>0.05</v>
      </c>
      <c r="L85" s="857">
        <f>N79*K85</f>
        <v>15605.721750071396</v>
      </c>
      <c r="M85" s="858"/>
      <c r="N85" s="54"/>
    </row>
    <row r="86" spans="1:14" ht="15.75" thickBot="1">
      <c r="B86" s="94" t="s">
        <v>974</v>
      </c>
      <c r="C86" s="95"/>
      <c r="D86" s="95"/>
      <c r="E86" s="95"/>
      <c r="F86" s="95"/>
      <c r="G86" s="95"/>
      <c r="H86" s="95"/>
      <c r="I86" s="96"/>
      <c r="J86" s="97"/>
      <c r="K86" s="309">
        <v>0.05</v>
      </c>
      <c r="L86" s="859">
        <f>N79*K86</f>
        <v>15605.721750071396</v>
      </c>
      <c r="M86" s="860"/>
      <c r="N86" s="54"/>
    </row>
    <row r="87" spans="1:14" ht="15.75" thickBot="1">
      <c r="B87" s="823" t="s">
        <v>953</v>
      </c>
      <c r="C87" s="824"/>
      <c r="D87" s="824"/>
      <c r="E87" s="824"/>
      <c r="F87" s="824"/>
      <c r="G87" s="824"/>
      <c r="H87" s="824"/>
      <c r="I87" s="824"/>
      <c r="J87" s="824"/>
      <c r="K87" s="824"/>
      <c r="L87" s="824"/>
      <c r="M87" s="825"/>
      <c r="N87" s="55">
        <f>L84+L85+L86</f>
        <v>93634.330500428361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405748.76550185622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1718</v>
      </c>
      <c r="C31" s="84" t="s">
        <v>2179</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0.2</v>
      </c>
      <c r="N41" s="348">
        <f>N77*M41</f>
        <v>6726.9810903601992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6726.9810903601992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15000</v>
      </c>
      <c r="N48" s="276">
        <f>K48*M48</f>
        <v>15000</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15000</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v>
      </c>
      <c r="N71" s="399">
        <f>K71/M71</f>
        <v>13335.780451800998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8</v>
      </c>
      <c r="N72" s="399">
        <f>K72/M72</f>
        <v>20299.125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
    </row>
    <row r="77" spans="1:15" ht="15.75" thickBot="1">
      <c r="B77" s="823" t="s">
        <v>953</v>
      </c>
      <c r="C77" s="824"/>
      <c r="D77" s="824"/>
      <c r="E77" s="824"/>
      <c r="F77" s="824"/>
      <c r="G77" s="824"/>
      <c r="H77" s="824"/>
      <c r="I77" s="824"/>
      <c r="J77" s="824"/>
      <c r="K77" s="824"/>
      <c r="L77" s="824"/>
      <c r="M77" s="825"/>
      <c r="N77" s="305">
        <f>SUM(N71:N76)</f>
        <v>33634.905451800994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55361.886542161192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11072.377308432238</v>
      </c>
      <c r="M84" s="858"/>
      <c r="N84" s="54"/>
    </row>
    <row r="85" spans="1:14">
      <c r="B85" s="92" t="s">
        <v>973</v>
      </c>
      <c r="C85" s="93"/>
      <c r="D85" s="93"/>
      <c r="E85" s="93"/>
      <c r="F85" s="93"/>
      <c r="G85" s="93"/>
      <c r="H85" s="93"/>
      <c r="I85" s="90"/>
      <c r="J85" s="91"/>
      <c r="K85" s="308">
        <v>0.05</v>
      </c>
      <c r="L85" s="857">
        <f>N79*K85</f>
        <v>2768.0943271080596</v>
      </c>
      <c r="M85" s="858"/>
      <c r="N85" s="54"/>
    </row>
    <row r="86" spans="1:14" ht="15.75" thickBot="1">
      <c r="B86" s="94" t="s">
        <v>974</v>
      </c>
      <c r="C86" s="95"/>
      <c r="D86" s="95"/>
      <c r="E86" s="95"/>
      <c r="F86" s="95"/>
      <c r="G86" s="95"/>
      <c r="H86" s="95"/>
      <c r="I86" s="96"/>
      <c r="J86" s="97"/>
      <c r="K86" s="309">
        <v>0.05</v>
      </c>
      <c r="L86" s="859">
        <f>N79*K86</f>
        <v>2768.0943271080596</v>
      </c>
      <c r="M86" s="860"/>
      <c r="N86" s="54"/>
    </row>
    <row r="87" spans="1:14" ht="15.75" thickBot="1">
      <c r="B87" s="823" t="s">
        <v>953</v>
      </c>
      <c r="C87" s="824"/>
      <c r="D87" s="824"/>
      <c r="E87" s="824"/>
      <c r="F87" s="824"/>
      <c r="G87" s="824"/>
      <c r="H87" s="824"/>
      <c r="I87" s="824"/>
      <c r="J87" s="824"/>
      <c r="K87" s="824"/>
      <c r="L87" s="824"/>
      <c r="M87" s="825"/>
      <c r="N87" s="55">
        <f>L84+L85+L86</f>
        <v>16608.565962648358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71970.452504809553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1719</v>
      </c>
      <c r="C31" s="84" t="s">
        <v>2180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2686.8530451800998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2686.8530451800998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15000</v>
      </c>
      <c r="N48" s="276">
        <f>K48*M48</f>
        <v>15000</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15000</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v>
      </c>
      <c r="N71" s="399">
        <f>K71/M71</f>
        <v>8890.5203012006659</v>
      </c>
      <c r="O71" s="109"/>
    </row>
    <row r="72" spans="1:15">
      <c r="A72" s="174"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12</v>
      </c>
      <c r="N72" s="399">
        <f>K72/M72</f>
        <v>9021.8333333333339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
    </row>
    <row r="77" spans="1:15" ht="15.75" thickBot="1">
      <c r="B77" s="823" t="s">
        <v>953</v>
      </c>
      <c r="C77" s="824"/>
      <c r="D77" s="824"/>
      <c r="E77" s="824"/>
      <c r="F77" s="824"/>
      <c r="G77" s="824"/>
      <c r="H77" s="824"/>
      <c r="I77" s="824"/>
      <c r="J77" s="824"/>
      <c r="K77" s="824"/>
      <c r="L77" s="824"/>
      <c r="M77" s="825"/>
      <c r="N77" s="305">
        <f>SUM(N71:N76)</f>
        <v>17912.353634534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35599.206679714101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7119.8413359428205</v>
      </c>
      <c r="M84" s="858"/>
      <c r="N84" s="54"/>
    </row>
    <row r="85" spans="1:14">
      <c r="B85" s="92" t="s">
        <v>973</v>
      </c>
      <c r="C85" s="93"/>
      <c r="D85" s="93"/>
      <c r="E85" s="93"/>
      <c r="F85" s="93"/>
      <c r="G85" s="93"/>
      <c r="H85" s="93"/>
      <c r="I85" s="90"/>
      <c r="J85" s="91"/>
      <c r="K85" s="308">
        <v>0.05</v>
      </c>
      <c r="L85" s="857">
        <f>N79*K85</f>
        <v>1779.9603339857051</v>
      </c>
      <c r="M85" s="858"/>
      <c r="N85" s="54"/>
    </row>
    <row r="86" spans="1:14" ht="15.75" thickBot="1">
      <c r="B86" s="94" t="s">
        <v>974</v>
      </c>
      <c r="C86" s="95"/>
      <c r="D86" s="95"/>
      <c r="E86" s="95"/>
      <c r="F86" s="95"/>
      <c r="G86" s="95"/>
      <c r="H86" s="95"/>
      <c r="I86" s="96"/>
      <c r="J86" s="97"/>
      <c r="K86" s="309">
        <v>0.05</v>
      </c>
      <c r="L86" s="859">
        <f>N79*K86</f>
        <v>1779.9603339857051</v>
      </c>
      <c r="M86" s="860"/>
      <c r="N86" s="54"/>
    </row>
    <row r="87" spans="1:14" ht="15.75" thickBot="1">
      <c r="B87" s="823" t="s">
        <v>953</v>
      </c>
      <c r="C87" s="824"/>
      <c r="D87" s="824"/>
      <c r="E87" s="824"/>
      <c r="F87" s="824"/>
      <c r="G87" s="824"/>
      <c r="H87" s="824"/>
      <c r="I87" s="824"/>
      <c r="J87" s="824"/>
      <c r="K87" s="824"/>
      <c r="L87" s="824"/>
      <c r="M87" s="825"/>
      <c r="N87" s="55">
        <f>L84+L85+L86</f>
        <v>10679.762003914231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46278.968683628336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1720</v>
      </c>
      <c r="C31" s="84" t="s">
        <v>2181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2015.1397838850748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2015.1397838850748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209" t="s">
        <v>412</v>
      </c>
      <c r="B48" s="46" t="str">
        <f>VLOOKUP(A48,MATERIALES!A5:D373,3,FALSE)</f>
        <v>Cicatrizante (para remoción de especies vegetales)</v>
      </c>
      <c r="C48" s="285"/>
      <c r="D48" s="285"/>
      <c r="E48" s="285"/>
      <c r="F48" s="285"/>
      <c r="G48" s="285"/>
      <c r="H48" s="285"/>
      <c r="I48" s="285"/>
      <c r="J48" s="315" t="str">
        <f>VLOOKUP(A48,MATERIALES!A4:D640,2,FALSE)</f>
        <v>kg</v>
      </c>
      <c r="K48" s="286">
        <v>1</v>
      </c>
      <c r="L48" s="271"/>
      <c r="M48" s="406">
        <f>VLOOKUP(A48,MATERIALES!A5:D396,4,FALSE)</f>
        <v>15000</v>
      </c>
      <c r="N48" s="276">
        <f>K48*M48</f>
        <v>15000</v>
      </c>
    </row>
    <row r="49" spans="1:14">
      <c r="A49" s="173"/>
      <c r="B49" s="46"/>
      <c r="C49" s="429"/>
      <c r="D49" s="429"/>
      <c r="E49" s="429"/>
      <c r="F49" s="429"/>
      <c r="G49" s="429"/>
      <c r="H49" s="429"/>
      <c r="I49" s="429"/>
      <c r="J49" s="316"/>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15000</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16</v>
      </c>
      <c r="N71" s="399">
        <f>K71/M71</f>
        <v>6667.890225900499</v>
      </c>
      <c r="O71" s="109"/>
    </row>
    <row r="72" spans="1:15">
      <c r="A72" s="174"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16</v>
      </c>
      <c r="N72" s="399">
        <f>K72/M72</f>
        <v>6766.375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13434.265225900499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30449.405009785572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6089.8810019571147</v>
      </c>
      <c r="M84" s="858"/>
      <c r="N84" s="54"/>
    </row>
    <row r="85" spans="1:14">
      <c r="B85" s="92" t="s">
        <v>973</v>
      </c>
      <c r="C85" s="93"/>
      <c r="D85" s="93"/>
      <c r="E85" s="93"/>
      <c r="F85" s="93"/>
      <c r="G85" s="93"/>
      <c r="H85" s="93"/>
      <c r="I85" s="90"/>
      <c r="J85" s="91"/>
      <c r="K85" s="308">
        <v>0.05</v>
      </c>
      <c r="L85" s="857">
        <f>N79*K85</f>
        <v>1522.4702504892787</v>
      </c>
      <c r="M85" s="858"/>
      <c r="N85" s="54"/>
    </row>
    <row r="86" spans="1:14" ht="15.75" thickBot="1">
      <c r="B86" s="94" t="s">
        <v>974</v>
      </c>
      <c r="C86" s="95"/>
      <c r="D86" s="95"/>
      <c r="E86" s="95"/>
      <c r="F86" s="95"/>
      <c r="G86" s="95"/>
      <c r="H86" s="95"/>
      <c r="I86" s="96"/>
      <c r="J86" s="97"/>
      <c r="K86" s="309">
        <v>0.05</v>
      </c>
      <c r="L86" s="859">
        <f>N79*K86</f>
        <v>1522.4702504892787</v>
      </c>
      <c r="M86" s="860"/>
      <c r="N86" s="54"/>
    </row>
    <row r="87" spans="1:14" ht="15.75" thickBot="1">
      <c r="B87" s="823" t="s">
        <v>953</v>
      </c>
      <c r="C87" s="824"/>
      <c r="D87" s="824"/>
      <c r="E87" s="824"/>
      <c r="F87" s="824"/>
      <c r="G87" s="824"/>
      <c r="H87" s="824"/>
      <c r="I87" s="824"/>
      <c r="J87" s="824"/>
      <c r="K87" s="824"/>
      <c r="L87" s="824"/>
      <c r="M87" s="825"/>
      <c r="N87" s="55">
        <f>L84+L85+L86</f>
        <v>9134.8215029356725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39584.226512721245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1721</v>
      </c>
      <c r="C31" s="84" t="s">
        <v>2182</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11305.850572033949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11305.850572033949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2.1</v>
      </c>
      <c r="L48" s="271"/>
      <c r="M48" s="406">
        <f>VLOOKUP(A48,MATERIALES!A5:D396,4,FALSE)</f>
        <v>67719.378849731045</v>
      </c>
      <c r="N48" s="276">
        <f>K48*M48</f>
        <v>142210.69558443519</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15000</v>
      </c>
      <c r="N49" s="276">
        <f>K49*M49</f>
        <v>15000</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157210.69558443519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3.57</v>
      </c>
      <c r="N72" s="399">
        <f>K72/M72</f>
        <v>45488.23529411765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75372.337146892998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243888.88330336215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48777.776660672433</v>
      </c>
      <c r="M84" s="858"/>
      <c r="N84" s="54"/>
    </row>
    <row r="85" spans="1:14">
      <c r="B85" s="92" t="s">
        <v>973</v>
      </c>
      <c r="C85" s="93"/>
      <c r="D85" s="93"/>
      <c r="E85" s="93"/>
      <c r="F85" s="93"/>
      <c r="G85" s="93"/>
      <c r="H85" s="93"/>
      <c r="I85" s="90"/>
      <c r="J85" s="91"/>
      <c r="K85" s="308">
        <v>0.05</v>
      </c>
      <c r="L85" s="857">
        <f>N79*K85</f>
        <v>12194.444165168108</v>
      </c>
      <c r="M85" s="858"/>
      <c r="N85" s="54"/>
    </row>
    <row r="86" spans="1:14" ht="15.75" thickBot="1">
      <c r="B86" s="94" t="s">
        <v>974</v>
      </c>
      <c r="C86" s="95"/>
      <c r="D86" s="95"/>
      <c r="E86" s="95"/>
      <c r="F86" s="95"/>
      <c r="G86" s="95"/>
      <c r="H86" s="95"/>
      <c r="I86" s="96"/>
      <c r="J86" s="97"/>
      <c r="K86" s="309">
        <v>0.05</v>
      </c>
      <c r="L86" s="859">
        <f>N79*K86</f>
        <v>12194.444165168108</v>
      </c>
      <c r="M86" s="860"/>
      <c r="N86" s="54"/>
    </row>
    <row r="87" spans="1:14" ht="15.75" thickBot="1">
      <c r="B87" s="823" t="s">
        <v>953</v>
      </c>
      <c r="C87" s="824"/>
      <c r="D87" s="824"/>
      <c r="E87" s="824"/>
      <c r="F87" s="824"/>
      <c r="G87" s="824"/>
      <c r="H87" s="824"/>
      <c r="I87" s="824"/>
      <c r="J87" s="824"/>
      <c r="K87" s="824"/>
      <c r="L87" s="824"/>
      <c r="M87" s="825"/>
      <c r="N87" s="55">
        <f>L84+L85+L86</f>
        <v>73166.664991008656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317055.54829437082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1722</v>
      </c>
      <c r="C31" s="84" t="s">
        <v>2183</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11305.850572033949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11305.850572033949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v>
      </c>
      <c r="L48" s="271"/>
      <c r="M48" s="406">
        <f>VLOOKUP(A48,MATERIALES!A5:D396,4,FALSE)</f>
        <v>67719.378849731045</v>
      </c>
      <c r="N48" s="276">
        <f>K48*M48</f>
        <v>135438.75769946209</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15000</v>
      </c>
      <c r="N49" s="276">
        <f>K49*M49</f>
        <v>15000</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150438.75769946209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3.57</v>
      </c>
      <c r="N72" s="399">
        <f>K72/M72</f>
        <v>45488.23529411765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75372.337146892998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237116.94541838905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47423.389083677816</v>
      </c>
      <c r="M84" s="858"/>
      <c r="N84" s="54"/>
    </row>
    <row r="85" spans="1:14">
      <c r="B85" s="92" t="s">
        <v>973</v>
      </c>
      <c r="C85" s="93"/>
      <c r="D85" s="93"/>
      <c r="E85" s="93"/>
      <c r="F85" s="93"/>
      <c r="G85" s="93"/>
      <c r="H85" s="93"/>
      <c r="I85" s="90"/>
      <c r="J85" s="91"/>
      <c r="K85" s="308">
        <v>0.05</v>
      </c>
      <c r="L85" s="857">
        <f>N79*K85</f>
        <v>11855.847270919454</v>
      </c>
      <c r="M85" s="858"/>
      <c r="N85" s="54"/>
    </row>
    <row r="86" spans="1:14" ht="15.75" thickBot="1">
      <c r="B86" s="94" t="s">
        <v>974</v>
      </c>
      <c r="C86" s="95"/>
      <c r="D86" s="95"/>
      <c r="E86" s="95"/>
      <c r="F86" s="95"/>
      <c r="G86" s="95"/>
      <c r="H86" s="95"/>
      <c r="I86" s="96"/>
      <c r="J86" s="97"/>
      <c r="K86" s="309">
        <v>0.05</v>
      </c>
      <c r="L86" s="859">
        <f>N79*K86</f>
        <v>11855.847270919454</v>
      </c>
      <c r="M86" s="860"/>
      <c r="N86" s="54"/>
    </row>
    <row r="87" spans="1:14" ht="15.75" thickBot="1">
      <c r="B87" s="823" t="s">
        <v>953</v>
      </c>
      <c r="C87" s="824"/>
      <c r="D87" s="824"/>
      <c r="E87" s="824"/>
      <c r="F87" s="824"/>
      <c r="G87" s="824"/>
      <c r="H87" s="824"/>
      <c r="I87" s="824"/>
      <c r="J87" s="824"/>
      <c r="K87" s="824"/>
      <c r="L87" s="824"/>
      <c r="M87" s="825"/>
      <c r="N87" s="55">
        <f>L84+L85+L86</f>
        <v>71135.083625516723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308252.02904390579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1723</v>
      </c>
      <c r="C31" s="84" t="s">
        <v>2184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4720.6884844632978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4720.6884844632978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1.31</v>
      </c>
      <c r="L48" s="271"/>
      <c r="M48" s="406">
        <f>VLOOKUP(A48,MATERIALES!A5:D396,4,FALSE)</f>
        <v>67719.378849731045</v>
      </c>
      <c r="N48" s="276">
        <f>K48*M48</f>
        <v>88712.386293147676</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15000</v>
      </c>
      <c r="N49" s="276">
        <f>K49*M49</f>
        <v>15000</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103712.38629314768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5.7</v>
      </c>
      <c r="N71" s="399">
        <f>K71/M71</f>
        <v>18716.884844632979</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5.7</v>
      </c>
      <c r="N72" s="399">
        <f>K72/M72</f>
        <v>28490</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47206.884844632979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155639.95962224394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31127.99192444879</v>
      </c>
      <c r="M84" s="858"/>
      <c r="N84" s="54"/>
    </row>
    <row r="85" spans="1:14">
      <c r="B85" s="92" t="s">
        <v>973</v>
      </c>
      <c r="C85" s="93"/>
      <c r="D85" s="93"/>
      <c r="E85" s="93"/>
      <c r="F85" s="93"/>
      <c r="G85" s="93"/>
      <c r="H85" s="93"/>
      <c r="I85" s="90"/>
      <c r="J85" s="91"/>
      <c r="K85" s="308">
        <v>0.05</v>
      </c>
      <c r="L85" s="857">
        <f>N79*K85</f>
        <v>7781.9979811121975</v>
      </c>
      <c r="M85" s="858"/>
      <c r="N85" s="54"/>
    </row>
    <row r="86" spans="1:14" ht="15.75" thickBot="1">
      <c r="B86" s="94" t="s">
        <v>974</v>
      </c>
      <c r="C86" s="95"/>
      <c r="D86" s="95"/>
      <c r="E86" s="95"/>
      <c r="F86" s="95"/>
      <c r="G86" s="95"/>
      <c r="H86" s="95"/>
      <c r="I86" s="96"/>
      <c r="J86" s="97"/>
      <c r="K86" s="309">
        <v>0.05</v>
      </c>
      <c r="L86" s="859">
        <f>N79*K86</f>
        <v>7781.9979811121975</v>
      </c>
      <c r="M86" s="860"/>
      <c r="N86" s="54"/>
    </row>
    <row r="87" spans="1:14" ht="15.75" thickBot="1">
      <c r="B87" s="823" t="s">
        <v>953</v>
      </c>
      <c r="C87" s="824"/>
      <c r="D87" s="824"/>
      <c r="E87" s="824"/>
      <c r="F87" s="824"/>
      <c r="G87" s="824"/>
      <c r="H87" s="824"/>
      <c r="I87" s="824"/>
      <c r="J87" s="824"/>
      <c r="K87" s="824"/>
      <c r="L87" s="824"/>
      <c r="M87" s="825"/>
      <c r="N87" s="55">
        <f>L84+L85+L86</f>
        <v>46691.987886673181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202331.94750891713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1724</v>
      </c>
      <c r="C31" s="84" t="s">
        <v>2185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3957.0477002118823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3957.0477002118823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1.1000000000000001</v>
      </c>
      <c r="L48" s="271"/>
      <c r="M48" s="406">
        <f>VLOOKUP(A48,MATERIALES!A5:D396,4,FALSE)</f>
        <v>67719.378849731045</v>
      </c>
      <c r="N48" s="276">
        <f>K48*M48</f>
        <v>74491.31673470416</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15000</v>
      </c>
      <c r="N49" s="276">
        <f>K49*M49</f>
        <v>15000</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89491.31673470416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6.8</v>
      </c>
      <c r="N71" s="399">
        <f>K71/M71</f>
        <v>15689.153472707058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6.8</v>
      </c>
      <c r="N72" s="399">
        <f>K72/M72</f>
        <v>23881.323529411766</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39570.477002118823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133018.84143703486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26603.768287406972</v>
      </c>
      <c r="M84" s="858"/>
      <c r="N84" s="54"/>
    </row>
    <row r="85" spans="1:14">
      <c r="B85" s="92" t="s">
        <v>973</v>
      </c>
      <c r="C85" s="93"/>
      <c r="D85" s="93"/>
      <c r="E85" s="93"/>
      <c r="F85" s="93"/>
      <c r="G85" s="93"/>
      <c r="H85" s="93"/>
      <c r="I85" s="90"/>
      <c r="J85" s="91"/>
      <c r="K85" s="308">
        <v>0.05</v>
      </c>
      <c r="L85" s="857">
        <f>N79*K85</f>
        <v>6650.9420718517431</v>
      </c>
      <c r="M85" s="858"/>
      <c r="N85" s="54"/>
    </row>
    <row r="86" spans="1:14" ht="15.75" thickBot="1">
      <c r="B86" s="94" t="s">
        <v>974</v>
      </c>
      <c r="C86" s="95"/>
      <c r="D86" s="95"/>
      <c r="E86" s="95"/>
      <c r="F86" s="95"/>
      <c r="G86" s="95"/>
      <c r="H86" s="95"/>
      <c r="I86" s="96"/>
      <c r="J86" s="97"/>
      <c r="K86" s="309">
        <v>0.05</v>
      </c>
      <c r="L86" s="859">
        <f>N79*K86</f>
        <v>6650.9420718517431</v>
      </c>
      <c r="M86" s="860"/>
      <c r="N86" s="54"/>
    </row>
    <row r="87" spans="1:14" ht="15.75" thickBot="1">
      <c r="B87" s="823" t="s">
        <v>953</v>
      </c>
      <c r="C87" s="824"/>
      <c r="D87" s="824"/>
      <c r="E87" s="824"/>
      <c r="F87" s="824"/>
      <c r="G87" s="824"/>
      <c r="H87" s="824"/>
      <c r="I87" s="824"/>
      <c r="J87" s="824"/>
      <c r="K87" s="824"/>
      <c r="L87" s="824"/>
      <c r="M87" s="825"/>
      <c r="N87" s="55">
        <f>L84+L85+L86</f>
        <v>39905.652431110459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172924.49386814534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1162</v>
      </c>
      <c r="C31" s="84" t="s">
        <v>2186</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269.07924361440803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269.07924361440803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0.05</v>
      </c>
      <c r="L48" s="271"/>
      <c r="M48" s="406">
        <f>VLOOKUP(A48,MATERIALES!A5:D396,4,FALSE)</f>
        <v>67719.378849731045</v>
      </c>
      <c r="N48" s="276">
        <f>K48*M48</f>
        <v>3385.9689424865524</v>
      </c>
    </row>
    <row r="49" spans="1:14">
      <c r="A49" s="173" t="s">
        <v>774</v>
      </c>
      <c r="B49" s="46" t="str">
        <f>VLOOKUP(A49,MATERIALES!A6:D373,3,FALSE)</f>
        <v>Agua</v>
      </c>
      <c r="C49" s="429"/>
      <c r="D49" s="429"/>
      <c r="E49" s="429"/>
      <c r="F49" s="429"/>
      <c r="G49" s="429"/>
      <c r="H49" s="429"/>
      <c r="I49" s="429"/>
      <c r="J49" s="316" t="str">
        <f>VLOOKUP(A49,MATERIALES!A5:D641,2,FALSE)</f>
        <v>lt</v>
      </c>
      <c r="K49" s="401">
        <v>5</v>
      </c>
      <c r="L49" s="425"/>
      <c r="M49" s="406">
        <f>VLOOKUP(A49,MATERIALES!A6:D397,4,FALSE)</f>
        <v>47.073657313142114</v>
      </c>
      <c r="N49" s="276">
        <f>K49*M49</f>
        <v>235.36828656571058</v>
      </c>
    </row>
    <row r="50" spans="1:14">
      <c r="A50" s="173" t="s">
        <v>915</v>
      </c>
      <c r="B50" s="46" t="str">
        <f>VLOOKUP(A50,MATERIALES!A6:D373,3,FALSE)</f>
        <v>Cespedones</v>
      </c>
      <c r="C50" s="429"/>
      <c r="D50" s="429"/>
      <c r="E50" s="429"/>
      <c r="F50" s="429"/>
      <c r="G50" s="429"/>
      <c r="H50" s="429"/>
      <c r="I50" s="429"/>
      <c r="J50" s="316" t="str">
        <f>VLOOKUP(A50,MATERIALES!A6:D642,2,FALSE)</f>
        <v>m2</v>
      </c>
      <c r="K50" s="401">
        <v>1</v>
      </c>
      <c r="L50" s="425"/>
      <c r="M50" s="406">
        <f>VLOOKUP(A50,MATERIALES!A6:D398,4,FALSE)</f>
        <v>11204.838042119856</v>
      </c>
      <c r="N50" s="276">
        <f>K50*M50</f>
        <v>11204.838042119856</v>
      </c>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14826.17527117212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100</v>
      </c>
      <c r="N71" s="399">
        <f>K71/M71</f>
        <v>1066.8624361440798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100</v>
      </c>
      <c r="N72" s="399">
        <f>K72/M72</f>
        <v>1623.93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2690.7924361440801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17786.046950930606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3557.2093901861213</v>
      </c>
      <c r="M84" s="858"/>
      <c r="N84" s="54"/>
    </row>
    <row r="85" spans="1:14">
      <c r="B85" s="92" t="s">
        <v>973</v>
      </c>
      <c r="C85" s="93"/>
      <c r="D85" s="93"/>
      <c r="E85" s="93"/>
      <c r="F85" s="93"/>
      <c r="G85" s="93"/>
      <c r="H85" s="93"/>
      <c r="I85" s="90"/>
      <c r="J85" s="91"/>
      <c r="K85" s="308">
        <v>0.05</v>
      </c>
      <c r="L85" s="857">
        <f>N79*K85</f>
        <v>889.30234754653031</v>
      </c>
      <c r="M85" s="858"/>
      <c r="N85" s="54"/>
    </row>
    <row r="86" spans="1:14" ht="15.75" thickBot="1">
      <c r="B86" s="94" t="s">
        <v>974</v>
      </c>
      <c r="C86" s="95"/>
      <c r="D86" s="95"/>
      <c r="E86" s="95"/>
      <c r="F86" s="95"/>
      <c r="G86" s="95"/>
      <c r="H86" s="95"/>
      <c r="I86" s="96"/>
      <c r="J86" s="97"/>
      <c r="K86" s="309">
        <v>0.05</v>
      </c>
      <c r="L86" s="859">
        <f>N79*K86</f>
        <v>889.30234754653031</v>
      </c>
      <c r="M86" s="860"/>
      <c r="N86" s="54"/>
    </row>
    <row r="87" spans="1:14" ht="15.75" thickBot="1">
      <c r="B87" s="823" t="s">
        <v>953</v>
      </c>
      <c r="C87" s="824"/>
      <c r="D87" s="824"/>
      <c r="E87" s="824"/>
      <c r="F87" s="824"/>
      <c r="G87" s="824"/>
      <c r="H87" s="824"/>
      <c r="I87" s="824"/>
      <c r="J87" s="824"/>
      <c r="K87" s="824"/>
      <c r="L87" s="824"/>
      <c r="M87" s="825"/>
      <c r="N87" s="55">
        <f>L84+L85+L86</f>
        <v>5335.8140852791821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23121.86103620979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1163</v>
      </c>
      <c r="C31" s="84" t="s">
        <v>2187</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108.262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108.262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528.27104318081717</v>
      </c>
      <c r="N48" s="276">
        <f>K48*M48</f>
        <v>528.27104318081717</v>
      </c>
    </row>
    <row r="49" spans="1:14">
      <c r="A49" s="173" t="s">
        <v>650</v>
      </c>
      <c r="B49" s="46" t="str">
        <f>VLOOKUP(A49,MATERIALES!A6:D373,3,FALSE)</f>
        <v>Semillas para empradizar</v>
      </c>
      <c r="C49" s="429"/>
      <c r="D49" s="429"/>
      <c r="E49" s="429"/>
      <c r="F49" s="429"/>
      <c r="G49" s="429"/>
      <c r="H49" s="429"/>
      <c r="I49" s="429"/>
      <c r="J49" s="316" t="str">
        <f>VLOOKUP(A49,MATERIALES!A5:D641,2,FALSE)</f>
        <v>kg</v>
      </c>
      <c r="K49" s="401">
        <v>0.05</v>
      </c>
      <c r="L49" s="425"/>
      <c r="M49" s="406">
        <f>VLOOKUP(A49,MATERIALES!A6:D397,4,FALSE)</f>
        <v>74831.93659468861</v>
      </c>
      <c r="N49" s="276">
        <f>K49*M49</f>
        <v>3741.5968297344307</v>
      </c>
    </row>
    <row r="50" spans="1:14">
      <c r="A50" s="173" t="s">
        <v>686</v>
      </c>
      <c r="B50" s="46" t="str">
        <f>VLOOKUP(A50,MATERIALES!A6:D373,3,FALSE)</f>
        <v xml:space="preserve">Tierra abonada </v>
      </c>
      <c r="C50" s="429"/>
      <c r="D50" s="429"/>
      <c r="E50" s="429"/>
      <c r="F50" s="429"/>
      <c r="G50" s="429"/>
      <c r="H50" s="429"/>
      <c r="I50" s="429"/>
      <c r="J50" s="316" t="str">
        <f>VLOOKUP(A50,MATERIALES!A6:D642,2,FALSE)</f>
        <v>m3</v>
      </c>
      <c r="K50" s="401">
        <v>7.4999999999999997E-2</v>
      </c>
      <c r="L50" s="425"/>
      <c r="M50" s="406">
        <f>VLOOKUP(A50,MATERIALES!A6:D398,4,FALSE)</f>
        <v>67719.378849731045</v>
      </c>
      <c r="N50" s="276">
        <f>K50*M50</f>
        <v>5078.9534137298278</v>
      </c>
    </row>
    <row r="51" spans="1:14">
      <c r="A51" s="173" t="s">
        <v>774</v>
      </c>
      <c r="B51" s="46" t="str">
        <f>VLOOKUP(A51,MATERIALES!A6:D373,3,FALSE)</f>
        <v>Agua</v>
      </c>
      <c r="C51" s="429"/>
      <c r="D51" s="429"/>
      <c r="E51" s="429"/>
      <c r="F51" s="429"/>
      <c r="G51" s="429"/>
      <c r="H51" s="429"/>
      <c r="I51" s="429"/>
      <c r="J51" s="316" t="str">
        <f>VLOOKUP(A51,MATERIALES!A6:D643,2,FALSE)</f>
        <v>lt</v>
      </c>
      <c r="K51" s="401">
        <v>5</v>
      </c>
      <c r="L51" s="425"/>
      <c r="M51" s="406">
        <f>VLOOKUP(A51,MATERIALES!A6:D399,4,FALSE)</f>
        <v>47.073657313142114</v>
      </c>
      <c r="N51" s="276">
        <f>K51*M51</f>
        <v>235.36828656571058</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9584.189573210786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100</v>
      </c>
      <c r="N71" s="399">
        <f>K71/M71</f>
        <v>1082.6199999999999</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1082.6199999999999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10775.071573210786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2155.0143146421574</v>
      </c>
      <c r="M84" s="858"/>
      <c r="N84" s="54"/>
    </row>
    <row r="85" spans="1:14">
      <c r="B85" s="92" t="s">
        <v>973</v>
      </c>
      <c r="C85" s="93"/>
      <c r="D85" s="93"/>
      <c r="E85" s="93"/>
      <c r="F85" s="93"/>
      <c r="G85" s="93"/>
      <c r="H85" s="93"/>
      <c r="I85" s="90"/>
      <c r="J85" s="91"/>
      <c r="K85" s="308">
        <v>0.05</v>
      </c>
      <c r="L85" s="857">
        <f>N79*K85</f>
        <v>538.75357866053935</v>
      </c>
      <c r="M85" s="858"/>
      <c r="N85" s="54"/>
    </row>
    <row r="86" spans="1:14" ht="15.75" thickBot="1">
      <c r="B86" s="94" t="s">
        <v>974</v>
      </c>
      <c r="C86" s="95"/>
      <c r="D86" s="95"/>
      <c r="E86" s="95"/>
      <c r="F86" s="95"/>
      <c r="G86" s="95"/>
      <c r="H86" s="95"/>
      <c r="I86" s="96"/>
      <c r="J86" s="97"/>
      <c r="K86" s="309">
        <v>0.05</v>
      </c>
      <c r="L86" s="859">
        <f>N79*K86</f>
        <v>538.75357866053935</v>
      </c>
      <c r="M86" s="860"/>
      <c r="N86" s="54"/>
    </row>
    <row r="87" spans="1:14" ht="15.75" thickBot="1">
      <c r="B87" s="823" t="s">
        <v>953</v>
      </c>
      <c r="C87" s="824"/>
      <c r="D87" s="824"/>
      <c r="E87" s="824"/>
      <c r="F87" s="824"/>
      <c r="G87" s="824"/>
      <c r="H87" s="824"/>
      <c r="I87" s="824"/>
      <c r="J87" s="824"/>
      <c r="K87" s="824"/>
      <c r="L87" s="824"/>
      <c r="M87" s="825"/>
      <c r="N87" s="55">
        <f>L84+L85+L86</f>
        <v>3232.5214719632363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14007.593045174022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1164</v>
      </c>
      <c r="C31" s="84" t="s">
        <v>2188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253</v>
      </c>
      <c r="B36" s="836" t="str">
        <f>VLOOKUP(A36,EQUIPOS!A6:D154,3,FALSE)</f>
        <v>Máquina hidrosembradora</v>
      </c>
      <c r="C36" s="837"/>
      <c r="D36" s="837"/>
      <c r="E36" s="837"/>
      <c r="F36" s="837"/>
      <c r="G36" s="837"/>
      <c r="H36" s="838"/>
      <c r="I36" s="271"/>
      <c r="J36" s="272"/>
      <c r="K36" s="273">
        <f>VLOOKUP(A36,EQUIPOS!A6:D163,4,FALSE)</f>
        <v>31336.192410345884</v>
      </c>
      <c r="L36" s="274"/>
      <c r="M36" s="340">
        <v>350</v>
      </c>
      <c r="N36" s="276">
        <f>K36/M36</f>
        <v>89.53197831527396</v>
      </c>
    </row>
    <row r="37" spans="1:14">
      <c r="A37" s="116" t="s">
        <v>138</v>
      </c>
      <c r="B37" s="836" t="str">
        <f>VLOOKUP(A37,EQUIPOS!A7:D154,3,FALSE)</f>
        <v>Camioneta D-300</v>
      </c>
      <c r="C37" s="837"/>
      <c r="D37" s="837"/>
      <c r="E37" s="837"/>
      <c r="F37" s="837"/>
      <c r="G37" s="837"/>
      <c r="H37" s="838"/>
      <c r="I37" s="425"/>
      <c r="J37" s="426"/>
      <c r="K37" s="273">
        <f>VLOOKUP(A37,EQUIPOS!A7:D164,4,FALSE)</f>
        <v>47894.508756518888</v>
      </c>
      <c r="L37" s="339"/>
      <c r="M37" s="340">
        <v>350</v>
      </c>
      <c r="N37" s="276">
        <f>K37/M37</f>
        <v>136.84145359005396</v>
      </c>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4.8049864931144288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231.17841839844235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528.27104318081717</v>
      </c>
      <c r="N48" s="276">
        <f>K48*M48</f>
        <v>528.27104318081717</v>
      </c>
    </row>
    <row r="49" spans="1:14">
      <c r="A49" s="173" t="s">
        <v>499</v>
      </c>
      <c r="B49" s="46" t="str">
        <f>VLOOKUP(A49,MATERIALES!A6:D373,3,FALSE)</f>
        <v>Mulch Orgánico</v>
      </c>
      <c r="C49" s="429"/>
      <c r="D49" s="429"/>
      <c r="E49" s="429"/>
      <c r="F49" s="429"/>
      <c r="G49" s="429"/>
      <c r="H49" s="429"/>
      <c r="I49" s="429"/>
      <c r="J49" s="316" t="str">
        <f>VLOOKUP(A49,MATERIALES!A5:D641,2,FALSE)</f>
        <v>kg</v>
      </c>
      <c r="K49" s="401">
        <v>0.4</v>
      </c>
      <c r="L49" s="425"/>
      <c r="M49" s="406">
        <f>VLOOKUP(A49,MATERIALES!A6:D397,4,FALSE)</f>
        <v>4189.5555008696483</v>
      </c>
      <c r="N49" s="276">
        <f>K49*M49</f>
        <v>1675.8222003478595</v>
      </c>
    </row>
    <row r="50" spans="1:14">
      <c r="A50" s="173" t="s">
        <v>774</v>
      </c>
      <c r="B50" s="46" t="str">
        <f>VLOOKUP(A50,MATERIALES!A6:D373,3,FALSE)</f>
        <v>Agua</v>
      </c>
      <c r="C50" s="429"/>
      <c r="D50" s="429"/>
      <c r="E50" s="429"/>
      <c r="F50" s="429"/>
      <c r="G50" s="429"/>
      <c r="H50" s="429"/>
      <c r="I50" s="429"/>
      <c r="J50" s="316" t="str">
        <f>VLOOKUP(A50,MATERIALES!A6:D642,2,FALSE)</f>
        <v>lt</v>
      </c>
      <c r="K50" s="401">
        <v>5</v>
      </c>
      <c r="L50" s="425"/>
      <c r="M50" s="406">
        <f>VLOOKUP(A50,MATERIALES!A6:D398,4,FALSE)</f>
        <v>47.073657313142114</v>
      </c>
      <c r="N50" s="276">
        <f>K50*M50</f>
        <v>235.36828656571058</v>
      </c>
    </row>
    <row r="51" spans="1:14">
      <c r="A51" s="173" t="s">
        <v>650</v>
      </c>
      <c r="B51" s="46" t="str">
        <f>VLOOKUP(A51,MATERIALES!A6:D373,3,FALSE)</f>
        <v>Semillas para empradizar</v>
      </c>
      <c r="C51" s="429"/>
      <c r="D51" s="429"/>
      <c r="E51" s="429"/>
      <c r="F51" s="429"/>
      <c r="G51" s="429"/>
      <c r="H51" s="429"/>
      <c r="I51" s="429"/>
      <c r="J51" s="316" t="str">
        <f>VLOOKUP(A51,MATERIALES!A6:D643,2,FALSE)</f>
        <v>kg</v>
      </c>
      <c r="K51" s="401">
        <v>0.05</v>
      </c>
      <c r="L51" s="425"/>
      <c r="M51" s="406">
        <f>VLOOKUP(A51,MATERIALES!A6:D399,4,FALSE)</f>
        <v>74831.93659468861</v>
      </c>
      <c r="N51" s="276">
        <f>K51*M51</f>
        <v>3741.5968297344307</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6181.0583598288176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2800</v>
      </c>
      <c r="N71" s="399">
        <f>K71/M71</f>
        <v>57.997500000000002</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2800</v>
      </c>
      <c r="N72" s="399">
        <f>K72/M72</f>
        <v>38.102229862288567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96.099729862288569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6508.3365080895492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1301.66730161791</v>
      </c>
      <c r="M84" s="858"/>
      <c r="N84" s="54"/>
    </row>
    <row r="85" spans="1:14">
      <c r="B85" s="92" t="s">
        <v>973</v>
      </c>
      <c r="C85" s="93"/>
      <c r="D85" s="93"/>
      <c r="E85" s="93"/>
      <c r="F85" s="93"/>
      <c r="G85" s="93"/>
      <c r="H85" s="93"/>
      <c r="I85" s="90"/>
      <c r="J85" s="91"/>
      <c r="K85" s="308">
        <v>0.05</v>
      </c>
      <c r="L85" s="857">
        <f>N79*K85</f>
        <v>325.41682540447749</v>
      </c>
      <c r="M85" s="858"/>
      <c r="N85" s="54"/>
    </row>
    <row r="86" spans="1:14" ht="15.75" thickBot="1">
      <c r="B86" s="94" t="s">
        <v>974</v>
      </c>
      <c r="C86" s="95"/>
      <c r="D86" s="95"/>
      <c r="E86" s="95"/>
      <c r="F86" s="95"/>
      <c r="G86" s="95"/>
      <c r="H86" s="95"/>
      <c r="I86" s="96"/>
      <c r="J86" s="97"/>
      <c r="K86" s="309">
        <v>0.05</v>
      </c>
      <c r="L86" s="859">
        <f>N79*K86</f>
        <v>325.41682540447749</v>
      </c>
      <c r="M86" s="860"/>
      <c r="N86" s="54"/>
    </row>
    <row r="87" spans="1:14" ht="15.75" thickBot="1">
      <c r="B87" s="823" t="s">
        <v>953</v>
      </c>
      <c r="C87" s="824"/>
      <c r="D87" s="824"/>
      <c r="E87" s="824"/>
      <c r="F87" s="824"/>
      <c r="G87" s="824"/>
      <c r="H87" s="824"/>
      <c r="I87" s="824"/>
      <c r="J87" s="824"/>
      <c r="K87" s="824"/>
      <c r="L87" s="824"/>
      <c r="M87" s="825"/>
      <c r="N87" s="55">
        <f>L84+L85+L86</f>
        <v>1952.5009524268651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8460.8374605164136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9.25" customHeight="1" thickBot="1">
      <c r="A31" t="s">
        <v>1844</v>
      </c>
      <c r="B31" s="83" t="s">
        <v>1725</v>
      </c>
      <c r="C31" s="963" t="s">
        <v>2048</v>
      </c>
      <c r="D31" s="964"/>
      <c r="E31" s="964"/>
      <c r="F31" s="964"/>
      <c r="G31" s="964"/>
      <c r="H31" s="964"/>
      <c r="I31" s="964"/>
      <c r="J31" s="964"/>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47894.508756518888</v>
      </c>
      <c r="L36" s="274"/>
      <c r="M36" s="340">
        <v>8000</v>
      </c>
      <c r="N36" s="276">
        <f>K36/M36</f>
        <v>5.9868135945648611</v>
      </c>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26.907924361440802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32.894737956005663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511</v>
      </c>
      <c r="B48" s="46" t="str">
        <f>VLOOKUP(A48,MATERIALES!A5:D373,3,FALSE)</f>
        <v>Manto Temporal (Protección de Taludes)</v>
      </c>
      <c r="C48" s="285"/>
      <c r="D48" s="285"/>
      <c r="E48" s="285"/>
      <c r="F48" s="285"/>
      <c r="G48" s="285"/>
      <c r="H48" s="285"/>
      <c r="I48" s="285"/>
      <c r="J48" s="315" t="str">
        <f>VLOOKUP(A48,MATERIALES!A4:D640,2,FALSE)</f>
        <v>m2</v>
      </c>
      <c r="K48" s="490">
        <v>1.05</v>
      </c>
      <c r="L48" s="271"/>
      <c r="M48" s="406">
        <f>VLOOKUP(A48,MATERIALES!A5:D396,4,FALSE)</f>
        <v>5295.7864477284875</v>
      </c>
      <c r="N48" s="276">
        <f>K48*M48</f>
        <v>5560.5757701149123</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29330.811310863639</v>
      </c>
      <c r="N49" s="276">
        <f>K49*M49</f>
        <v>29330.811310863639</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739.97174093075398</v>
      </c>
      <c r="N50" s="276">
        <f>K50*M50</f>
        <v>1479.943481861508</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36371.330562840056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100</v>
      </c>
      <c r="N71" s="399">
        <f>K71/M71</f>
        <v>1623.93</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2690.7924361440801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39095.017736940143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7819.0035473880289</v>
      </c>
      <c r="M84" s="858"/>
      <c r="N84" s="54"/>
    </row>
    <row r="85" spans="1:14">
      <c r="B85" s="92" t="s">
        <v>973</v>
      </c>
      <c r="C85" s="93"/>
      <c r="D85" s="93"/>
      <c r="E85" s="93"/>
      <c r="F85" s="93"/>
      <c r="G85" s="93"/>
      <c r="H85" s="93"/>
      <c r="I85" s="90"/>
      <c r="J85" s="91"/>
      <c r="K85" s="308">
        <v>0.05</v>
      </c>
      <c r="L85" s="857">
        <f>N79*K85</f>
        <v>1954.7508868470072</v>
      </c>
      <c r="M85" s="858"/>
      <c r="N85" s="54"/>
    </row>
    <row r="86" spans="1:14" ht="15.75" thickBot="1">
      <c r="B86" s="94" t="s">
        <v>974</v>
      </c>
      <c r="C86" s="95"/>
      <c r="D86" s="95"/>
      <c r="E86" s="95"/>
      <c r="F86" s="95"/>
      <c r="G86" s="95"/>
      <c r="H86" s="95"/>
      <c r="I86" s="96"/>
      <c r="J86" s="97"/>
      <c r="K86" s="309">
        <v>0.05</v>
      </c>
      <c r="L86" s="859">
        <f>N79*K86</f>
        <v>1954.7508868470072</v>
      </c>
      <c r="M86" s="860"/>
      <c r="N86" s="54"/>
    </row>
    <row r="87" spans="1:14" ht="15.75" thickBot="1">
      <c r="B87" s="823" t="s">
        <v>953</v>
      </c>
      <c r="C87" s="824"/>
      <c r="D87" s="824"/>
      <c r="E87" s="824"/>
      <c r="F87" s="824"/>
      <c r="G87" s="824"/>
      <c r="H87" s="824"/>
      <c r="I87" s="824"/>
      <c r="J87" s="824"/>
      <c r="K87" s="824"/>
      <c r="L87" s="824"/>
      <c r="M87" s="825"/>
      <c r="N87" s="55">
        <f>L84+L85+L86</f>
        <v>11728.505321082042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50823.523058022183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8.5" customHeight="1" thickBot="1">
      <c r="A31" t="s">
        <v>1844</v>
      </c>
      <c r="B31" s="83" t="s">
        <v>1726</v>
      </c>
      <c r="C31" s="963" t="s">
        <v>2051</v>
      </c>
      <c r="D31" s="964"/>
      <c r="E31" s="964"/>
      <c r="F31" s="964"/>
      <c r="G31" s="964"/>
      <c r="H31" s="964"/>
      <c r="I31" s="964"/>
      <c r="J31" s="964"/>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47894.508756518888</v>
      </c>
      <c r="L36" s="274"/>
      <c r="M36" s="340">
        <v>8000</v>
      </c>
      <c r="N36" s="276">
        <f>K36/M36</f>
        <v>5.9868135945648611</v>
      </c>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26.907924361440802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32.894737956005663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512</v>
      </c>
      <c r="B48" s="46" t="str">
        <f>VLOOKUP(A48,MATERIALES!A5:D373,3,FALSE)</f>
        <v>Manto Permanente (Protección de Taludes)</v>
      </c>
      <c r="C48" s="285"/>
      <c r="D48" s="285"/>
      <c r="E48" s="285"/>
      <c r="F48" s="285"/>
      <c r="G48" s="285"/>
      <c r="H48" s="285"/>
      <c r="I48" s="285"/>
      <c r="J48" s="315" t="str">
        <f>VLOOKUP(A48,MATERIALES!A4:D640,2,FALSE)</f>
        <v>m2</v>
      </c>
      <c r="K48" s="490">
        <v>1.05</v>
      </c>
      <c r="L48" s="271"/>
      <c r="M48" s="406">
        <f>VLOOKUP(A48,MATERIALES!A5:D396,4,FALSE)</f>
        <v>10977.315365106333</v>
      </c>
      <c r="N48" s="276">
        <f>K48*M48</f>
        <v>11526.18113336165</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29330.811310863639</v>
      </c>
      <c r="N49" s="276">
        <f>K49*M49</f>
        <v>29330.811310863639</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739.97174093075398</v>
      </c>
      <c r="N50" s="276">
        <f>K50*M50</f>
        <v>1479.943481861508</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42336.935926086793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100</v>
      </c>
      <c r="N71" s="399">
        <f>K71/M71</f>
        <v>1623.93</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2690.7924361440801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45060.62310018688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9012.1246200373771</v>
      </c>
      <c r="M84" s="858"/>
      <c r="N84" s="54"/>
    </row>
    <row r="85" spans="1:14">
      <c r="B85" s="92" t="s">
        <v>973</v>
      </c>
      <c r="C85" s="93"/>
      <c r="D85" s="93"/>
      <c r="E85" s="93"/>
      <c r="F85" s="93"/>
      <c r="G85" s="93"/>
      <c r="H85" s="93"/>
      <c r="I85" s="90"/>
      <c r="J85" s="91"/>
      <c r="K85" s="308">
        <v>0.05</v>
      </c>
      <c r="L85" s="857">
        <f>N79*K85</f>
        <v>2253.0311550093443</v>
      </c>
      <c r="M85" s="858"/>
      <c r="N85" s="54"/>
    </row>
    <row r="86" spans="1:14" ht="15.75" thickBot="1">
      <c r="B86" s="94" t="s">
        <v>974</v>
      </c>
      <c r="C86" s="95"/>
      <c r="D86" s="95"/>
      <c r="E86" s="95"/>
      <c r="F86" s="95"/>
      <c r="G86" s="95"/>
      <c r="H86" s="95"/>
      <c r="I86" s="96"/>
      <c r="J86" s="97"/>
      <c r="K86" s="309">
        <v>0.05</v>
      </c>
      <c r="L86" s="859">
        <f>N79*K86</f>
        <v>2253.0311550093443</v>
      </c>
      <c r="M86" s="860"/>
      <c r="N86" s="54"/>
    </row>
    <row r="87" spans="1:14" ht="15.75" thickBot="1">
      <c r="B87" s="823" t="s">
        <v>953</v>
      </c>
      <c r="C87" s="824"/>
      <c r="D87" s="824"/>
      <c r="E87" s="824"/>
      <c r="F87" s="824"/>
      <c r="G87" s="824"/>
      <c r="H87" s="824"/>
      <c r="I87" s="824"/>
      <c r="J87" s="824"/>
      <c r="K87" s="824"/>
      <c r="L87" s="824"/>
      <c r="M87" s="825"/>
      <c r="N87" s="55">
        <f>L84+L85+L86</f>
        <v>13518.186930056067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58578.810030242945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1165</v>
      </c>
      <c r="C31" s="84" t="s">
        <v>2189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119</v>
      </c>
      <c r="B36" s="836" t="str">
        <f>VLOOKUP(A36,EQUIPOS!A6:D154,3,FALSE)</f>
        <v xml:space="preserve">Bomba de concreto, Producción: 30 m3/h, POTENCIA: 67 HP, MAX PRESION DE CONCRETO: 1150 PSI
</v>
      </c>
      <c r="C36" s="837"/>
      <c r="D36" s="837"/>
      <c r="E36" s="837"/>
      <c r="F36" s="837"/>
      <c r="G36" s="837"/>
      <c r="H36" s="838"/>
      <c r="I36" s="271"/>
      <c r="J36" s="272"/>
      <c r="K36" s="273">
        <f>VLOOKUP(A36,EQUIPOS!A6:D163,4,FALSE)</f>
        <v>62388.578648716662</v>
      </c>
      <c r="L36" s="274"/>
      <c r="M36" s="340">
        <v>100</v>
      </c>
      <c r="N36" s="276">
        <f>K36/M36</f>
        <v>623.88578648716657</v>
      </c>
    </row>
    <row r="37" spans="1:14">
      <c r="A37" s="116" t="s">
        <v>138</v>
      </c>
      <c r="B37" s="836" t="str">
        <f>VLOOKUP(A37,EQUIPOS!A7:D154,3,FALSE)</f>
        <v>Camioneta D-300</v>
      </c>
      <c r="C37" s="837"/>
      <c r="D37" s="837"/>
      <c r="E37" s="837"/>
      <c r="F37" s="837"/>
      <c r="G37" s="837"/>
      <c r="H37" s="838"/>
      <c r="I37" s="425"/>
      <c r="J37" s="426"/>
      <c r="K37" s="273">
        <f>VLOOKUP(A37,EQUIPOS!A7:D164,4,FALSE)</f>
        <v>47894.508756518888</v>
      </c>
      <c r="L37" s="339"/>
      <c r="M37" s="340">
        <v>1000</v>
      </c>
      <c r="N37" s="276">
        <f>K37/M37</f>
        <v>47.894508756518889</v>
      </c>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4.0401280451800998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675.82042328886564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585</v>
      </c>
      <c r="B48" s="46" t="str">
        <f>VLOOKUP(A48,MATERIALES!A5:D373,3,FALSE)</f>
        <v>Mortero 1:3</v>
      </c>
      <c r="C48" s="285"/>
      <c r="D48" s="285"/>
      <c r="E48" s="285"/>
      <c r="F48" s="285"/>
      <c r="G48" s="285"/>
      <c r="H48" s="285"/>
      <c r="I48" s="285"/>
      <c r="J48" s="315" t="str">
        <f>VLOOKUP(A48,MATERIALES!A4:D640,2,FALSE)</f>
        <v>m3</v>
      </c>
      <c r="K48" s="490">
        <v>0.1</v>
      </c>
      <c r="L48" s="271"/>
      <c r="M48" s="406">
        <f>VLOOKUP(A48,MATERIALES!A5:D396,4,FALSE)</f>
        <v>418068.99620756734</v>
      </c>
      <c r="N48" s="276">
        <f>K48*M48</f>
        <v>41806.89962075674</v>
      </c>
    </row>
    <row r="49" spans="1:14">
      <c r="A49" s="173" t="s">
        <v>739</v>
      </c>
      <c r="B49" s="46" t="str">
        <f>VLOOKUP(A49,MATERIALES!A6:D373,3,FALSE)</f>
        <v>Varilla 5/8</v>
      </c>
      <c r="C49" s="429"/>
      <c r="D49" s="429"/>
      <c r="E49" s="429"/>
      <c r="F49" s="429"/>
      <c r="G49" s="429"/>
      <c r="H49" s="429"/>
      <c r="I49" s="429"/>
      <c r="J49" s="316" t="str">
        <f>VLOOKUP(A49,MATERIALES!A5:D641,2,FALSE)</f>
        <v>kg</v>
      </c>
      <c r="K49" s="490">
        <v>1.1000000000000001</v>
      </c>
      <c r="L49" s="425"/>
      <c r="M49" s="406">
        <f>VLOOKUP(A49,MATERIALES!A6:D397,4,FALSE)</f>
        <v>2727.8618865483986</v>
      </c>
      <c r="N49" s="276">
        <f>K49*M49</f>
        <v>3000.6480752032389</v>
      </c>
    </row>
    <row r="50" spans="1:14">
      <c r="A50" s="173" t="s">
        <v>931</v>
      </c>
      <c r="B50" s="46" t="str">
        <f>VLOOKUP(A50,MATERIALES!A6:D373,3,FALSE)</f>
        <v>Malla Electrosoldada de 5/16</v>
      </c>
      <c r="C50" s="429"/>
      <c r="D50" s="429"/>
      <c r="E50" s="429"/>
      <c r="F50" s="429"/>
      <c r="G50" s="429"/>
      <c r="H50" s="429"/>
      <c r="I50" s="429"/>
      <c r="J50" s="316" t="str">
        <f>VLOOKUP(A50,MATERIALES!A6:D642,2,FALSE)</f>
        <v>m2</v>
      </c>
      <c r="K50" s="490">
        <v>1</v>
      </c>
      <c r="L50" s="425"/>
      <c r="M50" s="406">
        <f>VLOOKUP(A50,MATERIALES!A6:D398,4,FALSE)</f>
        <v>7904.959890022792</v>
      </c>
      <c r="N50" s="276">
        <f>K50*M50</f>
        <v>7904.959890022792</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52712.50758598277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800</v>
      </c>
      <c r="N71" s="399">
        <f>K71/M71</f>
        <v>270.65499999999997</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800</v>
      </c>
      <c r="N72" s="399">
        <f>K72/M72</f>
        <v>133.35780451800997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404.01280451800994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53792.340813789648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10758.46816275793</v>
      </c>
      <c r="M84" s="858"/>
      <c r="N84" s="54"/>
    </row>
    <row r="85" spans="1:14">
      <c r="B85" s="92" t="s">
        <v>973</v>
      </c>
      <c r="C85" s="93"/>
      <c r="D85" s="93"/>
      <c r="E85" s="93"/>
      <c r="F85" s="93"/>
      <c r="G85" s="93"/>
      <c r="H85" s="93"/>
      <c r="I85" s="90"/>
      <c r="J85" s="91"/>
      <c r="K85" s="308">
        <v>0.05</v>
      </c>
      <c r="L85" s="857">
        <f>N79*K85</f>
        <v>2689.6170406894826</v>
      </c>
      <c r="M85" s="858"/>
      <c r="N85" s="54"/>
    </row>
    <row r="86" spans="1:14" ht="15.75" thickBot="1">
      <c r="B86" s="94" t="s">
        <v>974</v>
      </c>
      <c r="C86" s="95"/>
      <c r="D86" s="95"/>
      <c r="E86" s="95"/>
      <c r="F86" s="95"/>
      <c r="G86" s="95"/>
      <c r="H86" s="95"/>
      <c r="I86" s="96"/>
      <c r="J86" s="97"/>
      <c r="K86" s="309">
        <v>0.05</v>
      </c>
      <c r="L86" s="859">
        <f>N79*K86</f>
        <v>2689.6170406894826</v>
      </c>
      <c r="M86" s="860"/>
      <c r="N86" s="54"/>
    </row>
    <row r="87" spans="1:14" ht="15.75" thickBot="1">
      <c r="B87" s="823" t="s">
        <v>953</v>
      </c>
      <c r="C87" s="824"/>
      <c r="D87" s="824"/>
      <c r="E87" s="824"/>
      <c r="F87" s="824"/>
      <c r="G87" s="824"/>
      <c r="H87" s="824"/>
      <c r="I87" s="824"/>
      <c r="J87" s="824"/>
      <c r="K87" s="824"/>
      <c r="L87" s="824"/>
      <c r="M87" s="825"/>
      <c r="N87" s="55">
        <f>L84+L85+L86</f>
        <v>16137.702244136894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69930.043057926538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1727</v>
      </c>
      <c r="C31" s="84" t="s">
        <v>2190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270.65500000000003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270.65500000000003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490">
        <v>0.5</v>
      </c>
      <c r="L48" s="271"/>
      <c r="M48" s="406">
        <f>VLOOKUP(A48,MATERIALES!A5:D396,4,FALSE)</f>
        <v>67719.378849731045</v>
      </c>
      <c r="N48" s="276">
        <f>K48*M48</f>
        <v>33859.689424865523</v>
      </c>
    </row>
    <row r="49" spans="1:14">
      <c r="A49" s="173" t="s">
        <v>914</v>
      </c>
      <c r="B49" s="46" t="str">
        <f>VLOOKUP(A49,MATERIALES!A6:D373,3,FALSE)</f>
        <v>Árbol de 1.2 m (Paisajístico)</v>
      </c>
      <c r="C49" s="429"/>
      <c r="D49" s="429"/>
      <c r="E49" s="429"/>
      <c r="F49" s="429"/>
      <c r="G49" s="429"/>
      <c r="H49" s="429"/>
      <c r="I49" s="429"/>
      <c r="J49" s="316" t="str">
        <f>VLOOKUP(A49,MATERIALES!A5:D641,2,FALSE)</f>
        <v>u</v>
      </c>
      <c r="K49" s="490">
        <v>1</v>
      </c>
      <c r="L49" s="425"/>
      <c r="M49" s="406">
        <f>VLOOKUP(A49,MATERIALES!A6:D397,4,FALSE)</f>
        <v>20480.963735992922</v>
      </c>
      <c r="N49" s="276">
        <f>K49*M49</f>
        <v>20480.963735992922</v>
      </c>
    </row>
    <row r="50" spans="1:14">
      <c r="A50" s="173"/>
      <c r="B50" s="46"/>
      <c r="C50" s="429"/>
      <c r="D50" s="429"/>
      <c r="E50" s="429"/>
      <c r="F50" s="429"/>
      <c r="G50" s="429"/>
      <c r="H50" s="429"/>
      <c r="I50" s="429"/>
      <c r="J50" s="322"/>
      <c r="K50" s="490"/>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54340.653160858448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91">
        <v>10</v>
      </c>
      <c r="N71" s="399">
        <f>K71/M71</f>
        <v>5413.1</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5413.1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60024.408160858446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12004.881632171689</v>
      </c>
      <c r="M84" s="858"/>
      <c r="N84" s="54"/>
    </row>
    <row r="85" spans="1:14">
      <c r="B85" s="92" t="s">
        <v>973</v>
      </c>
      <c r="C85" s="93"/>
      <c r="D85" s="93"/>
      <c r="E85" s="93"/>
      <c r="F85" s="93"/>
      <c r="G85" s="93"/>
      <c r="H85" s="93"/>
      <c r="I85" s="90"/>
      <c r="J85" s="91"/>
      <c r="K85" s="308">
        <v>0.05</v>
      </c>
      <c r="L85" s="857">
        <f>N79*K85</f>
        <v>3001.2204080429224</v>
      </c>
      <c r="M85" s="858"/>
      <c r="N85" s="54"/>
    </row>
    <row r="86" spans="1:14" ht="15.75" thickBot="1">
      <c r="B86" s="94" t="s">
        <v>974</v>
      </c>
      <c r="C86" s="95"/>
      <c r="D86" s="95"/>
      <c r="E86" s="95"/>
      <c r="F86" s="95"/>
      <c r="G86" s="95"/>
      <c r="H86" s="95"/>
      <c r="I86" s="96"/>
      <c r="J86" s="97"/>
      <c r="K86" s="309">
        <v>0.05</v>
      </c>
      <c r="L86" s="859">
        <f>N79*K86</f>
        <v>3001.2204080429224</v>
      </c>
      <c r="M86" s="860"/>
      <c r="N86" s="54"/>
    </row>
    <row r="87" spans="1:14" ht="15.75" thickBot="1">
      <c r="B87" s="823" t="s">
        <v>953</v>
      </c>
      <c r="C87" s="824"/>
      <c r="D87" s="824"/>
      <c r="E87" s="824"/>
      <c r="F87" s="824"/>
      <c r="G87" s="824"/>
      <c r="H87" s="824"/>
      <c r="I87" s="824"/>
      <c r="J87" s="824"/>
      <c r="K87" s="824"/>
      <c r="L87" s="824"/>
      <c r="M87" s="825"/>
      <c r="N87" s="55">
        <f>L84+L85+L86</f>
        <v>18007.322448257535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78031.730609115984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1728</v>
      </c>
      <c r="C31" s="84" t="s">
        <v>2191</v>
      </c>
      <c r="D31" s="85"/>
      <c r="E31" s="85"/>
      <c r="F31" s="85"/>
      <c r="G31" s="85"/>
      <c r="H31" s="85"/>
      <c r="I31" s="85"/>
      <c r="J31" s="85"/>
      <c r="K31" s="457"/>
      <c r="L31" s="310" t="s">
        <v>984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N76*M41</f>
        <v>90218.333333333343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90218.333333333343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913</v>
      </c>
      <c r="B48" s="46" t="str">
        <f>VLOOKUP(A48,MATERIALES!A6:D373,3,FALSE)</f>
        <v>Árbol de 0.6 m (Protector)</v>
      </c>
      <c r="C48" s="429"/>
      <c r="D48" s="429"/>
      <c r="E48" s="429"/>
      <c r="F48" s="429"/>
      <c r="G48" s="429"/>
      <c r="H48" s="429"/>
      <c r="I48" s="429"/>
      <c r="J48" s="322" t="str">
        <f>VLOOKUP(A48,MATERIALES!A4:D640,2,FALSE)</f>
        <v>u</v>
      </c>
      <c r="K48" s="490">
        <v>1100</v>
      </c>
      <c r="L48" s="425"/>
      <c r="M48" s="406">
        <f>VLOOKUP(A48,MATERIALES!A6:D397,4,FALSE)</f>
        <v>20481</v>
      </c>
      <c r="N48" s="276">
        <f>K48*M48</f>
        <v>22529100</v>
      </c>
    </row>
    <row r="49" spans="1:14">
      <c r="A49" s="173"/>
      <c r="B49" s="46"/>
      <c r="C49" s="429"/>
      <c r="D49" s="429"/>
      <c r="E49" s="429"/>
      <c r="F49" s="429"/>
      <c r="G49" s="429"/>
      <c r="H49" s="429"/>
      <c r="I49" s="429"/>
      <c r="J49" s="322"/>
      <c r="K49" s="449"/>
      <c r="L49" s="425"/>
      <c r="M49" s="406"/>
      <c r="N49" s="276"/>
    </row>
    <row r="50" spans="1:14">
      <c r="A50" s="173"/>
      <c r="B50" s="46"/>
      <c r="C50" s="429"/>
      <c r="D50" s="429"/>
      <c r="E50" s="429"/>
      <c r="F50" s="429"/>
      <c r="G50" s="429"/>
      <c r="H50" s="429"/>
      <c r="I50" s="429"/>
      <c r="J50" s="315"/>
      <c r="K50" s="401"/>
      <c r="L50" s="425"/>
      <c r="M50" s="406"/>
      <c r="N50" s="276"/>
    </row>
    <row r="51" spans="1:14">
      <c r="B51" s="324"/>
      <c r="C51" s="50"/>
      <c r="D51" s="50"/>
      <c r="E51" s="50"/>
      <c r="F51" s="50"/>
      <c r="G51" s="50"/>
      <c r="H51" s="50"/>
      <c r="I51" s="50"/>
      <c r="J51" s="292"/>
      <c r="K51" s="172"/>
      <c r="L51" s="322"/>
      <c r="M51" s="430"/>
      <c r="N51" s="277"/>
    </row>
    <row r="52" spans="1:14">
      <c r="B52" s="171"/>
      <c r="C52" s="321"/>
      <c r="D52" s="321"/>
      <c r="E52" s="321"/>
      <c r="F52" s="321"/>
      <c r="G52" s="321"/>
      <c r="H52" s="321"/>
      <c r="I52" s="321"/>
      <c r="J52" s="315"/>
      <c r="K52" s="47"/>
      <c r="L52" s="322"/>
      <c r="M52" s="430"/>
      <c r="N52" s="277"/>
    </row>
    <row r="53" spans="1:14" ht="15.75" thickBot="1">
      <c r="B53" s="482"/>
      <c r="C53" s="50"/>
      <c r="D53" s="50"/>
      <c r="E53" s="50"/>
      <c r="F53" s="50"/>
      <c r="G53" s="50"/>
      <c r="H53" s="50"/>
      <c r="I53" s="50"/>
      <c r="J53" s="292"/>
      <c r="K53" s="172"/>
      <c r="L53" s="483"/>
      <c r="M53" s="484"/>
      <c r="N53" s="485"/>
    </row>
    <row r="54" spans="1:14" ht="15.75" thickBot="1">
      <c r="B54" s="823" t="s">
        <v>953</v>
      </c>
      <c r="C54" s="824"/>
      <c r="D54" s="824"/>
      <c r="E54" s="824"/>
      <c r="F54" s="824"/>
      <c r="G54" s="824"/>
      <c r="H54" s="824"/>
      <c r="I54" s="824"/>
      <c r="J54" s="824"/>
      <c r="K54" s="824"/>
      <c r="L54" s="824"/>
      <c r="M54" s="825"/>
      <c r="N54" s="398">
        <f>SUM(N48:N53)</f>
        <v>22529100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52"/>
      <c r="C64" s="50"/>
      <c r="D64" s="50"/>
      <c r="E64" s="50"/>
      <c r="F64" s="50"/>
      <c r="G64" s="50"/>
      <c r="H64" s="488"/>
      <c r="I64" s="172"/>
      <c r="J64" s="172"/>
      <c r="K64" s="172"/>
      <c r="L64" s="995"/>
      <c r="M64" s="996"/>
      <c r="N64" s="489"/>
    </row>
    <row r="65" spans="1:15" ht="15.75" thickBot="1">
      <c r="B65" s="823" t="s">
        <v>953</v>
      </c>
      <c r="C65" s="824"/>
      <c r="D65" s="824"/>
      <c r="E65" s="824"/>
      <c r="F65" s="824"/>
      <c r="G65" s="824"/>
      <c r="H65" s="824"/>
      <c r="I65" s="824"/>
      <c r="J65" s="824"/>
      <c r="K65" s="824"/>
      <c r="L65" s="824"/>
      <c r="M65" s="825"/>
      <c r="N65" s="398"/>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975"/>
      <c r="N69" s="101" t="s">
        <v>951</v>
      </c>
    </row>
    <row r="70" spans="1:15">
      <c r="A70" s="174" t="s">
        <v>13</v>
      </c>
      <c r="B70" s="52" t="str">
        <f>VLOOKUP(A70,'MANO DE OBRA'!A8:D68,3,FALSE)</f>
        <v>Obrero (5)</v>
      </c>
      <c r="C70" s="50"/>
      <c r="D70" s="50"/>
      <c r="E70" s="50"/>
      <c r="F70" s="50"/>
      <c r="G70" s="50"/>
      <c r="H70" s="50"/>
      <c r="I70" s="296">
        <f>K70/J70*100</f>
        <v>146300</v>
      </c>
      <c r="J70" s="297">
        <v>185</v>
      </c>
      <c r="K70" s="298">
        <f>VLOOKUP(A70,'MANO DE OBRA'!A8:D99,4,FALSE)</f>
        <v>270655</v>
      </c>
      <c r="L70" s="53"/>
      <c r="M70" s="491">
        <v>0.15</v>
      </c>
      <c r="N70" s="399">
        <f>K70/M70</f>
        <v>1804366.6666666667</v>
      </c>
      <c r="O70" s="109"/>
    </row>
    <row r="71" spans="1:15">
      <c r="A71" s="174"/>
      <c r="B71" s="52"/>
      <c r="C71" s="50"/>
      <c r="D71" s="50"/>
      <c r="E71" s="50"/>
      <c r="F71" s="50"/>
      <c r="G71" s="50"/>
      <c r="H71" s="50"/>
      <c r="I71" s="296"/>
      <c r="J71" s="297"/>
      <c r="K71" s="298"/>
      <c r="L71" s="53"/>
      <c r="M71" s="438"/>
      <c r="N71" s="399"/>
    </row>
    <row r="72" spans="1:1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91"/>
      <c r="C75" s="992"/>
      <c r="D75" s="992"/>
      <c r="E75" s="992"/>
      <c r="F75" s="992"/>
      <c r="G75" s="992"/>
      <c r="H75" s="992"/>
      <c r="I75" s="172"/>
      <c r="J75" s="172"/>
      <c r="K75" s="172"/>
      <c r="L75" s="993"/>
      <c r="M75" s="994"/>
      <c r="N75" s="48"/>
    </row>
    <row r="76" spans="1:15" ht="15.75" thickBot="1">
      <c r="B76" s="823" t="s">
        <v>953</v>
      </c>
      <c r="C76" s="824"/>
      <c r="D76" s="824"/>
      <c r="E76" s="824"/>
      <c r="F76" s="824"/>
      <c r="G76" s="824"/>
      <c r="H76" s="824"/>
      <c r="I76" s="824"/>
      <c r="J76" s="824"/>
      <c r="K76" s="824"/>
      <c r="L76" s="824"/>
      <c r="M76" s="825"/>
      <c r="N76" s="305">
        <f>SUM(N70:N75)</f>
        <v>1804366.6666666667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24423685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4884737</v>
      </c>
      <c r="M83" s="858"/>
      <c r="N83" s="54"/>
    </row>
    <row r="84" spans="1:14">
      <c r="B84" s="92" t="s">
        <v>973</v>
      </c>
      <c r="C84" s="93"/>
      <c r="D84" s="93"/>
      <c r="E84" s="93"/>
      <c r="F84" s="93"/>
      <c r="G84" s="93"/>
      <c r="H84" s="93"/>
      <c r="I84" s="90"/>
      <c r="J84" s="91"/>
      <c r="K84" s="308">
        <v>0.05</v>
      </c>
      <c r="L84" s="857">
        <f>N78*K84</f>
        <v>1221184.25</v>
      </c>
      <c r="M84" s="858"/>
      <c r="N84" s="54"/>
    </row>
    <row r="85" spans="1:14" ht="15.75" thickBot="1">
      <c r="B85" s="94" t="s">
        <v>974</v>
      </c>
      <c r="C85" s="95"/>
      <c r="D85" s="95"/>
      <c r="E85" s="95"/>
      <c r="F85" s="95"/>
      <c r="G85" s="95"/>
      <c r="H85" s="95"/>
      <c r="I85" s="96"/>
      <c r="J85" s="97"/>
      <c r="K85" s="309">
        <v>0.05</v>
      </c>
      <c r="L85" s="859">
        <f>N78*K85</f>
        <v>1221184.25</v>
      </c>
      <c r="M85" s="860"/>
      <c r="N85" s="54"/>
    </row>
    <row r="86" spans="1:14" ht="15.75" thickBot="1">
      <c r="B86" s="823" t="s">
        <v>953</v>
      </c>
      <c r="C86" s="824"/>
      <c r="D86" s="824"/>
      <c r="E86" s="824"/>
      <c r="F86" s="824"/>
      <c r="G86" s="824"/>
      <c r="H86" s="824"/>
      <c r="I86" s="824"/>
      <c r="J86" s="824"/>
      <c r="K86" s="824"/>
      <c r="L86" s="824"/>
      <c r="M86" s="825"/>
      <c r="N86" s="55">
        <f>L83+L84+L85</f>
        <v>7327105.5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31750790.5</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28.5" customHeight="1" thickBot="1">
      <c r="A31" t="s">
        <v>1844</v>
      </c>
      <c r="B31" s="110" t="s">
        <v>1166</v>
      </c>
      <c r="C31" s="997" t="s">
        <v>2192</v>
      </c>
      <c r="D31" s="998"/>
      <c r="E31" s="998"/>
      <c r="F31" s="998"/>
      <c r="G31" s="998"/>
      <c r="H31" s="998"/>
      <c r="I31" s="998"/>
      <c r="J31" s="998"/>
      <c r="K31" s="492"/>
      <c r="L31" s="462" t="s">
        <v>1729</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74" t="s">
        <v>373</v>
      </c>
      <c r="B36" s="836" t="str">
        <f>VLOOKUP(A36,EQUIPOS!A6:D154,3,FALSE)</f>
        <v>Volqueta 6 m3</v>
      </c>
      <c r="C36" s="837"/>
      <c r="D36" s="837"/>
      <c r="E36" s="837"/>
      <c r="F36" s="837"/>
      <c r="G36" s="837"/>
      <c r="H36" s="838"/>
      <c r="I36" s="271"/>
      <c r="J36" s="272"/>
      <c r="K36" s="273">
        <f>VLOOKUP(A36,EQUIPOS!A6:D161,4,FALSE)</f>
        <v>70267.525774603884</v>
      </c>
      <c r="L36" s="274"/>
      <c r="M36" s="459">
        <v>81</v>
      </c>
      <c r="N36" s="276">
        <f>K36/M36</f>
        <v>867.50031820498623</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102">
        <f>SUM(N36:N42)</f>
        <v>867.50031820498623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5"/>
      <c r="M64" s="996"/>
      <c r="N64" s="489"/>
    </row>
    <row r="65" spans="2:15" ht="15.75" thickBot="1">
      <c r="B65" s="823" t="s">
        <v>953</v>
      </c>
      <c r="C65" s="824"/>
      <c r="D65" s="824"/>
      <c r="E65" s="824"/>
      <c r="F65" s="824"/>
      <c r="G65" s="824"/>
      <c r="H65" s="824"/>
      <c r="I65" s="824"/>
      <c r="J65" s="824"/>
      <c r="K65" s="824"/>
      <c r="L65" s="824"/>
      <c r="M65" s="82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1"/>
      <c r="C75" s="992"/>
      <c r="D75" s="992"/>
      <c r="E75" s="992"/>
      <c r="F75" s="992"/>
      <c r="G75" s="992"/>
      <c r="H75" s="992"/>
      <c r="I75" s="172"/>
      <c r="J75" s="172"/>
      <c r="K75" s="172"/>
      <c r="L75" s="993"/>
      <c r="M75" s="994"/>
      <c r="N75" s="48"/>
    </row>
    <row r="76" spans="2:15" ht="15.75" thickBot="1">
      <c r="B76" s="823" t="s">
        <v>953</v>
      </c>
      <c r="C76" s="824"/>
      <c r="D76" s="824"/>
      <c r="E76" s="824"/>
      <c r="F76" s="824"/>
      <c r="G76" s="824"/>
      <c r="H76" s="824"/>
      <c r="I76" s="824"/>
      <c r="J76" s="824"/>
      <c r="K76" s="824"/>
      <c r="L76" s="824"/>
      <c r="M76" s="825"/>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867.50031820498623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173.50006364099727</v>
      </c>
      <c r="M83" s="858"/>
      <c r="N83" s="54"/>
    </row>
    <row r="84" spans="1:14">
      <c r="B84" s="92" t="s">
        <v>973</v>
      </c>
      <c r="C84" s="93"/>
      <c r="D84" s="93"/>
      <c r="E84" s="93"/>
      <c r="F84" s="93"/>
      <c r="G84" s="93"/>
      <c r="H84" s="93"/>
      <c r="I84" s="90"/>
      <c r="J84" s="91"/>
      <c r="K84" s="308">
        <v>0.05</v>
      </c>
      <c r="L84" s="857">
        <f>N78*K84</f>
        <v>43.375015910249317</v>
      </c>
      <c r="M84" s="858"/>
      <c r="N84" s="54"/>
    </row>
    <row r="85" spans="1:14" ht="15.75" thickBot="1">
      <c r="B85" s="94" t="s">
        <v>974</v>
      </c>
      <c r="C85" s="95"/>
      <c r="D85" s="95"/>
      <c r="E85" s="95"/>
      <c r="F85" s="95"/>
      <c r="G85" s="95"/>
      <c r="H85" s="95"/>
      <c r="I85" s="96"/>
      <c r="J85" s="97"/>
      <c r="K85" s="309">
        <v>0.05</v>
      </c>
      <c r="L85" s="859">
        <f>N78*K85</f>
        <v>43.375015910249317</v>
      </c>
      <c r="M85" s="860"/>
      <c r="N85" s="54"/>
    </row>
    <row r="86" spans="1:14" ht="15.75" thickBot="1">
      <c r="B86" s="823" t="s">
        <v>953</v>
      </c>
      <c r="C86" s="824"/>
      <c r="D86" s="824"/>
      <c r="E86" s="824"/>
      <c r="F86" s="824"/>
      <c r="G86" s="824"/>
      <c r="H86" s="824"/>
      <c r="I86" s="824"/>
      <c r="J86" s="824"/>
      <c r="K86" s="824"/>
      <c r="L86" s="824"/>
      <c r="M86" s="825"/>
      <c r="N86" s="55">
        <f>L83+L84+L85</f>
        <v>260.2500954614959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1127.750413666482</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41.25" customHeight="1" thickBot="1">
      <c r="A31" t="s">
        <v>1844</v>
      </c>
      <c r="B31" s="110" t="s">
        <v>1167</v>
      </c>
      <c r="C31" s="997" t="s">
        <v>2195</v>
      </c>
      <c r="D31" s="998"/>
      <c r="E31" s="998"/>
      <c r="F31" s="998"/>
      <c r="G31" s="998"/>
      <c r="H31" s="998"/>
      <c r="I31" s="998"/>
      <c r="J31" s="998"/>
      <c r="K31" s="492"/>
      <c r="L31" s="462" t="s">
        <v>1998</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373</v>
      </c>
      <c r="B36" s="836" t="str">
        <f>VLOOKUP(A36,EQUIPOS!A6:D154,3,FALSE)</f>
        <v>Volqueta 6 m3</v>
      </c>
      <c r="C36" s="837"/>
      <c r="D36" s="837"/>
      <c r="E36" s="837"/>
      <c r="F36" s="837"/>
      <c r="G36" s="837"/>
      <c r="H36" s="838"/>
      <c r="I36" s="271"/>
      <c r="J36" s="272"/>
      <c r="K36" s="273">
        <f>VLOOKUP(A36,EQUIPOS!A6:D161,4,FALSE)</f>
        <v>70267.525774603884</v>
      </c>
      <c r="L36" s="274"/>
      <c r="M36" s="287">
        <v>66</v>
      </c>
      <c r="N36" s="276">
        <f>K36/M36</f>
        <v>1064.6594814333921</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102">
        <f>SUM(N36:N42)</f>
        <v>1064.6594814333921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5"/>
      <c r="M64" s="996"/>
      <c r="N64" s="489"/>
    </row>
    <row r="65" spans="2:15" ht="15.75" thickBot="1">
      <c r="B65" s="823" t="s">
        <v>953</v>
      </c>
      <c r="C65" s="824"/>
      <c r="D65" s="824"/>
      <c r="E65" s="824"/>
      <c r="F65" s="824"/>
      <c r="G65" s="824"/>
      <c r="H65" s="824"/>
      <c r="I65" s="824"/>
      <c r="J65" s="824"/>
      <c r="K65" s="824"/>
      <c r="L65" s="824"/>
      <c r="M65" s="82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1"/>
      <c r="C75" s="992"/>
      <c r="D75" s="992"/>
      <c r="E75" s="992"/>
      <c r="F75" s="992"/>
      <c r="G75" s="992"/>
      <c r="H75" s="992"/>
      <c r="I75" s="172"/>
      <c r="J75" s="172"/>
      <c r="K75" s="172"/>
      <c r="L75" s="993"/>
      <c r="M75" s="994"/>
      <c r="N75" s="48"/>
    </row>
    <row r="76" spans="2:15" ht="15.75" thickBot="1">
      <c r="B76" s="823" t="s">
        <v>953</v>
      </c>
      <c r="C76" s="824"/>
      <c r="D76" s="824"/>
      <c r="E76" s="824"/>
      <c r="F76" s="824"/>
      <c r="G76" s="824"/>
      <c r="H76" s="824"/>
      <c r="I76" s="824"/>
      <c r="J76" s="824"/>
      <c r="K76" s="824"/>
      <c r="L76" s="824"/>
      <c r="M76" s="825"/>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1064.6594814333921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212.93189628667844</v>
      </c>
      <c r="M83" s="858"/>
      <c r="N83" s="54"/>
    </row>
    <row r="84" spans="1:14">
      <c r="B84" s="92" t="s">
        <v>973</v>
      </c>
      <c r="C84" s="93"/>
      <c r="D84" s="93"/>
      <c r="E84" s="93"/>
      <c r="F84" s="93"/>
      <c r="G84" s="93"/>
      <c r="H84" s="93"/>
      <c r="I84" s="90"/>
      <c r="J84" s="91"/>
      <c r="K84" s="308">
        <v>0.05</v>
      </c>
      <c r="L84" s="857">
        <f>N78*K84</f>
        <v>53.232974071669609</v>
      </c>
      <c r="M84" s="858"/>
      <c r="N84" s="54"/>
    </row>
    <row r="85" spans="1:14" ht="15.75" thickBot="1">
      <c r="B85" s="94" t="s">
        <v>974</v>
      </c>
      <c r="C85" s="95"/>
      <c r="D85" s="95"/>
      <c r="E85" s="95"/>
      <c r="F85" s="95"/>
      <c r="G85" s="95"/>
      <c r="H85" s="95"/>
      <c r="I85" s="96"/>
      <c r="J85" s="97"/>
      <c r="K85" s="309">
        <v>0.05</v>
      </c>
      <c r="L85" s="859">
        <f>N78*K85</f>
        <v>53.232974071669609</v>
      </c>
      <c r="M85" s="860"/>
      <c r="N85" s="54"/>
    </row>
    <row r="86" spans="1:14" ht="15.75" thickBot="1">
      <c r="B86" s="823" t="s">
        <v>953</v>
      </c>
      <c r="C86" s="824"/>
      <c r="D86" s="824"/>
      <c r="E86" s="824"/>
      <c r="F86" s="824"/>
      <c r="G86" s="824"/>
      <c r="H86" s="824"/>
      <c r="I86" s="824"/>
      <c r="J86" s="824"/>
      <c r="K86" s="824"/>
      <c r="L86" s="824"/>
      <c r="M86" s="825"/>
      <c r="N86" s="55">
        <f>L83+L84+L85</f>
        <v>319.39784443001764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1384.0573258634097</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4"/>
      <c r="H25" s="904"/>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1001" t="s">
        <v>942</v>
      </c>
      <c r="C27" s="1002"/>
      <c r="D27" s="1002"/>
      <c r="E27" s="1002"/>
      <c r="F27" s="1002"/>
      <c r="G27" s="1002"/>
      <c r="H27" s="1002"/>
      <c r="I27" s="1002"/>
      <c r="J27" s="1002"/>
      <c r="K27" s="1002"/>
      <c r="L27" s="1002"/>
      <c r="M27" s="1002"/>
      <c r="N27" s="1003"/>
    </row>
    <row r="28" spans="1:14" ht="15.75" thickBot="1">
      <c r="B28" s="36"/>
      <c r="C28" s="37"/>
      <c r="D28" s="37"/>
      <c r="E28" s="37"/>
      <c r="F28" s="37"/>
      <c r="G28" s="37"/>
      <c r="H28" s="37"/>
      <c r="I28" s="37"/>
      <c r="J28" s="37"/>
      <c r="K28" s="37"/>
      <c r="L28" s="37"/>
      <c r="M28" s="37"/>
      <c r="N28" s="38"/>
    </row>
    <row r="29" spans="1:14" ht="26.25" thickBot="1">
      <c r="B29" s="74" t="s">
        <v>943</v>
      </c>
      <c r="C29" s="999" t="s">
        <v>944</v>
      </c>
      <c r="D29" s="1000"/>
      <c r="E29" s="1000"/>
      <c r="F29" s="1000"/>
      <c r="G29" s="1000"/>
      <c r="H29" s="1000"/>
      <c r="I29" s="1000"/>
      <c r="J29" s="75"/>
      <c r="K29" s="346" t="s">
        <v>2214</v>
      </c>
      <c r="L29" s="1004" t="s">
        <v>945</v>
      </c>
      <c r="M29" s="100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110" t="s">
        <v>1168</v>
      </c>
      <c r="C31" s="460" t="s">
        <v>2193</v>
      </c>
      <c r="D31" s="461"/>
      <c r="E31" s="461"/>
      <c r="F31" s="461"/>
      <c r="G31" s="461"/>
      <c r="H31" s="461"/>
      <c r="I31" s="461"/>
      <c r="J31" s="461"/>
      <c r="K31" s="463"/>
      <c r="L31" s="462" t="s">
        <v>1998</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373</v>
      </c>
      <c r="B36" s="836" t="str">
        <f>VLOOKUP(A36,EQUIPOS!A6:D154,3,FALSE)</f>
        <v>Volqueta 6 m3</v>
      </c>
      <c r="C36" s="837"/>
      <c r="D36" s="837"/>
      <c r="E36" s="837"/>
      <c r="F36" s="837"/>
      <c r="G36" s="837"/>
      <c r="H36" s="838"/>
      <c r="I36" s="271"/>
      <c r="J36" s="272"/>
      <c r="K36" s="273">
        <f>VLOOKUP(A36,EQUIPOS!A6:D161,4,FALSE)</f>
        <v>70267.525774603884</v>
      </c>
      <c r="L36" s="274"/>
      <c r="M36" s="287">
        <v>66</v>
      </c>
      <c r="N36" s="276">
        <f>K36/M36</f>
        <v>1064.6594814333921</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102">
        <f>SUM(N36:N42)</f>
        <v>1064.6594814333921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5"/>
      <c r="M64" s="996"/>
      <c r="N64" s="489"/>
    </row>
    <row r="65" spans="2:15" ht="15.75" thickBot="1">
      <c r="B65" s="823" t="s">
        <v>953</v>
      </c>
      <c r="C65" s="824"/>
      <c r="D65" s="824"/>
      <c r="E65" s="824"/>
      <c r="F65" s="824"/>
      <c r="G65" s="824"/>
      <c r="H65" s="824"/>
      <c r="I65" s="824"/>
      <c r="J65" s="824"/>
      <c r="K65" s="824"/>
      <c r="L65" s="824"/>
      <c r="M65" s="82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1"/>
      <c r="C75" s="992"/>
      <c r="D75" s="992"/>
      <c r="E75" s="992"/>
      <c r="F75" s="992"/>
      <c r="G75" s="992"/>
      <c r="H75" s="992"/>
      <c r="I75" s="172"/>
      <c r="J75" s="172"/>
      <c r="K75" s="172"/>
      <c r="L75" s="993"/>
      <c r="M75" s="994"/>
      <c r="N75" s="48"/>
    </row>
    <row r="76" spans="2:15" ht="15.75" thickBot="1">
      <c r="B76" s="823" t="s">
        <v>953</v>
      </c>
      <c r="C76" s="824"/>
      <c r="D76" s="824"/>
      <c r="E76" s="824"/>
      <c r="F76" s="824"/>
      <c r="G76" s="824"/>
      <c r="H76" s="824"/>
      <c r="I76" s="824"/>
      <c r="J76" s="824"/>
      <c r="K76" s="824"/>
      <c r="L76" s="824"/>
      <c r="M76" s="825"/>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1064.6594814333921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212.93189628667844</v>
      </c>
      <c r="M83" s="858"/>
      <c r="N83" s="54"/>
    </row>
    <row r="84" spans="1:14">
      <c r="B84" s="92" t="s">
        <v>973</v>
      </c>
      <c r="C84" s="93"/>
      <c r="D84" s="93"/>
      <c r="E84" s="93"/>
      <c r="F84" s="93"/>
      <c r="G84" s="93"/>
      <c r="H84" s="93"/>
      <c r="I84" s="90"/>
      <c r="J84" s="91"/>
      <c r="K84" s="308">
        <v>0.05</v>
      </c>
      <c r="L84" s="857">
        <f>N78*K84</f>
        <v>53.232974071669609</v>
      </c>
      <c r="M84" s="858"/>
      <c r="N84" s="54"/>
    </row>
    <row r="85" spans="1:14" ht="15.75" thickBot="1">
      <c r="B85" s="94" t="s">
        <v>974</v>
      </c>
      <c r="C85" s="95"/>
      <c r="D85" s="95"/>
      <c r="E85" s="95"/>
      <c r="F85" s="95"/>
      <c r="G85" s="95"/>
      <c r="H85" s="95"/>
      <c r="I85" s="96"/>
      <c r="J85" s="97"/>
      <c r="K85" s="309">
        <v>0.05</v>
      </c>
      <c r="L85" s="859">
        <f>N78*K85</f>
        <v>53.232974071669609</v>
      </c>
      <c r="M85" s="860"/>
      <c r="N85" s="54"/>
    </row>
    <row r="86" spans="1:14" ht="15.75" thickBot="1">
      <c r="B86" s="823" t="s">
        <v>953</v>
      </c>
      <c r="C86" s="824"/>
      <c r="D86" s="824"/>
      <c r="E86" s="824"/>
      <c r="F86" s="824"/>
      <c r="G86" s="824"/>
      <c r="H86" s="824"/>
      <c r="I86" s="824"/>
      <c r="J86" s="824"/>
      <c r="K86" s="824"/>
      <c r="L86" s="824"/>
      <c r="M86" s="825"/>
      <c r="N86" s="55">
        <f>L83+L84+L85</f>
        <v>319.39784443001764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1384.0573258634097</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2021-04-06T22:31:47Z</dcterms:modified>
</cp:coreProperties>
</file>