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6EA7183D-3ADC-4486-8D57-0C607F696E2C}" xr6:coauthVersionLast="45" xr6:coauthVersionMax="45" xr10:uidLastSave="{00000000-0000-0000-0000-000000000000}"/>
  <bookViews>
    <workbookView xWindow="16065" yWindow="0" windowWidth="12600" windowHeight="144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4" i="2" s="1"/>
  <c r="D51" i="2"/>
  <c r="D52" i="2" s="1"/>
  <c r="D47" i="2"/>
  <c r="D46" i="2"/>
  <c r="D45" i="2"/>
  <c r="D39" i="2"/>
  <c r="D38" i="2"/>
  <c r="D37" i="2"/>
  <c r="D36" i="2"/>
  <c r="D35" i="2"/>
  <c r="D32" i="2"/>
  <c r="D31" i="2"/>
  <c r="D29" i="2"/>
  <c r="D9" i="2"/>
  <c r="D33" i="2" l="1"/>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J48" i="82"/>
  <c r="B48" i="82"/>
  <c r="K38" i="82"/>
  <c r="B38" i="82"/>
  <c r="K37" i="82"/>
  <c r="N37" i="82" s="1"/>
  <c r="B37" i="82"/>
  <c r="K36" i="82"/>
  <c r="N36" i="82" s="1"/>
  <c r="B36" i="82"/>
  <c r="K71" i="81"/>
  <c r="N71" i="81" s="1"/>
  <c r="B71" i="81"/>
  <c r="K70" i="81"/>
  <c r="N70" i="81" s="1"/>
  <c r="B70" i="81"/>
  <c r="K59" i="81"/>
  <c r="B59" i="81"/>
  <c r="M49" i="81"/>
  <c r="N49" i="81" s="1"/>
  <c r="J49" i="81"/>
  <c r="B49" i="81"/>
  <c r="M48" i="81"/>
  <c r="J48" i="81"/>
  <c r="B48" i="81"/>
  <c r="K38" i="8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33" l="1"/>
  <c r="N41" i="333" s="1"/>
  <c r="N77" i="362"/>
  <c r="N41" i="362" s="1"/>
  <c r="N77" i="193"/>
  <c r="N43" i="193" s="1"/>
  <c r="N76" i="65"/>
  <c r="N41" i="65" s="1"/>
  <c r="N43" i="65" s="1"/>
  <c r="N76" i="98"/>
  <c r="N41" i="98" s="1"/>
  <c r="N76" i="101"/>
  <c r="N41" i="101" s="1"/>
  <c r="N76" i="134"/>
  <c r="N41" i="134" s="1"/>
  <c r="N76" i="136"/>
  <c r="N41" i="136" s="1"/>
  <c r="N76" i="137"/>
  <c r="N41" i="137" s="1"/>
  <c r="N76" i="146"/>
  <c r="N41" i="146" s="1"/>
  <c r="N43" i="146" s="1"/>
  <c r="N76" i="144"/>
  <c r="N41" i="144" s="1"/>
  <c r="N43" i="144" s="1"/>
  <c r="N84" i="220"/>
  <c r="N46" i="220" s="1"/>
  <c r="N78" i="273"/>
  <c r="N41" i="273" s="1"/>
  <c r="N75" i="325"/>
  <c r="N41" i="325" s="1"/>
  <c r="N77" i="329"/>
  <c r="N41" i="329" s="1"/>
  <c r="N77" i="259"/>
  <c r="N41" i="259" s="1"/>
  <c r="N43" i="259" s="1"/>
  <c r="N81" i="267"/>
  <c r="N41" i="267" s="1"/>
  <c r="N43" i="267" s="1"/>
  <c r="N77" i="308"/>
  <c r="N41" i="308" s="1"/>
  <c r="N76" i="92"/>
  <c r="N41" i="92" s="1"/>
  <c r="N43" i="92" s="1"/>
  <c r="N76" i="96"/>
  <c r="N41" i="96" s="1"/>
  <c r="N76" i="107"/>
  <c r="N41" i="107" s="1"/>
  <c r="N75" i="133"/>
  <c r="N41" i="133" s="1"/>
  <c r="N76" i="135"/>
  <c r="N41" i="135" s="1"/>
  <c r="N83" i="221"/>
  <c r="N46" i="221" s="1"/>
  <c r="N72" i="227"/>
  <c r="N41" i="227" s="1"/>
  <c r="N83" i="279"/>
  <c r="N46" i="279" s="1"/>
  <c r="N48" i="279" s="1"/>
  <c r="N61" i="221"/>
  <c r="N75" i="302"/>
  <c r="N41" i="302" s="1"/>
  <c r="N43" i="302" s="1"/>
  <c r="N77" i="323"/>
  <c r="N77" i="328"/>
  <c r="N41" i="328" s="1"/>
  <c r="N43" i="328" s="1"/>
  <c r="N77" i="337"/>
  <c r="N41" i="337" s="1"/>
  <c r="N75" i="292"/>
  <c r="N41" i="292" s="1"/>
  <c r="N43" i="292" s="1"/>
  <c r="N87" i="246"/>
  <c r="N45" i="246" s="1"/>
  <c r="N47" i="246" s="1"/>
  <c r="N79" i="244"/>
  <c r="N45" i="244" s="1"/>
  <c r="N47" i="244" s="1"/>
  <c r="N76" i="19"/>
  <c r="N42" i="19" s="1"/>
  <c r="N43" i="19" s="1"/>
  <c r="N43" i="22"/>
  <c r="N76" i="24"/>
  <c r="N42" i="24" s="1"/>
  <c r="N76" i="25"/>
  <c r="N42" i="25" s="1"/>
  <c r="N43" i="25" s="1"/>
  <c r="N76" i="61"/>
  <c r="N42" i="61" s="1"/>
  <c r="N43" i="61" s="1"/>
  <c r="N76" i="64"/>
  <c r="N41" i="64" s="1"/>
  <c r="N43" i="64" s="1"/>
  <c r="N75" i="72"/>
  <c r="N41" i="72" s="1"/>
  <c r="N43" i="72" s="1"/>
  <c r="N77" i="72" s="1"/>
  <c r="L84" i="72" s="1"/>
  <c r="N75" i="74"/>
  <c r="N41" i="74" s="1"/>
  <c r="N43" i="74" s="1"/>
  <c r="N77" i="74" s="1"/>
  <c r="N76" i="79"/>
  <c r="N41" i="79" s="1"/>
  <c r="N43" i="79" s="1"/>
  <c r="N76" i="81"/>
  <c r="N41" i="81" s="1"/>
  <c r="N76" i="83"/>
  <c r="N41" i="83" s="1"/>
  <c r="N76" i="85"/>
  <c r="N41" i="85" s="1"/>
  <c r="N76" i="87"/>
  <c r="N41" i="87" s="1"/>
  <c r="N43" i="87" s="1"/>
  <c r="N76" i="89"/>
  <c r="N41" i="89" s="1"/>
  <c r="N43" i="89" s="1"/>
  <c r="N76" i="91"/>
  <c r="N41" i="91" s="1"/>
  <c r="N43" i="91" s="1"/>
  <c r="N76" i="100"/>
  <c r="N41" i="100" s="1"/>
  <c r="N43" i="100" s="1"/>
  <c r="N76" i="106"/>
  <c r="N41" i="106" s="1"/>
  <c r="N43" i="106" s="1"/>
  <c r="N80" i="160"/>
  <c r="N46" i="160" s="1"/>
  <c r="N78" i="232"/>
  <c r="N41" i="232" s="1"/>
  <c r="N76" i="234"/>
  <c r="N40" i="234" s="1"/>
  <c r="N42" i="234" s="1"/>
  <c r="N77" i="250"/>
  <c r="N41" i="250" s="1"/>
  <c r="N75" i="286"/>
  <c r="N41" i="286" s="1"/>
  <c r="N43" i="286" s="1"/>
  <c r="N75" i="291"/>
  <c r="N41" i="291" s="1"/>
  <c r="N43" i="291" s="1"/>
  <c r="N75" i="283"/>
  <c r="N41" i="283" s="1"/>
  <c r="N43" i="283" s="1"/>
  <c r="N53" i="325"/>
  <c r="N48" i="82"/>
  <c r="N54" i="82" s="1"/>
  <c r="P48" i="82"/>
  <c r="N48" i="81"/>
  <c r="N54" i="81" s="1"/>
  <c r="P48" i="81"/>
  <c r="N48" i="84"/>
  <c r="N54" i="84" s="1"/>
  <c r="P48" i="84"/>
  <c r="N38" i="82"/>
  <c r="P38" i="82"/>
  <c r="N38" i="81"/>
  <c r="P38" i="81"/>
  <c r="N81" i="282"/>
  <c r="N44" i="282" s="1"/>
  <c r="N75" i="289"/>
  <c r="N41" i="289" s="1"/>
  <c r="N43" i="289" s="1"/>
  <c r="N77" i="289" s="1"/>
  <c r="N75" i="293"/>
  <c r="N41" i="293" s="1"/>
  <c r="N43" i="293" s="1"/>
  <c r="N77" i="295"/>
  <c r="N41" i="295" s="1"/>
  <c r="N43" i="295" s="1"/>
  <c r="N77" i="254"/>
  <c r="N41" i="254" s="1"/>
  <c r="N43" i="254" s="1"/>
  <c r="N91" i="260"/>
  <c r="N47" i="260" s="1"/>
  <c r="N49" i="260" s="1"/>
  <c r="N81" i="266"/>
  <c r="N41" i="266" s="1"/>
  <c r="N78" i="272"/>
  <c r="N41" i="272" s="1"/>
  <c r="N81" i="280"/>
  <c r="N44" i="280" s="1"/>
  <c r="N46" i="280" s="1"/>
  <c r="N75" i="290"/>
  <c r="N41" i="290" s="1"/>
  <c r="N43" i="290" s="1"/>
  <c r="N77" i="294"/>
  <c r="N41" i="294" s="1"/>
  <c r="N43" i="294" s="1"/>
  <c r="N75" i="299"/>
  <c r="N41" i="299" s="1"/>
  <c r="N43" i="299" s="1"/>
  <c r="N77" i="321"/>
  <c r="N79" i="321" s="1"/>
  <c r="L85" i="321" s="1"/>
  <c r="N77" i="342"/>
  <c r="N41" i="342" s="1"/>
  <c r="N77" i="347"/>
  <c r="N41" i="347" s="1"/>
  <c r="N43" i="347" s="1"/>
  <c r="N77" i="364"/>
  <c r="N41" i="364" s="1"/>
  <c r="N76" i="242"/>
  <c r="N40" i="242" s="1"/>
  <c r="N42" i="242" s="1"/>
  <c r="N43" i="31"/>
  <c r="N76" i="63"/>
  <c r="N41" i="63" s="1"/>
  <c r="N43" i="63" s="1"/>
  <c r="N78" i="63" s="1"/>
  <c r="L83" i="63" s="1"/>
  <c r="N76" i="95"/>
  <c r="N41" i="95" s="1"/>
  <c r="N43" i="95" s="1"/>
  <c r="N76" i="97"/>
  <c r="N41" i="97" s="1"/>
  <c r="N43" i="97" s="1"/>
  <c r="N76" i="99"/>
  <c r="N41" i="99" s="1"/>
  <c r="N76" i="103"/>
  <c r="N41" i="103" s="1"/>
  <c r="N43" i="103" s="1"/>
  <c r="N81" i="154"/>
  <c r="N47" i="154" s="1"/>
  <c r="N49" i="154" s="1"/>
  <c r="N73" i="229"/>
  <c r="N40" i="229" s="1"/>
  <c r="N77" i="258"/>
  <c r="N41" i="258" s="1"/>
  <c r="N77" i="262"/>
  <c r="N41" i="262" s="1"/>
  <c r="N43" i="262" s="1"/>
  <c r="N78" i="270"/>
  <c r="N41" i="270" s="1"/>
  <c r="N43" i="270" s="1"/>
  <c r="N78" i="271"/>
  <c r="N41" i="271" s="1"/>
  <c r="N43" i="271" s="1"/>
  <c r="N77" i="334"/>
  <c r="N41" i="334" s="1"/>
  <c r="N77" i="348"/>
  <c r="N41" i="348" s="1"/>
  <c r="N43" i="348" s="1"/>
  <c r="N77" i="354"/>
  <c r="N41" i="354" s="1"/>
  <c r="N43" i="354" s="1"/>
  <c r="N77" i="363"/>
  <c r="N41" i="363" s="1"/>
  <c r="N77" i="365"/>
  <c r="N41" i="365" s="1"/>
  <c r="N76" i="26"/>
  <c r="N42" i="26" s="1"/>
  <c r="N43" i="26" s="1"/>
  <c r="N79" i="50"/>
  <c r="N42" i="50" s="1"/>
  <c r="N43" i="50" s="1"/>
  <c r="N76" i="56"/>
  <c r="N42" i="56" s="1"/>
  <c r="N43" i="56" s="1"/>
  <c r="N78" i="56" s="1"/>
  <c r="L85" i="56" s="1"/>
  <c r="N76" i="67"/>
  <c r="N41" i="67" s="1"/>
  <c r="N43" i="67" s="1"/>
  <c r="N78" i="67" s="1"/>
  <c r="N76" i="68"/>
  <c r="N41" i="68" s="1"/>
  <c r="N43" i="68" s="1"/>
  <c r="N75" i="75"/>
  <c r="N41" i="75" s="1"/>
  <c r="N76" i="80"/>
  <c r="N41" i="80" s="1"/>
  <c r="N43" i="80" s="1"/>
  <c r="N76" i="82"/>
  <c r="N41" i="82" s="1"/>
  <c r="N76" i="84"/>
  <c r="N41" i="84" s="1"/>
  <c r="N43" i="84" s="1"/>
  <c r="N76" i="86"/>
  <c r="N41" i="86" s="1"/>
  <c r="N43" i="86" s="1"/>
  <c r="N76" i="88"/>
  <c r="N41" i="88" s="1"/>
  <c r="N43" i="88" s="1"/>
  <c r="N76" i="90"/>
  <c r="N41" i="90" s="1"/>
  <c r="N43" i="90" s="1"/>
  <c r="N76" i="94"/>
  <c r="N41" i="94" s="1"/>
  <c r="N43" i="94" s="1"/>
  <c r="N76" i="102"/>
  <c r="N41" i="102" s="1"/>
  <c r="N76" i="105"/>
  <c r="N41" i="105" s="1"/>
  <c r="N43" i="105" s="1"/>
  <c r="N76" i="108"/>
  <c r="N41" i="108" s="1"/>
  <c r="N43" i="108" s="1"/>
  <c r="N80" i="164"/>
  <c r="N46" i="164" s="1"/>
  <c r="N48" i="164" s="1"/>
  <c r="N83" i="165"/>
  <c r="N49" i="165" s="1"/>
  <c r="N51" i="165" s="1"/>
  <c r="N81" i="170"/>
  <c r="N47" i="170" s="1"/>
  <c r="N49" i="170" s="1"/>
  <c r="N81" i="176"/>
  <c r="N47" i="176" s="1"/>
  <c r="N49" i="176" s="1"/>
  <c r="N81" i="171"/>
  <c r="N47" i="171" s="1"/>
  <c r="N81" i="178"/>
  <c r="N47" i="178" s="1"/>
  <c r="N80" i="179"/>
  <c r="N46" i="179" s="1"/>
  <c r="N48" i="179" s="1"/>
  <c r="N80" i="180"/>
  <c r="N46" i="180" s="1"/>
  <c r="N80" i="177"/>
  <c r="N46" i="177" s="1"/>
  <c r="N48" i="177" s="1"/>
  <c r="N80" i="181"/>
  <c r="N46" i="181" s="1"/>
  <c r="N48" i="181" s="1"/>
  <c r="N80" i="183"/>
  <c r="N46" i="183" s="1"/>
  <c r="N48" i="183" s="1"/>
  <c r="N80" i="184"/>
  <c r="N46" i="184" s="1"/>
  <c r="N48" i="184" s="1"/>
  <c r="N81" i="185"/>
  <c r="N47" i="185" s="1"/>
  <c r="N81" i="186"/>
  <c r="N47" i="186" s="1"/>
  <c r="N80" i="188"/>
  <c r="N46" i="188" s="1"/>
  <c r="N48" i="188" s="1"/>
  <c r="N81" i="187"/>
  <c r="N47" i="187" s="1"/>
  <c r="N49" i="187" s="1"/>
  <c r="N76" i="231"/>
  <c r="N40" i="231" s="1"/>
  <c r="N42" i="231" s="1"/>
  <c r="N77" i="233"/>
  <c r="N41" i="233" s="1"/>
  <c r="N43" i="233" s="1"/>
  <c r="N76" i="243"/>
  <c r="N40" i="243" s="1"/>
  <c r="N42" i="243"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33"/>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43" i="132"/>
  <c r="N78" i="132" s="1"/>
  <c r="N55" i="50"/>
  <c r="I70" i="80"/>
  <c r="I71" i="80"/>
  <c r="I70" i="84"/>
  <c r="I71" i="84"/>
  <c r="I70" i="86"/>
  <c r="I71" i="86"/>
  <c r="I70" i="90"/>
  <c r="I71" i="90"/>
  <c r="N43" i="96"/>
  <c r="I70" i="96"/>
  <c r="I71" i="96"/>
  <c r="N43" i="102"/>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75"/>
  <c r="N43" i="85"/>
  <c r="N43" i="98"/>
  <c r="N43" i="101"/>
  <c r="N43" i="107"/>
  <c r="N43" i="133"/>
  <c r="N43" i="135"/>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O70" i="14" s="1"/>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5"/>
  <c r="N43" i="143"/>
  <c r="N75" i="158"/>
  <c r="I75" i="158"/>
  <c r="N76" i="158"/>
  <c r="I76" i="158"/>
  <c r="N77" i="158"/>
  <c r="I77" i="158"/>
  <c r="N75" i="168"/>
  <c r="I75" i="168"/>
  <c r="N76" i="168"/>
  <c r="I76" i="168"/>
  <c r="N77" i="168"/>
  <c r="I77" i="168"/>
  <c r="N49" i="178"/>
  <c r="N48" i="180"/>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1" i="239"/>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6"/>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8" i="43" l="1"/>
  <c r="L85" i="43" s="1"/>
  <c r="L83" i="47"/>
  <c r="N78" i="37"/>
  <c r="L85" i="37" s="1"/>
  <c r="L83" i="7"/>
  <c r="N78" i="31"/>
  <c r="L83" i="31" s="1"/>
  <c r="N78" i="21"/>
  <c r="L84" i="21" s="1"/>
  <c r="L84" i="78"/>
  <c r="L85" i="51"/>
  <c r="L83" i="51"/>
  <c r="N79" i="364"/>
  <c r="L84" i="364" s="1"/>
  <c r="N78" i="39"/>
  <c r="L85" i="39" s="1"/>
  <c r="N81" i="248"/>
  <c r="N43" i="248" s="1"/>
  <c r="N45" i="248" s="1"/>
  <c r="N83" i="248" s="1"/>
  <c r="L88" i="248" s="1"/>
  <c r="L83" i="65"/>
  <c r="L84" i="65"/>
  <c r="L82" i="289"/>
  <c r="L84" i="289"/>
  <c r="N93" i="260"/>
  <c r="L100" i="260" s="1"/>
  <c r="L83" i="78"/>
  <c r="L86" i="323"/>
  <c r="L84" i="208"/>
  <c r="N78" i="34"/>
  <c r="L83" i="34" s="1"/>
  <c r="N43" i="82"/>
  <c r="L83" i="289"/>
  <c r="N81" i="50"/>
  <c r="L87" i="50" s="1"/>
  <c r="L85" i="67"/>
  <c r="L83" i="67"/>
  <c r="L84" i="67"/>
  <c r="N78" i="25"/>
  <c r="L85" i="25" s="1"/>
  <c r="N79" i="348"/>
  <c r="L85" i="348" s="1"/>
  <c r="N80" i="275"/>
  <c r="L87" i="275" s="1"/>
  <c r="L86" i="356"/>
  <c r="L84" i="226"/>
  <c r="N79" i="306"/>
  <c r="L86" i="306" s="1"/>
  <c r="L84" i="63"/>
  <c r="L84" i="74"/>
  <c r="L82" i="74"/>
  <c r="L83" i="74"/>
  <c r="N78" i="42"/>
  <c r="L85" i="42" s="1"/>
  <c r="L84" i="253"/>
  <c r="N79" i="333"/>
  <c r="L85" i="333" s="1"/>
  <c r="L85" i="46"/>
  <c r="L83" i="46"/>
  <c r="N78" i="38"/>
  <c r="L85" i="38" s="1"/>
  <c r="L85" i="63"/>
  <c r="L82" i="72"/>
  <c r="N79" i="363"/>
  <c r="L86"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5" i="7"/>
  <c r="N86" i="7" s="1"/>
  <c r="N88" i="7" s="1"/>
  <c r="D3" i="5" s="1"/>
  <c r="L83" i="43"/>
  <c r="L84" i="46"/>
  <c r="L84" i="339"/>
  <c r="N83" i="282"/>
  <c r="L89" i="282" s="1"/>
  <c r="N79" i="256"/>
  <c r="L84" i="256" s="1"/>
  <c r="N78" i="35"/>
  <c r="N77" i="284"/>
  <c r="L84" i="284" s="1"/>
  <c r="L88" i="218"/>
  <c r="L85" i="253"/>
  <c r="N78" i="33"/>
  <c r="L83" i="33" s="1"/>
  <c r="L84" i="64"/>
  <c r="N78" i="53"/>
  <c r="L85" i="53" s="1"/>
  <c r="N78" i="107"/>
  <c r="L85" i="107" s="1"/>
  <c r="L86" i="328"/>
  <c r="N78" i="213"/>
  <c r="L83" i="213" s="1"/>
  <c r="N77" i="299"/>
  <c r="L83" i="299" s="1"/>
  <c r="N80" i="272"/>
  <c r="L85" i="272" s="1"/>
  <c r="L85" i="32"/>
  <c r="L84" i="32"/>
  <c r="L85" i="31"/>
  <c r="N74" i="227"/>
  <c r="L79" i="227" s="1"/>
  <c r="N79" i="233"/>
  <c r="L84" i="233" s="1"/>
  <c r="N79" i="261"/>
  <c r="L84" i="261" s="1"/>
  <c r="L82" i="305"/>
  <c r="L83" i="305"/>
  <c r="L87" i="281"/>
  <c r="N78" i="243"/>
  <c r="L83" i="243" s="1"/>
  <c r="N77" i="293"/>
  <c r="L84" i="293" s="1"/>
  <c r="N70" i="187"/>
  <c r="N83" i="187" s="1"/>
  <c r="L88" i="187" s="1"/>
  <c r="L83" i="39"/>
  <c r="L85" i="128"/>
  <c r="L84" i="25"/>
  <c r="L84" i="39"/>
  <c r="N79" i="332"/>
  <c r="L84"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5" i="131"/>
  <c r="N78" i="79"/>
  <c r="L83" i="79" s="1"/>
  <c r="N78" i="68"/>
  <c r="L84" i="130"/>
  <c r="L85" i="208"/>
  <c r="N79" i="342"/>
  <c r="L85" i="342" s="1"/>
  <c r="N78" i="40"/>
  <c r="L84" i="40" s="1"/>
  <c r="L87" i="277"/>
  <c r="L86" i="277"/>
  <c r="L85" i="250"/>
  <c r="L84" i="250"/>
  <c r="N78" i="101"/>
  <c r="N78" i="45"/>
  <c r="L85" i="45" s="1"/>
  <c r="N78" i="36"/>
  <c r="N80" i="274"/>
  <c r="L86" i="274" s="1"/>
  <c r="N79" i="259"/>
  <c r="L84" i="259"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4" i="43"/>
  <c r="L84" i="57"/>
  <c r="L86" i="347"/>
  <c r="L85" i="371"/>
  <c r="L86" i="343"/>
  <c r="L85" i="336"/>
  <c r="L86" i="321"/>
  <c r="L85" i="328"/>
  <c r="L84" i="323"/>
  <c r="N87" i="323" s="1"/>
  <c r="N89" i="323" s="1"/>
  <c r="D279" i="5" s="1"/>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J107" i="5" s="1"/>
  <c r="L83" i="115"/>
  <c r="L85" i="115"/>
  <c r="L85" i="116"/>
  <c r="L83" i="116"/>
  <c r="N86" i="114"/>
  <c r="N88" i="114" s="1"/>
  <c r="D104" i="5" s="1"/>
  <c r="N86" i="113"/>
  <c r="N88" i="113" s="1"/>
  <c r="D103" i="5" s="1"/>
  <c r="J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L84" i="38"/>
  <c r="L83" i="38"/>
  <c r="N86" i="28"/>
  <c r="N88" i="28" s="1"/>
  <c r="D20" i="5" s="1"/>
  <c r="L85" i="18"/>
  <c r="L83" i="18"/>
  <c r="L85" i="15"/>
  <c r="L83" i="15"/>
  <c r="N78" i="12"/>
  <c r="L85" i="12" s="1"/>
  <c r="N85" i="78" l="1"/>
  <c r="N87" i="78" s="1"/>
  <c r="D69" i="5" s="1"/>
  <c r="N86" i="65"/>
  <c r="N88" i="65" s="1"/>
  <c r="D56" i="5" s="1"/>
  <c r="N70" i="171"/>
  <c r="N83" i="171" s="1"/>
  <c r="L90" i="171" s="1"/>
  <c r="L88" i="50"/>
  <c r="N86" i="64"/>
  <c r="N88" i="64" s="1"/>
  <c r="D55" i="5" s="1"/>
  <c r="N69" i="177"/>
  <c r="N82" i="177" s="1"/>
  <c r="L89" i="177" s="1"/>
  <c r="N70" i="267"/>
  <c r="N83" i="267" s="1"/>
  <c r="L88" i="267" s="1"/>
  <c r="L84" i="31"/>
  <c r="N86" i="31" s="1"/>
  <c r="N88" i="31" s="1"/>
  <c r="D23" i="5" s="1"/>
  <c r="N70" i="268"/>
  <c r="N83" i="268" s="1"/>
  <c r="L90" i="268" s="1"/>
  <c r="N72" i="165"/>
  <c r="N85" i="165" s="1"/>
  <c r="L91" i="165" s="1"/>
  <c r="L83" i="21"/>
  <c r="N86" i="51"/>
  <c r="N88" i="51" s="1"/>
  <c r="D43" i="5" s="1"/>
  <c r="L86" i="50"/>
  <c r="N87" i="253"/>
  <c r="N89" i="253" s="1"/>
  <c r="D213" i="5" s="1"/>
  <c r="N87" i="327"/>
  <c r="N89" i="327" s="1"/>
  <c r="D281" i="5" s="1"/>
  <c r="N85" i="289"/>
  <c r="N87" i="289" s="1"/>
  <c r="D245" i="5" s="1"/>
  <c r="N86" i="226"/>
  <c r="N88" i="226" s="1"/>
  <c r="D187" i="5" s="1"/>
  <c r="L85" i="364"/>
  <c r="N87" i="339"/>
  <c r="N89" i="339" s="1"/>
  <c r="D292" i="5" s="1"/>
  <c r="N87" i="340"/>
  <c r="N89" i="340" s="1"/>
  <c r="D294" i="5" s="1"/>
  <c r="N87" i="356"/>
  <c r="N89" i="356" s="1"/>
  <c r="D308" i="5" s="1"/>
  <c r="N70" i="266"/>
  <c r="N83" i="266" s="1"/>
  <c r="L90" i="266" s="1"/>
  <c r="N77" i="287"/>
  <c r="L83" i="287" s="1"/>
  <c r="N79" i="315"/>
  <c r="L84" i="315" s="1"/>
  <c r="N69" i="179"/>
  <c r="N82" i="179" s="1"/>
  <c r="L89" i="179" s="1"/>
  <c r="L84" i="365"/>
  <c r="L85" i="306"/>
  <c r="L99" i="260"/>
  <c r="L85" i="21"/>
  <c r="L84" i="24"/>
  <c r="L86" i="364"/>
  <c r="L83" i="24"/>
  <c r="L86" i="365"/>
  <c r="L98" i="260"/>
  <c r="N90" i="218"/>
  <c r="N92" i="218" s="1"/>
  <c r="D180" i="5" s="1"/>
  <c r="L84" i="348"/>
  <c r="N86" i="224"/>
  <c r="N88" i="224" s="1"/>
  <c r="D185" i="5" s="1"/>
  <c r="L84" i="34"/>
  <c r="L86" i="251"/>
  <c r="N79" i="314"/>
  <c r="L86" i="314" s="1"/>
  <c r="N78" i="82"/>
  <c r="L85" i="82" s="1"/>
  <c r="N82" i="174"/>
  <c r="L89" i="174" s="1"/>
  <c r="L86" i="348"/>
  <c r="L85" i="27"/>
  <c r="L84" i="30"/>
  <c r="L84" i="27"/>
  <c r="L83" i="30"/>
  <c r="N87" i="328"/>
  <c r="N89" i="328" s="1"/>
  <c r="D282" i="5" s="1"/>
  <c r="N86" i="208"/>
  <c r="N88" i="208" s="1"/>
  <c r="D119" i="5" s="1"/>
  <c r="N83" i="155"/>
  <c r="L88" i="155" s="1"/>
  <c r="N66" i="294"/>
  <c r="N79" i="294" s="1"/>
  <c r="L85" i="294" s="1"/>
  <c r="N87" i="371"/>
  <c r="N89" i="371" s="1"/>
  <c r="D293" i="5" s="1"/>
  <c r="L83" i="25"/>
  <c r="N86" i="25" s="1"/>
  <c r="N88" i="25" s="1"/>
  <c r="D17" i="5" s="1"/>
  <c r="N69" i="172"/>
  <c r="N82" i="172" s="1"/>
  <c r="L88" i="172" s="1"/>
  <c r="L84" i="19"/>
  <c r="L83" i="19"/>
  <c r="N86" i="19" s="1"/>
  <c r="N88" i="19" s="1"/>
  <c r="D11" i="5" s="1"/>
  <c r="L84" i="306"/>
  <c r="L85" i="34"/>
  <c r="N86" i="67"/>
  <c r="N88" i="67" s="1"/>
  <c r="D58" i="5" s="1"/>
  <c r="L85" i="213"/>
  <c r="N85" i="303"/>
  <c r="N87" i="303" s="1"/>
  <c r="D259" i="5" s="1"/>
  <c r="N86" i="43"/>
  <c r="N88" i="43" s="1"/>
  <c r="D34" i="5" s="1"/>
  <c r="L84" i="363"/>
  <c r="L85" i="241"/>
  <c r="L83" i="42"/>
  <c r="L84" i="102"/>
  <c r="L85" i="254"/>
  <c r="L82" i="302"/>
  <c r="L84" i="42"/>
  <c r="L86" i="254"/>
  <c r="L83" i="138"/>
  <c r="L85" i="138"/>
  <c r="L84" i="75"/>
  <c r="N69" i="180"/>
  <c r="N82" i="180" s="1"/>
  <c r="L89" i="180" s="1"/>
  <c r="N70" i="168"/>
  <c r="N83" i="168" s="1"/>
  <c r="L90" i="168" s="1"/>
  <c r="N79" i="311"/>
  <c r="L84" i="311" s="1"/>
  <c r="L85" i="332"/>
  <c r="L86" i="256"/>
  <c r="L86" i="275"/>
  <c r="L85" i="69"/>
  <c r="L86" i="332"/>
  <c r="L85" i="275"/>
  <c r="N86" i="131"/>
  <c r="N88" i="131" s="1"/>
  <c r="D122" i="5" s="1"/>
  <c r="N85" i="74"/>
  <c r="N87" i="74" s="1"/>
  <c r="D65" i="5" s="1"/>
  <c r="L83" i="147"/>
  <c r="L84" i="147"/>
  <c r="L85" i="147"/>
  <c r="N69" i="183"/>
  <c r="N82" i="183" s="1"/>
  <c r="L88" i="183" s="1"/>
  <c r="N64" i="297"/>
  <c r="N77" i="297" s="1"/>
  <c r="L82" i="297" s="1"/>
  <c r="N69" i="164"/>
  <c r="N82" i="164" s="1"/>
  <c r="L89" i="164" s="1"/>
  <c r="N79" i="239"/>
  <c r="L85" i="239" s="1"/>
  <c r="N79" i="317"/>
  <c r="L84" i="317" s="1"/>
  <c r="L83" i="26"/>
  <c r="L84" i="26"/>
  <c r="N79" i="316"/>
  <c r="L84" i="316" s="1"/>
  <c r="L83" i="135"/>
  <c r="L85" i="105"/>
  <c r="L84" i="92"/>
  <c r="N90" i="219"/>
  <c r="N92" i="219" s="1"/>
  <c r="D181" i="5" s="1"/>
  <c r="N86" i="121"/>
  <c r="N88" i="121" s="1"/>
  <c r="D111" i="5" s="1"/>
  <c r="N86" i="46"/>
  <c r="N88" i="46" s="1"/>
  <c r="D38" i="5" s="1"/>
  <c r="L88" i="282"/>
  <c r="L84" i="135"/>
  <c r="N86" i="63"/>
  <c r="N88" i="63" s="1"/>
  <c r="D54" i="5" s="1"/>
  <c r="L90" i="282"/>
  <c r="L86" i="240"/>
  <c r="N85" i="72"/>
  <c r="N87" i="72" s="1"/>
  <c r="D63" i="5" s="1"/>
  <c r="L85" i="240"/>
  <c r="N87" i="321"/>
  <c r="N89" i="321" s="1"/>
  <c r="D277" i="5" s="1"/>
  <c r="N87" i="343"/>
  <c r="N89" i="343" s="1"/>
  <c r="D296" i="5" s="1"/>
  <c r="N86" i="123"/>
  <c r="N88" i="123" s="1"/>
  <c r="D114" i="5" s="1"/>
  <c r="L84" i="298"/>
  <c r="N86" i="130"/>
  <c r="N88" i="130" s="1"/>
  <c r="D121" i="5" s="1"/>
  <c r="N86" i="58"/>
  <c r="N88" i="58" s="1"/>
  <c r="D49" i="5" s="1"/>
  <c r="L82" i="298"/>
  <c r="L85" i="363"/>
  <c r="N86" i="124"/>
  <c r="N88" i="124" s="1"/>
  <c r="D113" i="5" s="1"/>
  <c r="L84" i="142"/>
  <c r="L86" i="241"/>
  <c r="L86" i="262"/>
  <c r="L87" i="274"/>
  <c r="L84" i="346"/>
  <c r="L83" i="59"/>
  <c r="L83" i="284"/>
  <c r="L84" i="251"/>
  <c r="L82" i="286"/>
  <c r="N70" i="157"/>
  <c r="N83" i="157" s="1"/>
  <c r="L90" i="157" s="1"/>
  <c r="N70" i="176"/>
  <c r="N83" i="176" s="1"/>
  <c r="L88" i="176" s="1"/>
  <c r="N86" i="132"/>
  <c r="N88" i="132" s="1"/>
  <c r="D123" i="5" s="1"/>
  <c r="L84" i="342"/>
  <c r="L85" i="41"/>
  <c r="L84" i="103"/>
  <c r="L87" i="232"/>
  <c r="L86" i="232"/>
  <c r="L85" i="232"/>
  <c r="L84" i="215"/>
  <c r="L85" i="215"/>
  <c r="L83" i="215"/>
  <c r="L85" i="100"/>
  <c r="L84" i="100"/>
  <c r="L85" i="142"/>
  <c r="L83" i="75"/>
  <c r="L83" i="302"/>
  <c r="L82" i="284"/>
  <c r="L92" i="221"/>
  <c r="L91" i="221"/>
  <c r="L85" i="262"/>
  <c r="L83" i="105"/>
  <c r="L83" i="92"/>
  <c r="L83" i="286"/>
  <c r="L83" i="102"/>
  <c r="L84" i="333"/>
  <c r="L86" i="333"/>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3" i="97"/>
  <c r="L85" i="143"/>
  <c r="L84" i="133"/>
  <c r="L83" i="293"/>
  <c r="L84" i="190"/>
  <c r="L83" i="133"/>
  <c r="L84" i="140"/>
  <c r="L84" i="258"/>
  <c r="L85" i="273"/>
  <c r="L86" i="233"/>
  <c r="L83" i="140"/>
  <c r="L83" i="209"/>
  <c r="L83" i="90"/>
  <c r="L83" i="301"/>
  <c r="L84" i="301"/>
  <c r="L85" i="9"/>
  <c r="L83" i="9"/>
  <c r="N85" i="127"/>
  <c r="N87" i="127" s="1"/>
  <c r="D117" i="5" s="1"/>
  <c r="L88" i="188"/>
  <c r="L89" i="188"/>
  <c r="L89" i="185"/>
  <c r="L89" i="171"/>
  <c r="L88" i="171"/>
  <c r="L89" i="170"/>
  <c r="L88" i="170"/>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6" i="318"/>
  <c r="L84" i="318"/>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38"/>
  <c r="N88" i="38" s="1"/>
  <c r="D29" i="5" s="1"/>
  <c r="N86" i="15"/>
  <c r="N88" i="15" s="1"/>
  <c r="D7" i="5" s="1"/>
  <c r="L83" i="12"/>
  <c r="L84" i="12"/>
  <c r="L88" i="268" l="1"/>
  <c r="L89" i="268"/>
  <c r="N89" i="50"/>
  <c r="N91" i="50" s="1"/>
  <c r="D42" i="5" s="1"/>
  <c r="L82" i="287"/>
  <c r="L84" i="287"/>
  <c r="L88" i="177"/>
  <c r="L87" i="177"/>
  <c r="L89" i="267"/>
  <c r="N87" i="251"/>
  <c r="N89" i="251" s="1"/>
  <c r="D211" i="5" s="1"/>
  <c r="L90" i="267"/>
  <c r="L92" i="165"/>
  <c r="L90" i="165"/>
  <c r="N86" i="21"/>
  <c r="N88" i="21" s="1"/>
  <c r="D13" i="5" s="1"/>
  <c r="L86" i="315"/>
  <c r="L85" i="314"/>
  <c r="N87" i="364"/>
  <c r="N89" i="364" s="1"/>
  <c r="D314" i="5" s="1"/>
  <c r="L88" i="266"/>
  <c r="L85" i="317"/>
  <c r="N86" i="24"/>
  <c r="N88" i="24" s="1"/>
  <c r="D16" i="5" s="1"/>
  <c r="L85" i="315"/>
  <c r="L89" i="266"/>
  <c r="N86" i="34"/>
  <c r="N88" i="34" s="1"/>
  <c r="D26" i="5" s="1"/>
  <c r="N87" i="365"/>
  <c r="N89" i="365" s="1"/>
  <c r="D315" i="5" s="1"/>
  <c r="N87" i="348"/>
  <c r="N89" i="348" s="1"/>
  <c r="D301" i="5" s="1"/>
  <c r="L88" i="179"/>
  <c r="L87" i="179"/>
  <c r="N87" i="306"/>
  <c r="N89" i="306" s="1"/>
  <c r="D262" i="5" s="1"/>
  <c r="L88" i="164"/>
  <c r="N86" i="27"/>
  <c r="N88" i="27" s="1"/>
  <c r="D19" i="5" s="1"/>
  <c r="N87" i="363"/>
  <c r="N89" i="363" s="1"/>
  <c r="D313" i="5" s="1"/>
  <c r="L83" i="82"/>
  <c r="N101" i="260"/>
  <c r="N103" i="260" s="1"/>
  <c r="D219" i="5" s="1"/>
  <c r="L87" i="174"/>
  <c r="L84" i="82"/>
  <c r="N86" i="30"/>
  <c r="N88" i="30" s="1"/>
  <c r="D22" i="5" s="1"/>
  <c r="L88" i="174"/>
  <c r="L84" i="294"/>
  <c r="L84" i="314"/>
  <c r="L85" i="311"/>
  <c r="N87" i="241"/>
  <c r="N89" i="241" s="1"/>
  <c r="D201" i="5" s="1"/>
  <c r="N87" i="254"/>
  <c r="N89" i="254" s="1"/>
  <c r="D214" i="5" s="1"/>
  <c r="L86" i="294"/>
  <c r="L84" i="297"/>
  <c r="N85" i="75"/>
  <c r="N87" i="75" s="1"/>
  <c r="D66" i="5" s="1"/>
  <c r="N87" i="332"/>
  <c r="N89" i="332" s="1"/>
  <c r="D286" i="5" s="1"/>
  <c r="N86" i="42"/>
  <c r="N88" i="42" s="1"/>
  <c r="D33" i="5" s="1"/>
  <c r="N86" i="105"/>
  <c r="N88" i="105" s="1"/>
  <c r="D95" i="5" s="1"/>
  <c r="L83" i="297"/>
  <c r="N86" i="53"/>
  <c r="N88" i="53" s="1"/>
  <c r="D45" i="5" s="1"/>
  <c r="L90" i="176"/>
  <c r="L89" i="155"/>
  <c r="L90" i="155"/>
  <c r="N85" i="284"/>
  <c r="N87" i="284" s="1"/>
  <c r="D241" i="5" s="1"/>
  <c r="N86" i="135"/>
  <c r="N88" i="135" s="1"/>
  <c r="D126" i="5" s="1"/>
  <c r="L88" i="157"/>
  <c r="N88" i="275"/>
  <c r="N90" i="275" s="1"/>
  <c r="D233" i="5" s="1"/>
  <c r="L85" i="316"/>
  <c r="N86" i="33"/>
  <c r="N88" i="33" s="1"/>
  <c r="D25" i="5" s="1"/>
  <c r="N86" i="92"/>
  <c r="N88" i="92" s="1"/>
  <c r="D83" i="5" s="1"/>
  <c r="L89" i="189"/>
  <c r="N87" i="342"/>
  <c r="N89" i="342" s="1"/>
  <c r="D295" i="5" s="1"/>
  <c r="N87" i="240"/>
  <c r="N89" i="240" s="1"/>
  <c r="D200" i="5" s="1"/>
  <c r="N86" i="140"/>
  <c r="N88" i="140" s="1"/>
  <c r="D132" i="5" s="1"/>
  <c r="N86" i="96"/>
  <c r="N88" i="96" s="1"/>
  <c r="D86" i="5" s="1"/>
  <c r="N85" i="302"/>
  <c r="N87" i="302" s="1"/>
  <c r="N87" i="346"/>
  <c r="N89" i="346" s="1"/>
  <c r="D299" i="5" s="1"/>
  <c r="N86" i="26"/>
  <c r="N88" i="26" s="1"/>
  <c r="D18" i="5" s="1"/>
  <c r="N86" i="69"/>
  <c r="N88" i="69" s="1"/>
  <c r="D60" i="5" s="1"/>
  <c r="N86" i="213"/>
  <c r="N88" i="213" s="1"/>
  <c r="D175" i="5" s="1"/>
  <c r="N91" i="282"/>
  <c r="N93" i="282" s="1"/>
  <c r="D239" i="5" s="1"/>
  <c r="L86" i="311"/>
  <c r="N87" i="311" s="1"/>
  <c r="N89" i="311" s="1"/>
  <c r="D267" i="5" s="1"/>
  <c r="N91" i="249"/>
  <c r="N93" i="249" s="1"/>
  <c r="D209" i="5" s="1"/>
  <c r="N85" i="286"/>
  <c r="N87" i="286" s="1"/>
  <c r="D243" i="5" s="1"/>
  <c r="L86" i="316"/>
  <c r="N93" i="221"/>
  <c r="N95" i="221" s="1"/>
  <c r="D184" i="5" s="1"/>
  <c r="N86" i="147"/>
  <c r="N88" i="147" s="1"/>
  <c r="D137" i="5" s="1"/>
  <c r="L84" i="239"/>
  <c r="L86" i="239"/>
  <c r="N86" i="138"/>
  <c r="N88" i="138" s="1"/>
  <c r="D129" i="5" s="1"/>
  <c r="N86" i="29"/>
  <c r="N88" i="29" s="1"/>
  <c r="D21" i="5" s="1"/>
  <c r="L87" i="164"/>
  <c r="N87" i="235"/>
  <c r="N89" i="235" s="1"/>
  <c r="D195" i="5" s="1"/>
  <c r="N87" i="256"/>
  <c r="N89" i="256" s="1"/>
  <c r="D215" i="5" s="1"/>
  <c r="N86" i="103"/>
  <c r="N88" i="103" s="1"/>
  <c r="D93" i="5" s="1"/>
  <c r="N86" i="102"/>
  <c r="N88" i="102" s="1"/>
  <c r="D92" i="5" s="1"/>
  <c r="J92" i="5" s="1"/>
  <c r="N87" i="262"/>
  <c r="N89" i="262" s="1"/>
  <c r="D221" i="5" s="1"/>
  <c r="N85" i="298"/>
  <c r="N87" i="298" s="1"/>
  <c r="D254" i="5" s="1"/>
  <c r="L89" i="176"/>
  <c r="L87" i="180"/>
  <c r="L88" i="180"/>
  <c r="L86" i="317"/>
  <c r="L89" i="157"/>
  <c r="N86" i="59"/>
  <c r="N88" i="59" s="1"/>
  <c r="D50" i="5" s="1"/>
  <c r="L89" i="183"/>
  <c r="L87" i="183"/>
  <c r="N87" i="238"/>
  <c r="N89" i="238" s="1"/>
  <c r="D198" i="5" s="1"/>
  <c r="N88" i="232"/>
  <c r="N90" i="232" s="1"/>
  <c r="D192" i="5" s="1"/>
  <c r="N90" i="217"/>
  <c r="N92" i="217" s="1"/>
  <c r="D179" i="5" s="1"/>
  <c r="N86" i="99"/>
  <c r="N88" i="99" s="1"/>
  <c r="D89" i="5" s="1"/>
  <c r="N87" i="264"/>
  <c r="N89" i="264" s="1"/>
  <c r="D223" i="5" s="1"/>
  <c r="N87" i="295"/>
  <c r="N89" i="295" s="1"/>
  <c r="D251" i="5" s="1"/>
  <c r="N86" i="142"/>
  <c r="N88" i="142" s="1"/>
  <c r="D134" i="5" s="1"/>
  <c r="N86" i="80"/>
  <c r="N88" i="80" s="1"/>
  <c r="D71" i="5" s="1"/>
  <c r="J71" i="5" s="1"/>
  <c r="N82" i="227"/>
  <c r="N84" i="227" s="1"/>
  <c r="D188" i="5" s="1"/>
  <c r="N86" i="231"/>
  <c r="N88" i="231" s="1"/>
  <c r="D191" i="5" s="1"/>
  <c r="L87" i="189"/>
  <c r="N86" i="41"/>
  <c r="N88" i="41" s="1"/>
  <c r="D32" i="5" s="1"/>
  <c r="N88" i="274"/>
  <c r="N90" i="274" s="1"/>
  <c r="D232" i="5" s="1"/>
  <c r="N86" i="214"/>
  <c r="N88" i="214" s="1"/>
  <c r="D176" i="5" s="1"/>
  <c r="N86" i="149"/>
  <c r="N88" i="149" s="1"/>
  <c r="D135" i="5" s="1"/>
  <c r="N86" i="9"/>
  <c r="N88" i="9" s="1"/>
  <c r="D4" i="5" s="1"/>
  <c r="N87" i="333"/>
  <c r="N89" i="333" s="1"/>
  <c r="D287" i="5" s="1"/>
  <c r="N86" i="100"/>
  <c r="N88" i="100" s="1"/>
  <c r="D90" i="5" s="1"/>
  <c r="N86" i="215"/>
  <c r="N88" i="215" s="1"/>
  <c r="D177" i="5" s="1"/>
  <c r="N86" i="88"/>
  <c r="N88" i="88" s="1"/>
  <c r="D79" i="5" s="1"/>
  <c r="N85" i="325"/>
  <c r="N87" i="325" s="1"/>
  <c r="D280"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J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J77" i="5" s="1"/>
  <c r="N86" i="108"/>
  <c r="N88" i="108" s="1"/>
  <c r="D98" i="5" s="1"/>
  <c r="N85" i="309"/>
  <c r="N87" i="309" s="1"/>
  <c r="D265" i="5" s="1"/>
  <c r="N90" i="160"/>
  <c r="N92" i="160" s="1"/>
  <c r="D147" i="5" s="1"/>
  <c r="N86" i="145"/>
  <c r="N88" i="145" s="1"/>
  <c r="D139" i="5" s="1"/>
  <c r="N86" i="136"/>
  <c r="N88" i="136" s="1"/>
  <c r="D127" i="5" s="1"/>
  <c r="N93" i="207"/>
  <c r="N95" i="207" s="1"/>
  <c r="D183" i="5" s="1"/>
  <c r="N86" i="81"/>
  <c r="N88" i="81" s="1"/>
  <c r="D72" i="5" s="1"/>
  <c r="J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J80" i="5" s="1"/>
  <c r="N91" i="185"/>
  <c r="N93" i="185" s="1"/>
  <c r="D165" i="5" s="1"/>
  <c r="N87" i="257"/>
  <c r="N89" i="257" s="1"/>
  <c r="D216" i="5" s="1"/>
  <c r="N85" i="133"/>
  <c r="N87" i="133" s="1"/>
  <c r="D124" i="5" s="1"/>
  <c r="N86" i="137"/>
  <c r="N88" i="137" s="1"/>
  <c r="D128" i="5" s="1"/>
  <c r="J128" i="5" s="1"/>
  <c r="N86" i="90"/>
  <c r="N88" i="90" s="1"/>
  <c r="D81" i="5" s="1"/>
  <c r="J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268" l="1"/>
  <c r="N93" i="268" s="1"/>
  <c r="D227" i="5" s="1"/>
  <c r="N85" i="287"/>
  <c r="N87" i="287" s="1"/>
  <c r="D244" i="5" s="1"/>
  <c r="N90" i="177"/>
  <c r="N92" i="177" s="1"/>
  <c r="N91" i="267"/>
  <c r="N93" i="267" s="1"/>
  <c r="D226" i="5" s="1"/>
  <c r="N93" i="165"/>
  <c r="N95" i="165" s="1"/>
  <c r="D150" i="5" s="1"/>
  <c r="N90" i="179"/>
  <c r="N92" i="179" s="1"/>
  <c r="D158" i="5" s="1"/>
  <c r="N87" i="315"/>
  <c r="N89" i="315" s="1"/>
  <c r="D271" i="5" s="1"/>
  <c r="N87" i="317"/>
  <c r="N89" i="317" s="1"/>
  <c r="D273" i="5" s="1"/>
  <c r="N91" i="266"/>
  <c r="N93" i="266" s="1"/>
  <c r="D225" i="5" s="1"/>
  <c r="N87" i="314"/>
  <c r="N89" i="314" s="1"/>
  <c r="D270" i="5" s="1"/>
  <c r="N90" i="164"/>
  <c r="N92" i="164" s="1"/>
  <c r="D149" i="5" s="1"/>
  <c r="N91" i="176"/>
  <c r="N93" i="176" s="1"/>
  <c r="D155" i="5" s="1"/>
  <c r="N86" i="82"/>
  <c r="N88" i="82" s="1"/>
  <c r="D73" i="5" s="1"/>
  <c r="J73" i="5" s="1"/>
  <c r="N90" i="174"/>
  <c r="N92" i="174" s="1"/>
  <c r="D154" i="5" s="1"/>
  <c r="N91" i="155"/>
  <c r="N93" i="155" s="1"/>
  <c r="D144" i="5" s="1"/>
  <c r="N87" i="294"/>
  <c r="N89" i="294" s="1"/>
  <c r="D250" i="5" s="1"/>
  <c r="N87" i="316"/>
  <c r="N89" i="316" s="1"/>
  <c r="D272" i="5" s="1"/>
  <c r="N85" i="297"/>
  <c r="N87" i="297" s="1"/>
  <c r="D253" i="5" s="1"/>
  <c r="N90" i="183"/>
  <c r="N92" i="183" s="1"/>
  <c r="D163" i="5" s="1"/>
  <c r="N87" i="239"/>
  <c r="N89" i="239" s="1"/>
  <c r="D199" i="5" s="1"/>
  <c r="N91" i="157"/>
  <c r="N93" i="157" s="1"/>
  <c r="D145" i="5" s="1"/>
  <c r="N90" i="189"/>
  <c r="N92" i="189" s="1"/>
  <c r="D169" i="5" s="1"/>
  <c r="N90" i="180"/>
  <c r="N92" i="180" s="1"/>
  <c r="D159" i="5" s="1"/>
  <c r="N86" i="60"/>
  <c r="N88" i="60" s="1"/>
  <c r="D51" i="5" s="1"/>
  <c r="N91" i="158"/>
  <c r="N93" i="158" s="1"/>
  <c r="D146" i="5" s="1"/>
  <c r="N90" i="172"/>
  <c r="N92" i="172" s="1"/>
  <c r="D153" i="5" s="1"/>
  <c r="N82" i="228"/>
  <c r="N84" i="228" s="1"/>
  <c r="D189" i="5" s="1"/>
  <c r="N91" i="162"/>
  <c r="N93" i="162" s="1"/>
  <c r="D148" i="5" s="1"/>
  <c r="N91" i="182"/>
  <c r="N93" i="182" s="1"/>
  <c r="D162" i="5" s="1"/>
  <c r="N91" i="168"/>
  <c r="N93" i="168" s="1"/>
  <c r="D151" i="5" s="1"/>
  <c r="N87" i="150"/>
  <c r="N89" i="150" s="1"/>
  <c r="D142" i="5" s="1"/>
  <c r="D78" i="5"/>
  <c r="J78" i="5" s="1"/>
  <c r="D257" i="5"/>
  <c r="D160"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D138" authorId="0" shapeId="0" xr:uid="{00000000-0006-0000-0500-000001000000}">
      <text>
        <r>
          <rPr>
            <b/>
            <sz val="9"/>
            <color indexed="81"/>
            <rFont val="Tahoma"/>
            <family val="2"/>
          </rPr>
          <t>Jorge antonio Mantilla Puerto:</t>
        </r>
        <r>
          <rPr>
            <sz val="9"/>
            <color indexed="81"/>
            <rFont val="Tahoma"/>
            <family val="2"/>
          </rPr>
          <t xml:space="preserve">
</t>
        </r>
        <r>
          <rPr>
            <b/>
            <sz val="10"/>
            <color indexed="81"/>
            <rFont val="Tahoma"/>
            <family val="2"/>
          </rPr>
          <t xml:space="preserve">Creo que este valor está mal. Debe ser en porcentaje
</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<sst xmlns="http://schemas.openxmlformats.org/spreadsheetml/2006/main" count="38539" uniqueCount="2344">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</sst>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9">
    <font>
      <sz val="11"/>
      <color rgb="FF000000"/>
      <name val="Calibri"/>
      <family val="2"/>
    </font>
    <font>
      <sz val="11"/>
      <color theme="1"/>
      <name val="Calibri"/>
      <family val="2"/>
      <scheme val="minor"/>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rgb="FFFF0000"/>
      <name val="Arial"/>
      <family val="2"/>
    </font>
    <font>
      <sz val="9"/>
      <color indexed="81"/>
      <name val="Tahoma"/>
      <family val="2"/>
    </font>
    <font>
      <b/>
      <sz val="9"/>
      <color indexed="81"/>
      <name val="Tahoma"/>
      <family val="2"/>
    </font>
    <font>
      <b/>
      <sz val="10"/>
      <color indexed="81"/>
      <name val="Tahoma"/>
      <family val="2"/>
    </font>
  </fonts>
  <fills count="32">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9">
    <xf numFmtId="0" fontId="0" fillId="0" borderId="0" applyNumberFormat="0" applyBorder="0" applyAlignment="0"/>
    <xf numFmtId="0" fontId="3" fillId="2" borderId="0" applyNumberFormat="0" applyBorder="0" applyAlignment="0" applyProtection="0"/>
    <xf numFmtId="0" fontId="2" fillId="3" borderId="1" applyNumberFormat="0" applyFont="0" applyAlignment="0" applyProtection="0"/>
    <xf numFmtId="0" fontId="4" fillId="0" borderId="2" applyNumberFormat="0" applyFill="0" applyAlignment="0" applyProtection="0"/>
    <xf numFmtId="166" fontId="2" fillId="0" borderId="0" applyFont="0" applyFill="0" applyBorder="0" applyAlignment="0" applyProtection="0"/>
    <xf numFmtId="9" fontId="2" fillId="0" borderId="0" applyFont="0" applyFill="0" applyBorder="0" applyAlignment="0" applyProtection="0"/>
    <xf numFmtId="0" fontId="11" fillId="0" borderId="0"/>
    <xf numFmtId="0" fontId="17" fillId="0" borderId="0"/>
    <xf numFmtId="9" fontId="9" fillId="0" borderId="0" applyFont="0" applyFill="0" applyBorder="0" applyAlignment="0" applyProtection="0"/>
    <xf numFmtId="165" fontId="2" fillId="0" borderId="0" applyFont="0" applyFill="0" applyBorder="0" applyAlignment="0" applyProtection="0"/>
    <xf numFmtId="0" fontId="20" fillId="0" borderId="0" applyNumberFormat="0" applyFill="0" applyBorder="0" applyAlignment="0" applyProtection="0"/>
    <xf numFmtId="164" fontId="2" fillId="0" borderId="0" applyFont="0" applyFill="0" applyBorder="0" applyAlignment="0" applyProtection="0"/>
    <xf numFmtId="0" fontId="2" fillId="0" borderId="0" applyNumberFormat="0" applyBorder="0" applyAlignment="0"/>
    <xf numFmtId="0" fontId="2" fillId="3" borderId="1" applyNumberFormat="0" applyFont="0" applyAlignment="0" applyProtection="0"/>
    <xf numFmtId="166" fontId="2" fillId="0" borderId="0" applyFont="0" applyFill="0" applyBorder="0" applyAlignment="0" applyProtection="0"/>
    <xf numFmtId="9"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165" fontId="2" fillId="0" borderId="0" applyFont="0" applyFill="0" applyBorder="0" applyAlignment="0" applyProtection="0"/>
    <xf numFmtId="0" fontId="44" fillId="0" borderId="0"/>
    <xf numFmtId="165" fontId="9" fillId="0" borderId="0" applyFont="0" applyFill="0" applyBorder="0" applyAlignment="0" applyProtection="0"/>
    <xf numFmtId="166" fontId="9" fillId="0" borderId="0" applyFont="0" applyFill="0" applyBorder="0" applyAlignment="0" applyProtection="0"/>
    <xf numFmtId="9" fontId="9" fillId="0" borderId="0" applyFont="0" applyFill="0" applyBorder="0" applyAlignment="0" applyProtection="0"/>
    <xf numFmtId="0" fontId="9" fillId="0" borderId="0"/>
    <xf numFmtId="165" fontId="2" fillId="0" borderId="0" applyFont="0" applyFill="0" applyBorder="0" applyAlignment="0" applyProtection="0"/>
    <xf numFmtId="165" fontId="2" fillId="0" borderId="0" applyFont="0" applyFill="0" applyBorder="0" applyAlignment="0" applyProtection="0"/>
    <xf numFmtId="0" fontId="9" fillId="0" borderId="0"/>
    <xf numFmtId="165" fontId="9" fillId="0" borderId="0" applyFont="0" applyFill="0" applyBorder="0" applyAlignment="0" applyProtection="0"/>
    <xf numFmtId="0" fontId="1" fillId="0" borderId="0"/>
  </cellStyleXfs>
  <cellXfs count="101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6" fillId="0" borderId="0" xfId="0" applyFont="1" applyFill="1" applyProtection="1"/>
    <xf numFmtId="0" fontId="6" fillId="0" borderId="0" xfId="0" applyFont="1" applyFill="1" applyAlignment="1" applyProtection="1">
      <alignment horizontal="center" vertical="center" wrapText="1"/>
    </xf>
    <xf numFmtId="0" fontId="6"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4" fillId="5" borderId="4" xfId="3" applyFill="1" applyBorder="1" applyAlignment="1" applyProtection="1">
      <alignment horizontal="center" vertical="center"/>
    </xf>
    <xf numFmtId="0" fontId="4" fillId="5" borderId="4" xfId="3" applyFill="1" applyBorder="1" applyAlignment="1" applyProtection="1">
      <alignment horizontal="center" vertical="center" wrapText="1"/>
    </xf>
    <xf numFmtId="0" fontId="4" fillId="5" borderId="4" xfId="3" applyFill="1" applyBorder="1" applyProtection="1"/>
    <xf numFmtId="0" fontId="4" fillId="5" borderId="4" xfId="3" applyFill="1" applyBorder="1" applyAlignment="1" applyProtection="1">
      <alignment horizontal="left" vertical="center" wrapText="1"/>
    </xf>
    <xf numFmtId="0" fontId="9" fillId="0" borderId="0" xfId="0" applyFont="1" applyFill="1" applyBorder="1"/>
    <xf numFmtId="0" fontId="9" fillId="0" borderId="28" xfId="0" applyFont="1" applyFill="1" applyBorder="1"/>
    <xf numFmtId="0" fontId="9" fillId="0" borderId="9" xfId="0" applyFont="1" applyFill="1" applyBorder="1"/>
    <xf numFmtId="0" fontId="9" fillId="0" borderId="12" xfId="0" applyFont="1" applyFill="1" applyBorder="1"/>
    <xf numFmtId="0" fontId="9" fillId="0" borderId="30" xfId="0" applyFont="1" applyFill="1" applyBorder="1"/>
    <xf numFmtId="0" fontId="9" fillId="0" borderId="31" xfId="0" applyFont="1" applyFill="1" applyBorder="1"/>
    <xf numFmtId="0" fontId="15" fillId="0" borderId="30" xfId="0" applyFont="1" applyFill="1" applyBorder="1" applyAlignment="1" applyProtection="1">
      <alignment horizontal="left"/>
      <protection locked="0"/>
    </xf>
    <xf numFmtId="0" fontId="15" fillId="0" borderId="17" xfId="0" applyFont="1" applyFill="1" applyBorder="1" applyAlignment="1" applyProtection="1">
      <alignment horizontal="left"/>
      <protection locked="0"/>
    </xf>
    <xf numFmtId="0" fontId="9" fillId="0" borderId="17" xfId="0" applyFont="1" applyFill="1" applyBorder="1" applyProtection="1">
      <protection locked="0"/>
    </xf>
    <xf numFmtId="0" fontId="15" fillId="0" borderId="0" xfId="0" applyFont="1" applyFill="1" applyBorder="1" applyAlignment="1" applyProtection="1">
      <alignment horizontal="center"/>
      <protection locked="0"/>
    </xf>
    <xf numFmtId="0" fontId="9" fillId="0" borderId="0" xfId="0" applyFont="1" applyFill="1" applyBorder="1" applyProtection="1">
      <protection locked="0"/>
    </xf>
    <xf numFmtId="0" fontId="15" fillId="0" borderId="30" xfId="0" applyFont="1" applyFill="1" applyBorder="1" applyProtection="1">
      <protection locked="0"/>
    </xf>
    <xf numFmtId="0" fontId="15" fillId="0" borderId="0" xfId="0" applyFont="1" applyFill="1" applyBorder="1"/>
    <xf numFmtId="0" fontId="9" fillId="0" borderId="33" xfId="0" applyFont="1" applyFill="1" applyBorder="1" applyAlignment="1" applyProtection="1">
      <alignment horizontal="center"/>
      <protection locked="0"/>
    </xf>
    <xf numFmtId="0" fontId="9" fillId="0" borderId="17" xfId="0" applyFont="1" applyFill="1" applyBorder="1" applyAlignment="1" applyProtection="1">
      <alignment horizontal="center"/>
      <protection locked="0"/>
    </xf>
    <xf numFmtId="0" fontId="9" fillId="0" borderId="18" xfId="0" applyFont="1" applyFill="1" applyBorder="1" applyAlignment="1" applyProtection="1">
      <alignment horizontal="center"/>
      <protection locked="0"/>
    </xf>
    <xf numFmtId="0" fontId="9" fillId="0" borderId="0" xfId="0" applyFont="1" applyFill="1" applyBorder="1" applyAlignment="1" applyProtection="1">
      <alignment horizontal="center"/>
      <protection locked="0"/>
    </xf>
    <xf numFmtId="0" fontId="9" fillId="0" borderId="31" xfId="0" applyFont="1" applyFill="1" applyBorder="1" applyAlignment="1" applyProtection="1">
      <alignment horizontal="center"/>
      <protection locked="0"/>
    </xf>
    <xf numFmtId="0" fontId="9" fillId="0" borderId="18" xfId="0" applyFont="1" applyFill="1" applyBorder="1" applyAlignment="1">
      <alignment horizontal="center"/>
    </xf>
    <xf numFmtId="0" fontId="9" fillId="0" borderId="0" xfId="0" applyFont="1" applyFill="1" applyBorder="1" applyAlignment="1">
      <alignment horizontal="center"/>
    </xf>
    <xf numFmtId="0" fontId="9" fillId="0" borderId="31" xfId="0" applyFont="1" applyFill="1" applyBorder="1" applyAlignment="1">
      <alignment horizontal="center"/>
    </xf>
    <xf numFmtId="0" fontId="9" fillId="7" borderId="30" xfId="0" applyFont="1" applyFill="1" applyBorder="1"/>
    <xf numFmtId="0" fontId="9" fillId="7" borderId="0" xfId="0" applyFont="1" applyFill="1" applyBorder="1"/>
    <xf numFmtId="0" fontId="9" fillId="7" borderId="31" xfId="0" applyFont="1" applyFill="1" applyBorder="1"/>
    <xf numFmtId="0" fontId="9" fillId="7" borderId="20" xfId="0" applyFont="1" applyFill="1" applyBorder="1" applyAlignment="1"/>
    <xf numFmtId="0" fontId="9" fillId="7" borderId="50" xfId="0" applyFont="1" applyFill="1" applyBorder="1" applyAlignment="1"/>
    <xf numFmtId="0" fontId="9" fillId="7" borderId="33" xfId="0" applyFont="1" applyFill="1" applyBorder="1" applyAlignment="1">
      <alignment horizontal="center"/>
    </xf>
    <xf numFmtId="0" fontId="9" fillId="7" borderId="21" xfId="0" applyFont="1" applyFill="1" applyBorder="1" applyAlignment="1">
      <alignment horizontal="center"/>
    </xf>
    <xf numFmtId="0" fontId="9" fillId="7" borderId="50" xfId="0" applyFont="1" applyFill="1" applyBorder="1" applyAlignment="1">
      <alignment horizontal="center"/>
    </xf>
    <xf numFmtId="0" fontId="9" fillId="7" borderId="52" xfId="0" applyFont="1" applyFill="1" applyBorder="1"/>
    <xf numFmtId="0" fontId="9" fillId="7" borderId="33" xfId="0" applyFont="1" applyFill="1" applyBorder="1"/>
    <xf numFmtId="0" fontId="9" fillId="7" borderId="32" xfId="0" applyFont="1" applyFill="1" applyBorder="1" applyAlignment="1">
      <alignment horizontal="left"/>
    </xf>
    <xf numFmtId="0" fontId="9" fillId="7" borderId="15" xfId="0" applyFont="1" applyFill="1" applyBorder="1"/>
    <xf numFmtId="0" fontId="9" fillId="7" borderId="29" xfId="0" applyFont="1" applyFill="1" applyBorder="1"/>
    <xf numFmtId="0" fontId="9" fillId="0" borderId="46" xfId="7" applyFont="1" applyFill="1" applyBorder="1"/>
    <xf numFmtId="0" fontId="9" fillId="7" borderId="21" xfId="0" applyFont="1" applyFill="1" applyBorder="1" applyAlignment="1"/>
    <xf numFmtId="0" fontId="9" fillId="7" borderId="60" xfId="0" applyFont="1" applyFill="1" applyBorder="1" applyAlignment="1"/>
    <xf numFmtId="0" fontId="9" fillId="7" borderId="41" xfId="0" applyFont="1" applyFill="1" applyBorder="1" applyAlignment="1"/>
    <xf numFmtId="0" fontId="9" fillId="7" borderId="16" xfId="0" applyFont="1" applyFill="1" applyBorder="1" applyAlignment="1">
      <alignment horizontal="center"/>
    </xf>
    <xf numFmtId="166" fontId="9" fillId="7" borderId="29" xfId="4" applyFont="1" applyFill="1" applyBorder="1"/>
    <xf numFmtId="166" fontId="9" fillId="7" borderId="57" xfId="0" applyNumberFormat="1" applyFont="1" applyFill="1" applyBorder="1"/>
    <xf numFmtId="0" fontId="9" fillId="0" borderId="17" xfId="0" applyFont="1" applyFill="1" applyBorder="1"/>
    <xf numFmtId="0" fontId="9" fillId="0" borderId="21" xfId="0" applyFont="1" applyFill="1" applyBorder="1"/>
    <xf numFmtId="0" fontId="9" fillId="0" borderId="0" xfId="0" applyFont="1" applyFill="1" applyBorder="1" applyAlignment="1">
      <alignment horizontal="left"/>
    </xf>
    <xf numFmtId="0" fontId="9" fillId="0" borderId="30" xfId="0" applyFont="1" applyFill="1" applyBorder="1" applyAlignment="1">
      <alignment horizontal="left"/>
    </xf>
    <xf numFmtId="0" fontId="9" fillId="0" borderId="42" xfId="0" applyFont="1" applyFill="1" applyBorder="1"/>
    <xf numFmtId="0" fontId="15" fillId="12" borderId="41" xfId="0" applyFont="1" applyFill="1" applyBorder="1"/>
    <xf numFmtId="0" fontId="9" fillId="12" borderId="21" xfId="0" applyFont="1" applyFill="1" applyBorder="1"/>
    <xf numFmtId="0" fontId="9" fillId="12" borderId="22" xfId="0" applyFont="1" applyFill="1" applyBorder="1"/>
    <xf numFmtId="0" fontId="9" fillId="12" borderId="0" xfId="0" applyFont="1" applyFill="1" applyBorder="1"/>
    <xf numFmtId="0" fontId="9" fillId="12" borderId="42" xfId="0" applyFont="1" applyFill="1" applyBorder="1"/>
    <xf numFmtId="0" fontId="9" fillId="12" borderId="31" xfId="0" applyFont="1" applyFill="1" applyBorder="1"/>
    <xf numFmtId="0" fontId="15" fillId="12" borderId="46" xfId="0" applyFont="1" applyFill="1" applyBorder="1"/>
    <xf numFmtId="0" fontId="9" fillId="12" borderId="33" xfId="0" applyFont="1" applyFill="1" applyBorder="1"/>
    <xf numFmtId="0" fontId="9" fillId="12" borderId="58" xfId="0" applyFont="1" applyFill="1" applyBorder="1"/>
    <xf numFmtId="0" fontId="9" fillId="12" borderId="59" xfId="0" applyFont="1" applyFill="1" applyBorder="1"/>
    <xf numFmtId="0" fontId="9" fillId="12" borderId="30" xfId="0" applyFont="1" applyFill="1" applyBorder="1"/>
    <xf numFmtId="0" fontId="15" fillId="9" borderId="11" xfId="0" applyFont="1" applyFill="1" applyBorder="1" applyAlignment="1">
      <alignment horizontal="center"/>
    </xf>
    <xf numFmtId="0" fontId="15" fillId="9" borderId="45" xfId="0" applyFont="1" applyFill="1" applyBorder="1" applyAlignment="1">
      <alignment horizontal="center"/>
    </xf>
    <xf numFmtId="0" fontId="15" fillId="9" borderId="34" xfId="0" applyFont="1" applyFill="1" applyBorder="1" applyAlignment="1">
      <alignment horizontal="center" vertical="center"/>
    </xf>
    <xf numFmtId="0" fontId="15" fillId="8" borderId="36" xfId="0" applyFont="1" applyFill="1" applyBorder="1" applyAlignment="1">
      <alignment horizontal="center" vertical="center" wrapText="1"/>
    </xf>
    <xf numFmtId="0" fontId="15" fillId="10" borderId="11" xfId="0" applyFont="1" applyFill="1" applyBorder="1" applyAlignment="1">
      <alignment horizontal="center" vertical="center"/>
    </xf>
    <xf numFmtId="0" fontId="15" fillId="10" borderId="11" xfId="0" applyFont="1" applyFill="1" applyBorder="1" applyAlignment="1">
      <alignment horizontal="center" vertical="center" wrapText="1"/>
    </xf>
    <xf numFmtId="0" fontId="15" fillId="10" borderId="36" xfId="0" applyFont="1" applyFill="1" applyBorder="1" applyAlignment="1">
      <alignment horizontal="center" vertical="center" wrapText="1"/>
    </xf>
    <xf numFmtId="0" fontId="15" fillId="10" borderId="45" xfId="0" applyFont="1" applyFill="1" applyBorder="1" applyAlignment="1">
      <alignment horizontal="center" vertical="center"/>
    </xf>
    <xf numFmtId="0" fontId="15" fillId="13" borderId="9" xfId="0" applyFont="1" applyFill="1" applyBorder="1" applyAlignment="1">
      <alignment horizontal="center"/>
    </xf>
    <xf numFmtId="0" fontId="15" fillId="13" borderId="9" xfId="0" applyFont="1" applyFill="1" applyBorder="1" applyAlignment="1">
      <alignment horizontal="left"/>
    </xf>
    <xf numFmtId="0" fontId="15" fillId="13" borderId="0" xfId="0" applyFont="1" applyFill="1" applyBorder="1" applyAlignment="1">
      <alignment horizontal="center"/>
    </xf>
    <xf numFmtId="0" fontId="15" fillId="12" borderId="39" xfId="0" applyFont="1" applyFill="1" applyBorder="1"/>
    <xf numFmtId="0" fontId="15" fillId="12" borderId="25" xfId="0" applyFont="1" applyFill="1" applyBorder="1" applyAlignment="1"/>
    <xf numFmtId="0" fontId="15" fillId="12" borderId="26" xfId="0" applyFont="1" applyFill="1" applyBorder="1" applyAlignment="1"/>
    <xf numFmtId="0" fontId="15" fillId="13" borderId="26" xfId="0" applyFont="1" applyFill="1" applyBorder="1" applyAlignment="1">
      <alignment horizontal="center"/>
    </xf>
    <xf numFmtId="0" fontId="15" fillId="12" borderId="39" xfId="0" applyFont="1" applyFill="1" applyBorder="1" applyAlignment="1"/>
    <xf numFmtId="0" fontId="15" fillId="10" borderId="11" xfId="0" applyFont="1" applyFill="1" applyBorder="1" applyAlignment="1">
      <alignment horizontal="center"/>
    </xf>
    <xf numFmtId="0" fontId="15" fillId="10" borderId="45" xfId="0" applyFont="1" applyFill="1" applyBorder="1" applyAlignment="1">
      <alignment horizontal="center"/>
    </xf>
    <xf numFmtId="166" fontId="15" fillId="14" borderId="33" xfId="4" applyFont="1" applyFill="1" applyBorder="1"/>
    <xf numFmtId="9" fontId="15" fillId="14" borderId="47" xfId="5" applyFont="1" applyFill="1" applyBorder="1"/>
    <xf numFmtId="0" fontId="15" fillId="14" borderId="41" xfId="0" applyFont="1" applyFill="1" applyBorder="1" applyAlignment="1"/>
    <xf numFmtId="0" fontId="15" fillId="14" borderId="21" xfId="0" applyFont="1" applyFill="1" applyBorder="1" applyAlignment="1"/>
    <xf numFmtId="0" fontId="15" fillId="14" borderId="25" xfId="0" applyFont="1" applyFill="1" applyBorder="1" applyAlignment="1"/>
    <xf numFmtId="0" fontId="15" fillId="14" borderId="26" xfId="0" applyFont="1" applyFill="1" applyBorder="1" applyAlignment="1"/>
    <xf numFmtId="166" fontId="15" fillId="14" borderId="26" xfId="4" applyFont="1" applyFill="1" applyBorder="1"/>
    <xf numFmtId="9" fontId="15" fillId="14" borderId="40" xfId="5" applyFont="1" applyFill="1" applyBorder="1"/>
    <xf numFmtId="0" fontId="9" fillId="15" borderId="30" xfId="0" applyFont="1" applyFill="1" applyBorder="1"/>
    <xf numFmtId="0" fontId="9" fillId="15" borderId="0" xfId="0" applyFont="1" applyFill="1" applyBorder="1"/>
    <xf numFmtId="0" fontId="9" fillId="15" borderId="31" xfId="0" applyFont="1" applyFill="1" applyBorder="1"/>
    <xf numFmtId="0" fontId="15" fillId="10" borderId="45" xfId="0" applyFont="1" applyFill="1" applyBorder="1" applyAlignment="1">
      <alignment horizontal="center" vertical="center" wrapText="1"/>
    </xf>
    <xf numFmtId="4" fontId="9" fillId="7" borderId="57" xfId="0" applyNumberFormat="1" applyFont="1" applyFill="1" applyBorder="1"/>
    <xf numFmtId="0" fontId="4" fillId="16" borderId="63" xfId="3" applyFill="1" applyBorder="1" applyAlignment="1" applyProtection="1">
      <alignment horizontal="center" vertical="center"/>
    </xf>
    <xf numFmtId="0" fontId="4" fillId="16" borderId="63" xfId="3" applyFill="1" applyBorder="1" applyAlignment="1" applyProtection="1">
      <alignment horizontal="center" vertical="center" wrapText="1"/>
    </xf>
    <xf numFmtId="0" fontId="4" fillId="16" borderId="63" xfId="3" applyFill="1" applyBorder="1" applyAlignment="1" applyProtection="1">
      <alignment horizontal="left" vertical="center" wrapText="1"/>
    </xf>
    <xf numFmtId="4" fontId="0" fillId="0" borderId="0" xfId="0" applyNumberFormat="1" applyFill="1" applyProtection="1"/>
    <xf numFmtId="170" fontId="9" fillId="7" borderId="62" xfId="0" applyNumberFormat="1" applyFont="1" applyFill="1" applyBorder="1"/>
    <xf numFmtId="4" fontId="9" fillId="7" borderId="53" xfId="0" applyNumberFormat="1" applyFont="1" applyFill="1" applyBorder="1"/>
    <xf numFmtId="170" fontId="0" fillId="0" borderId="0" xfId="0" applyNumberFormat="1" applyFill="1" applyProtection="1"/>
    <xf numFmtId="0" fontId="15" fillId="12" borderId="39" xfId="0" applyFont="1" applyFill="1" applyBorder="1" applyAlignment="1">
      <alignment horizontal="left" vertical="center"/>
    </xf>
    <xf numFmtId="0" fontId="16"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21" fillId="0" borderId="0" xfId="0" applyFont="1" applyFill="1" applyAlignment="1" applyProtection="1">
      <alignment horizontal="left" vertical="center" wrapText="1"/>
    </xf>
    <xf numFmtId="0" fontId="21" fillId="0" borderId="0" xfId="0" applyFont="1" applyFill="1" applyAlignment="1" applyProtection="1">
      <alignment wrapText="1"/>
    </xf>
    <xf numFmtId="0" fontId="22" fillId="0" borderId="0" xfId="0" applyFont="1" applyFill="1" applyAlignment="1" applyProtection="1">
      <alignment wrapText="1"/>
    </xf>
    <xf numFmtId="0" fontId="23" fillId="0" borderId="0" xfId="0" applyFont="1" applyFill="1" applyAlignment="1" applyProtection="1">
      <alignment horizontal="left" vertical="top" wrapText="1"/>
    </xf>
    <xf numFmtId="171" fontId="0" fillId="0" borderId="0" xfId="0" applyNumberFormat="1" applyFill="1" applyProtection="1"/>
    <xf numFmtId="0" fontId="16" fillId="0" borderId="0" xfId="0" applyFont="1" applyFill="1" applyAlignment="1" applyProtection="1">
      <alignment horizontal="left" vertical="top" wrapText="1"/>
    </xf>
    <xf numFmtId="0" fontId="16"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9" fillId="7" borderId="50" xfId="0" applyFont="1" applyFill="1" applyBorder="1" applyAlignment="1">
      <alignment horizontal="left"/>
    </xf>
    <xf numFmtId="0" fontId="9" fillId="7" borderId="60" xfId="0" applyFont="1" applyFill="1" applyBorder="1"/>
    <xf numFmtId="0" fontId="9" fillId="7" borderId="77" xfId="0" applyFont="1" applyFill="1" applyBorder="1"/>
    <xf numFmtId="0" fontId="25" fillId="5" borderId="66" xfId="10" applyFont="1" applyFill="1" applyBorder="1" applyAlignment="1" applyProtection="1">
      <alignment wrapText="1"/>
    </xf>
    <xf numFmtId="0" fontId="25" fillId="5" borderId="67" xfId="10" applyFont="1" applyFill="1" applyBorder="1" applyAlignment="1" applyProtection="1">
      <alignment horizontal="left" vertical="center" wrapText="1"/>
    </xf>
    <xf numFmtId="0" fontId="24" fillId="5" borderId="67" xfId="0" applyFont="1" applyFill="1" applyBorder="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4" fillId="5" borderId="65" xfId="0" applyFont="1" applyFill="1" applyBorder="1" applyAlignment="1" applyProtection="1">
      <alignment horizont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4" fillId="0" borderId="0" xfId="0" applyFont="1" applyFill="1" applyAlignment="1" applyProtection="1">
      <alignment horizontal="center" wrapText="1"/>
    </xf>
    <xf numFmtId="0" fontId="26" fillId="5" borderId="69" xfId="10" applyFont="1" applyFill="1" applyBorder="1" applyAlignment="1" applyProtection="1">
      <alignment wrapText="1"/>
    </xf>
    <xf numFmtId="0" fontId="26" fillId="5" borderId="65" xfId="10" applyFont="1" applyFill="1" applyBorder="1" applyAlignment="1" applyProtection="1">
      <alignment horizontal="left" vertical="center" wrapText="1"/>
    </xf>
    <xf numFmtId="0" fontId="26" fillId="5" borderId="69" xfId="10" applyFont="1" applyFill="1" applyBorder="1" applyAlignment="1">
      <alignment wrapText="1"/>
    </xf>
    <xf numFmtId="0" fontId="26" fillId="5" borderId="65" xfId="10" applyFont="1" applyFill="1" applyBorder="1" applyAlignment="1">
      <alignment horizontal="left" vertical="center" wrapText="1"/>
    </xf>
    <xf numFmtId="0" fontId="27" fillId="0" borderId="0" xfId="0" applyFont="1" applyFill="1" applyAlignment="1" applyProtection="1">
      <alignment horizontal="center" wrapText="1"/>
    </xf>
    <xf numFmtId="0" fontId="24" fillId="5" borderId="0" xfId="0" applyFont="1" applyFill="1" applyAlignment="1" applyProtection="1">
      <alignment horizontal="center"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2" fillId="0" borderId="0" xfId="12" applyFill="1" applyProtection="1"/>
    <xf numFmtId="0" fontId="16" fillId="0" borderId="0" xfId="12" applyFont="1" applyFill="1" applyAlignment="1" applyProtection="1">
      <alignment horizontal="left" vertical="top" wrapText="1"/>
    </xf>
    <xf numFmtId="0" fontId="16" fillId="18"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16" fillId="0" borderId="0" xfId="7" applyFont="1" applyFill="1" applyAlignment="1" applyProtection="1">
      <alignment horizontal="left" vertical="top" wrapText="1"/>
    </xf>
    <xf numFmtId="0" fontId="16" fillId="0" borderId="0" xfId="7" applyFont="1" applyFill="1" applyAlignment="1" applyProtection="1">
      <alignment horizontal="left" vertical="top" wrapText="1"/>
    </xf>
    <xf numFmtId="49" fontId="16" fillId="0" borderId="0" xfId="7" applyNumberFormat="1" applyFont="1" applyFill="1" applyAlignment="1" applyProtection="1">
      <alignment horizontal="left" vertical="top" wrapText="1"/>
    </xf>
    <xf numFmtId="0" fontId="0" fillId="0" borderId="0" xfId="0" applyFill="1" applyAlignment="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0" fillId="17" borderId="0" xfId="0" applyFill="1" applyProtection="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5" fillId="7" borderId="41" xfId="0" applyFont="1" applyFill="1" applyBorder="1" applyAlignment="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9" fillId="7" borderId="30" xfId="0" applyFont="1" applyFill="1" applyBorder="1" applyAlignment="1">
      <alignment horizontal="left"/>
    </xf>
    <xf numFmtId="0" fontId="9" fillId="7" borderId="19" xfId="0" applyFont="1" applyFill="1" applyBorder="1"/>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16" fillId="0" borderId="0" xfId="0" applyFont="1" applyFill="1" applyAlignment="1" applyProtection="1">
      <alignment horizontal="left" vertical="top" wrapText="1"/>
    </xf>
    <xf numFmtId="49" fontId="16" fillId="0" borderId="0" xfId="0" applyNumberFormat="1" applyFont="1" applyFill="1" applyAlignment="1" applyProtection="1">
      <alignment horizontal="left" vertical="top" wrapText="1"/>
    </xf>
    <xf numFmtId="0" fontId="26" fillId="5" borderId="65" xfId="10" applyFont="1" applyFill="1" applyBorder="1" applyAlignment="1">
      <alignment horizontal="center" wrapText="1"/>
    </xf>
    <xf numFmtId="0" fontId="9" fillId="15" borderId="30" xfId="0" applyFont="1" applyFill="1" applyBorder="1" applyAlignment="1">
      <alignment horizontal="center"/>
    </xf>
    <xf numFmtId="0" fontId="15" fillId="12" borderId="39" xfId="0" applyFont="1" applyFill="1" applyBorder="1" applyAlignment="1">
      <alignment horizontal="center"/>
    </xf>
    <xf numFmtId="3" fontId="24" fillId="5" borderId="68" xfId="0" applyNumberFormat="1" applyFont="1" applyFill="1" applyBorder="1" applyAlignment="1" applyProtection="1">
      <alignment wrapText="1"/>
    </xf>
    <xf numFmtId="3" fontId="24" fillId="5" borderId="70" xfId="0" applyNumberFormat="1" applyFont="1" applyFill="1" applyBorder="1" applyAlignment="1" applyProtection="1">
      <alignment wrapText="1"/>
    </xf>
    <xf numFmtId="3" fontId="22" fillId="5" borderId="70" xfId="0" applyNumberFormat="1" applyFont="1" applyFill="1" applyBorder="1" applyAlignment="1" applyProtection="1">
      <alignment wrapText="1"/>
    </xf>
    <xf numFmtId="3" fontId="22" fillId="0" borderId="0" xfId="0" applyNumberFormat="1" applyFont="1" applyFill="1" applyAlignment="1" applyProtection="1">
      <alignment wrapText="1"/>
    </xf>
    <xf numFmtId="3" fontId="21" fillId="0" borderId="0" xfId="0" applyNumberFormat="1" applyFont="1" applyFill="1" applyAlignment="1" applyProtection="1">
      <alignment wrapText="1"/>
    </xf>
    <xf numFmtId="3" fontId="9" fillId="7" borderId="57" xfId="0" applyNumberFormat="1" applyFont="1" applyFill="1" applyBorder="1"/>
    <xf numFmtId="3" fontId="0" fillId="0" borderId="0" xfId="0" applyNumberFormat="1" applyFill="1" applyProtection="1"/>
    <xf numFmtId="3" fontId="6" fillId="3" borderId="3" xfId="2" applyNumberFormat="1" applyFont="1" applyBorder="1" applyProtection="1"/>
    <xf numFmtId="3" fontId="6" fillId="0" borderId="0" xfId="0" applyNumberFormat="1" applyFont="1" applyFill="1" applyProtection="1"/>
    <xf numFmtId="3" fontId="4" fillId="5" borderId="4" xfId="3" applyNumberFormat="1" applyFill="1" applyBorder="1" applyAlignment="1" applyProtection="1">
      <alignment horizontal="center" vertical="center"/>
    </xf>
    <xf numFmtId="3" fontId="4" fillId="5" borderId="4" xfId="3" applyNumberFormat="1" applyFill="1" applyBorder="1" applyProtection="1"/>
    <xf numFmtId="3" fontId="4" fillId="16" borderId="63" xfId="3" applyNumberFormat="1" applyFill="1" applyBorder="1" applyAlignment="1" applyProtection="1">
      <alignment horizontal="center" vertical="center"/>
    </xf>
    <xf numFmtId="173" fontId="9" fillId="7" borderId="57" xfId="0" applyNumberFormat="1" applyFont="1" applyFill="1" applyBorder="1"/>
    <xf numFmtId="0" fontId="24" fillId="4" borderId="78" xfId="0" applyFont="1" applyFill="1" applyBorder="1" applyAlignment="1" applyProtection="1">
      <alignment horizontal="center" vertical="center" wrapText="1"/>
    </xf>
    <xf numFmtId="0" fontId="24" fillId="4" borderId="79" xfId="0" applyFont="1" applyFill="1" applyBorder="1" applyAlignment="1" applyProtection="1">
      <alignment horizontal="center" vertical="center" wrapText="1"/>
    </xf>
    <xf numFmtId="0" fontId="26" fillId="20" borderId="65" xfId="10" applyFont="1" applyFill="1" applyBorder="1" applyAlignment="1">
      <alignment horizontal="left" vertical="center" wrapText="1"/>
    </xf>
    <xf numFmtId="0" fontId="8" fillId="25" borderId="6" xfId="1" applyFont="1" applyFill="1" applyBorder="1" applyProtection="1"/>
    <xf numFmtId="3" fontId="8" fillId="25" borderId="6" xfId="1" applyNumberFormat="1" applyFont="1" applyFill="1" applyBorder="1" applyProtection="1"/>
    <xf numFmtId="3" fontId="28" fillId="25" borderId="6" xfId="1" applyNumberFormat="1" applyFont="1" applyFill="1" applyBorder="1" applyAlignment="1" applyProtection="1">
      <alignment horizontal="center"/>
    </xf>
    <xf numFmtId="0" fontId="26" fillId="5" borderId="69" xfId="10" applyFont="1" applyFill="1" applyBorder="1" applyAlignment="1" applyProtection="1">
      <alignment horizontal="left" wrapText="1"/>
    </xf>
    <xf numFmtId="0" fontId="33" fillId="5" borderId="69" xfId="10" applyFont="1" applyFill="1" applyBorder="1" applyAlignment="1" applyProtection="1">
      <alignment horizontal="left" wrapText="1"/>
    </xf>
    <xf numFmtId="0" fontId="8" fillId="25" borderId="6" xfId="1" applyFont="1" applyFill="1" applyBorder="1" applyAlignment="1" applyProtection="1">
      <alignment horizontal="left" wrapText="1"/>
    </xf>
    <xf numFmtId="0" fontId="0" fillId="0" borderId="0" xfId="0" applyFill="1" applyAlignment="1" applyProtection="1">
      <alignment horizontal="left" wrapText="1"/>
    </xf>
    <xf numFmtId="0" fontId="4" fillId="16" borderId="63" xfId="3" applyFill="1" applyBorder="1" applyAlignment="1" applyProtection="1">
      <alignment vertical="center"/>
    </xf>
    <xf numFmtId="0" fontId="4" fillId="16" borderId="63" xfId="3" applyFill="1" applyBorder="1" applyAlignment="1" applyProtection="1"/>
    <xf numFmtId="168" fontId="22" fillId="5" borderId="70" xfId="0" applyNumberFormat="1" applyFont="1" applyFill="1" applyBorder="1" applyAlignment="1" applyProtection="1">
      <alignment wrapText="1"/>
    </xf>
    <xf numFmtId="175" fontId="34" fillId="0" borderId="0" xfId="0" applyNumberFormat="1" applyFont="1" applyFill="1" applyAlignment="1" applyProtection="1">
      <alignment wrapText="1"/>
    </xf>
    <xf numFmtId="0" fontId="15" fillId="12" borderId="27" xfId="0" applyFont="1" applyFill="1" applyBorder="1" applyAlignment="1">
      <alignment horizontal="right"/>
    </xf>
    <xf numFmtId="0" fontId="15" fillId="12" borderId="27" xfId="0" applyFont="1" applyFill="1" applyBorder="1" applyAlignment="1">
      <alignment horizontal="right" vertical="center"/>
    </xf>
    <xf numFmtId="0" fontId="16" fillId="0" borderId="0" xfId="0" applyFont="1" applyFill="1" applyAlignment="1" applyProtection="1">
      <alignment horizontal="left" vertical="top" wrapText="1"/>
    </xf>
    <xf numFmtId="0" fontId="23" fillId="0" borderId="0" xfId="0" applyFont="1" applyFill="1" applyAlignment="1" applyProtection="1">
      <alignment horizontal="left" vertical="center" wrapText="1"/>
    </xf>
    <xf numFmtId="0" fontId="15" fillId="18" borderId="30" xfId="0" applyFont="1" applyFill="1" applyBorder="1" applyAlignment="1">
      <alignment horizontal="center" vertical="center"/>
    </xf>
    <xf numFmtId="0" fontId="15" fillId="18" borderId="0" xfId="0" applyFont="1" applyFill="1" applyBorder="1" applyAlignment="1">
      <alignment horizontal="center" vertical="center"/>
    </xf>
    <xf numFmtId="0" fontId="15" fillId="27" borderId="23" xfId="0" applyFont="1" applyFill="1" applyBorder="1" applyAlignment="1">
      <alignment horizontal="center" vertical="center"/>
    </xf>
    <xf numFmtId="0" fontId="15" fillId="27" borderId="17" xfId="0" applyFont="1" applyFill="1" applyBorder="1" applyAlignment="1">
      <alignment horizontal="center" vertical="center" wrapText="1"/>
    </xf>
    <xf numFmtId="0" fontId="15" fillId="27" borderId="23" xfId="0" applyFont="1" applyFill="1" applyBorder="1" applyAlignment="1">
      <alignment horizontal="center" vertical="center" wrapText="1"/>
    </xf>
    <xf numFmtId="0" fontId="15" fillId="27" borderId="16" xfId="0" applyFont="1" applyFill="1" applyBorder="1" applyAlignment="1">
      <alignment horizontal="center" vertical="center" wrapText="1"/>
    </xf>
    <xf numFmtId="0" fontId="15" fillId="27" borderId="47" xfId="0" applyFont="1" applyFill="1" applyBorder="1" applyAlignment="1">
      <alignment horizontal="center" vertical="center" wrapText="1"/>
    </xf>
    <xf numFmtId="0" fontId="15" fillId="27" borderId="48" xfId="0" applyFont="1" applyFill="1" applyBorder="1" applyAlignment="1">
      <alignment horizontal="center" vertical="center" wrapText="1"/>
    </xf>
    <xf numFmtId="0" fontId="0" fillId="18" borderId="0" xfId="0" applyFill="1" applyProtection="1"/>
    <xf numFmtId="0" fontId="35" fillId="5" borderId="65" xfId="10" applyFont="1" applyFill="1" applyBorder="1" applyAlignment="1" applyProtection="1">
      <alignment horizontal="left" vertical="center" wrapText="1"/>
    </xf>
    <xf numFmtId="0" fontId="15" fillId="12" borderId="39" xfId="0" applyFont="1" applyFill="1" applyBorder="1" applyAlignment="1">
      <alignment horizontal="left"/>
    </xf>
    <xf numFmtId="0" fontId="15" fillId="12" borderId="25" xfId="0" applyFont="1" applyFill="1" applyBorder="1" applyAlignment="1">
      <alignment horizontal="left" vertical="center"/>
    </xf>
    <xf numFmtId="3" fontId="24"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5" fillId="0" borderId="30" xfId="0" applyFont="1" applyFill="1" applyBorder="1" applyAlignment="1">
      <alignment horizontal="left"/>
    </xf>
    <xf numFmtId="0" fontId="15" fillId="0" borderId="17" xfId="0" applyFont="1" applyFill="1" applyBorder="1"/>
    <xf numFmtId="0" fontId="9" fillId="7" borderId="17" xfId="0" applyFont="1" applyFill="1" applyBorder="1" applyAlignment="1">
      <alignment horizontal="center"/>
    </xf>
    <xf numFmtId="0" fontId="38" fillId="7" borderId="18" xfId="0" applyFont="1" applyFill="1" applyBorder="1" applyAlignment="1">
      <alignment horizontal="center"/>
    </xf>
    <xf numFmtId="0" fontId="9" fillId="0" borderId="17" xfId="0" applyFont="1" applyFill="1" applyBorder="1" applyAlignment="1">
      <alignment horizontal="center" vertical="center"/>
    </xf>
    <xf numFmtId="0" fontId="15" fillId="0" borderId="35" xfId="0" applyFont="1" applyFill="1" applyBorder="1"/>
    <xf numFmtId="0" fontId="9" fillId="0" borderId="36" xfId="0" applyFont="1" applyFill="1" applyBorder="1"/>
    <xf numFmtId="0" fontId="9" fillId="0" borderId="38" xfId="0" applyFont="1" applyFill="1" applyBorder="1"/>
    <xf numFmtId="0" fontId="9" fillId="0" borderId="46" xfId="0" applyFont="1" applyFill="1" applyBorder="1" applyAlignment="1"/>
    <xf numFmtId="0" fontId="9" fillId="0" borderId="33" xfId="0" applyFont="1" applyFill="1" applyBorder="1" applyAlignment="1"/>
    <xf numFmtId="0" fontId="9" fillId="0" borderId="58" xfId="0" applyFont="1" applyFill="1" applyBorder="1" applyAlignment="1"/>
    <xf numFmtId="0" fontId="9" fillId="0" borderId="25" xfId="0" applyFont="1" applyFill="1" applyBorder="1" applyAlignment="1"/>
    <xf numFmtId="0" fontId="9" fillId="0" borderId="26" xfId="0" applyFont="1" applyFill="1" applyBorder="1" applyAlignment="1"/>
    <xf numFmtId="0" fontId="9" fillId="0" borderId="27" xfId="0" applyFont="1" applyFill="1" applyBorder="1" applyAlignment="1"/>
    <xf numFmtId="0" fontId="9" fillId="0" borderId="30" xfId="0" applyFont="1" applyFill="1" applyBorder="1" applyAlignment="1"/>
    <xf numFmtId="0" fontId="9" fillId="0" borderId="0" xfId="0" applyFont="1" applyFill="1" applyBorder="1" applyAlignment="1"/>
    <xf numFmtId="0" fontId="9" fillId="0" borderId="31" xfId="0" applyFont="1" applyFill="1" applyBorder="1" applyAlignment="1"/>
    <xf numFmtId="0" fontId="9" fillId="0" borderId="28" xfId="0" applyFont="1" applyBorder="1"/>
    <xf numFmtId="0" fontId="9" fillId="0" borderId="9" xfId="0" applyFont="1" applyBorder="1"/>
    <xf numFmtId="0" fontId="9" fillId="0" borderId="12" xfId="0" applyFont="1" applyBorder="1"/>
    <xf numFmtId="0" fontId="9" fillId="0" borderId="30" xfId="0" applyFont="1" applyBorder="1"/>
    <xf numFmtId="0" fontId="9" fillId="0" borderId="0" xfId="0" applyFont="1" applyBorder="1"/>
    <xf numFmtId="0" fontId="9" fillId="0" borderId="31" xfId="0" applyFont="1" applyBorder="1"/>
    <xf numFmtId="0" fontId="9" fillId="0" borderId="46" xfId="0" applyFont="1" applyBorder="1" applyAlignment="1"/>
    <xf numFmtId="0" fontId="9" fillId="0" borderId="33" xfId="0" applyFont="1" applyBorder="1" applyAlignment="1"/>
    <xf numFmtId="0" fontId="9" fillId="0" borderId="58" xfId="0" applyFont="1" applyBorder="1" applyAlignment="1"/>
    <xf numFmtId="0" fontId="9" fillId="0" borderId="25" xfId="0" applyFont="1" applyBorder="1" applyAlignment="1"/>
    <xf numFmtId="0" fontId="9" fillId="0" borderId="26" xfId="0" applyFont="1" applyBorder="1" applyAlignment="1"/>
    <xf numFmtId="0" fontId="9" fillId="0" borderId="27" xfId="0" applyFont="1" applyBorder="1" applyAlignment="1"/>
    <xf numFmtId="0" fontId="9" fillId="0" borderId="30" xfId="0" applyFont="1" applyBorder="1" applyAlignment="1"/>
    <xf numFmtId="0" fontId="9" fillId="0" borderId="0" xfId="0" applyFont="1" applyBorder="1" applyAlignment="1"/>
    <xf numFmtId="0" fontId="9" fillId="0" borderId="31" xfId="0" applyFont="1" applyBorder="1" applyAlignment="1"/>
    <xf numFmtId="0" fontId="15" fillId="0" borderId="30" xfId="0" applyFont="1" applyBorder="1" applyAlignment="1">
      <alignment horizontal="left"/>
    </xf>
    <xf numFmtId="0" fontId="9" fillId="0" borderId="0" xfId="0" applyFont="1" applyBorder="1" applyAlignment="1">
      <alignment horizontal="center"/>
    </xf>
    <xf numFmtId="0" fontId="9" fillId="0" borderId="31" xfId="0" applyFont="1" applyBorder="1" applyAlignment="1">
      <alignment horizontal="center"/>
    </xf>
    <xf numFmtId="0" fontId="9" fillId="0" borderId="0" xfId="0" applyFont="1" applyBorder="1" applyAlignment="1">
      <alignment horizontal="left"/>
    </xf>
    <xf numFmtId="0" fontId="9" fillId="0" borderId="30" xfId="0" applyFont="1" applyBorder="1" applyAlignment="1">
      <alignment horizontal="left"/>
    </xf>
    <xf numFmtId="0" fontId="9" fillId="0" borderId="42" xfId="0" applyFont="1" applyBorder="1"/>
    <xf numFmtId="0" fontId="9" fillId="0" borderId="0" xfId="0" applyFont="1" applyFill="1" applyBorder="1" applyAlignment="1">
      <alignment horizontal="center" vertical="center"/>
    </xf>
    <xf numFmtId="0" fontId="9" fillId="0" borderId="59" xfId="0" applyFont="1" applyFill="1" applyBorder="1" applyAlignment="1">
      <alignment horizontal="left"/>
    </xf>
    <xf numFmtId="0" fontId="15" fillId="0" borderId="30" xfId="0" applyFont="1" applyFill="1" applyBorder="1" applyAlignment="1" applyProtection="1">
      <alignment vertical="top"/>
      <protection locked="0"/>
    </xf>
    <xf numFmtId="0" fontId="15" fillId="0" borderId="0" xfId="0" applyFont="1" applyFill="1" applyBorder="1" applyAlignment="1">
      <alignment vertical="top"/>
    </xf>
    <xf numFmtId="0" fontId="9" fillId="0" borderId="0" xfId="0" applyFont="1" applyFill="1" applyBorder="1" applyAlignment="1">
      <alignment vertical="top"/>
    </xf>
    <xf numFmtId="0" fontId="9" fillId="0" borderId="31" xfId="0" applyFont="1" applyFill="1" applyBorder="1" applyAlignment="1">
      <alignment horizontal="center" vertical="top"/>
    </xf>
    <xf numFmtId="0" fontId="15" fillId="12" borderId="30" xfId="0" applyFont="1" applyFill="1" applyBorder="1"/>
    <xf numFmtId="0" fontId="15" fillId="7" borderId="16" xfId="0" applyFont="1" applyFill="1" applyBorder="1" applyAlignment="1">
      <alignment horizontal="center"/>
    </xf>
    <xf numFmtId="0" fontId="15" fillId="7" borderId="43" xfId="0" applyFont="1" applyFill="1" applyBorder="1" applyAlignment="1">
      <alignment horizontal="center"/>
    </xf>
    <xf numFmtId="170" fontId="9" fillId="7" borderId="23" xfId="0" applyNumberFormat="1" applyFont="1" applyFill="1" applyBorder="1" applyAlignment="1">
      <alignment horizontal="right"/>
    </xf>
    <xf numFmtId="167" fontId="9" fillId="7" borderId="16" xfId="0" applyNumberFormat="1" applyFont="1" applyFill="1" applyBorder="1" applyAlignment="1">
      <alignment horizontal="right"/>
    </xf>
    <xf numFmtId="167" fontId="9" fillId="7" borderId="43" xfId="0" applyNumberFormat="1" applyFont="1" applyFill="1" applyBorder="1" applyAlignment="1">
      <alignment horizontal="right"/>
    </xf>
    <xf numFmtId="170" fontId="9" fillId="7" borderId="48" xfId="0" applyNumberFormat="1" applyFont="1" applyFill="1" applyBorder="1" applyAlignment="1">
      <alignment horizontal="right"/>
    </xf>
    <xf numFmtId="170" fontId="9" fillId="7" borderId="29" xfId="0" applyNumberFormat="1" applyFont="1" applyFill="1" applyBorder="1" applyAlignment="1">
      <alignment horizontal="right"/>
    </xf>
    <xf numFmtId="4" fontId="9" fillId="7" borderId="15" xfId="0" applyNumberFormat="1" applyFont="1" applyFill="1" applyBorder="1" applyAlignment="1">
      <alignment horizontal="right"/>
    </xf>
    <xf numFmtId="0" fontId="9" fillId="7" borderId="29" xfId="0" applyNumberFormat="1" applyFont="1" applyFill="1" applyBorder="1" applyAlignment="1">
      <alignment horizontal="right"/>
    </xf>
    <xf numFmtId="167" fontId="9" fillId="7" borderId="20" xfId="0" applyNumberFormat="1" applyFont="1" applyFill="1" applyBorder="1" applyAlignment="1">
      <alignment horizontal="right"/>
    </xf>
    <xf numFmtId="167" fontId="9" fillId="7" borderId="50" xfId="0" applyNumberFormat="1" applyFont="1" applyFill="1" applyBorder="1" applyAlignment="1">
      <alignment horizontal="right"/>
    </xf>
    <xf numFmtId="4" fontId="9" fillId="7" borderId="29" xfId="0" applyNumberFormat="1" applyFont="1" applyFill="1" applyBorder="1" applyAlignment="1">
      <alignment horizontal="right"/>
    </xf>
    <xf numFmtId="2" fontId="9" fillId="7" borderId="15" xfId="0" applyNumberFormat="1" applyFont="1" applyFill="1" applyBorder="1"/>
    <xf numFmtId="0" fontId="15" fillId="7" borderId="30" xfId="0" applyFont="1" applyFill="1" applyBorder="1"/>
    <xf numFmtId="0" fontId="15" fillId="7" borderId="17" xfId="0" applyFont="1" applyFill="1" applyBorder="1" applyAlignment="1">
      <alignment horizontal="center"/>
    </xf>
    <xf numFmtId="167" fontId="9" fillId="7" borderId="23" xfId="0" applyNumberFormat="1" applyFont="1" applyFill="1" applyBorder="1" applyAlignment="1">
      <alignment horizontal="right"/>
    </xf>
    <xf numFmtId="2" fontId="9" fillId="7" borderId="43" xfId="0" applyNumberFormat="1" applyFont="1" applyFill="1" applyBorder="1" applyAlignment="1">
      <alignment horizontal="right"/>
    </xf>
    <xf numFmtId="2" fontId="9" fillId="7" borderId="48" xfId="0" applyNumberFormat="1" applyFont="1" applyFill="1" applyBorder="1" applyAlignment="1">
      <alignment horizontal="right"/>
    </xf>
    <xf numFmtId="2" fontId="9" fillId="7" borderId="57" xfId="0" applyNumberFormat="1" applyFont="1" applyFill="1" applyBorder="1"/>
    <xf numFmtId="2" fontId="9" fillId="7" borderId="33" xfId="0" applyNumberFormat="1" applyFont="1" applyFill="1" applyBorder="1"/>
    <xf numFmtId="170" fontId="9" fillId="7" borderId="29" xfId="0" applyNumberFormat="1" applyFont="1" applyFill="1" applyBorder="1"/>
    <xf numFmtId="0" fontId="9" fillId="7" borderId="19"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2" fontId="9" fillId="7" borderId="29" xfId="0" applyNumberFormat="1" applyFont="1" applyFill="1" applyBorder="1"/>
    <xf numFmtId="170" fontId="9" fillId="7" borderId="15" xfId="0" applyNumberFormat="1" applyFont="1" applyFill="1" applyBorder="1"/>
    <xf numFmtId="1" fontId="9" fillId="0" borderId="15" xfId="8" applyNumberFormat="1" applyFont="1" applyFill="1" applyBorder="1" applyAlignment="1">
      <alignment horizontal="center"/>
    </xf>
    <xf numFmtId="170" fontId="9" fillId="0" borderId="15" xfId="9" applyNumberFormat="1" applyFont="1" applyFill="1" applyBorder="1"/>
    <xf numFmtId="4" fontId="9" fillId="0" borderId="33" xfId="7" applyNumberFormat="1" applyFont="1" applyFill="1" applyBorder="1"/>
    <xf numFmtId="4" fontId="9" fillId="0" borderId="29" xfId="7" applyNumberFormat="1" applyFont="1" applyFill="1" applyBorder="1"/>
    <xf numFmtId="9" fontId="9" fillId="0" borderId="15" xfId="8" applyFont="1" applyFill="1" applyBorder="1" applyAlignment="1">
      <alignment horizontal="center"/>
    </xf>
    <xf numFmtId="4" fontId="9" fillId="0" borderId="15" xfId="7" applyNumberFormat="1" applyFont="1" applyFill="1" applyBorder="1"/>
    <xf numFmtId="2" fontId="9" fillId="7" borderId="17" xfId="0" applyNumberFormat="1" applyFont="1" applyFill="1" applyBorder="1" applyAlignment="1">
      <alignment horizontal="right"/>
    </xf>
    <xf numFmtId="2" fontId="9" fillId="7" borderId="33" xfId="0" applyNumberFormat="1" applyFont="1" applyFill="1" applyBorder="1" applyAlignment="1">
      <alignment horizontal="right"/>
    </xf>
    <xf numFmtId="4" fontId="9" fillId="0" borderId="57" xfId="7" applyNumberFormat="1" applyFont="1" applyFill="1" applyBorder="1"/>
    <xf numFmtId="0" fontId="15" fillId="10" borderId="11" xfId="0" applyFont="1" applyFill="1" applyBorder="1" applyAlignment="1">
      <alignment horizontal="center" wrapText="1"/>
    </xf>
    <xf numFmtId="0" fontId="15" fillId="10" borderId="45" xfId="0" applyFont="1" applyFill="1" applyBorder="1" applyAlignment="1">
      <alignment horizontal="center" wrapText="1"/>
    </xf>
    <xf numFmtId="9" fontId="9" fillId="0" borderId="47" xfId="7" applyNumberFormat="1" applyFont="1" applyFill="1" applyBorder="1"/>
    <xf numFmtId="9" fontId="9" fillId="0" borderId="60" xfId="7" applyNumberFormat="1" applyFont="1" applyFill="1" applyBorder="1"/>
    <xf numFmtId="0" fontId="15" fillId="12" borderId="26" xfId="0" applyFont="1" applyFill="1" applyBorder="1" applyAlignment="1">
      <alignment horizontal="right"/>
    </xf>
    <xf numFmtId="0" fontId="9" fillId="8" borderId="10" xfId="0" applyFont="1" applyFill="1" applyBorder="1"/>
    <xf numFmtId="0" fontId="15" fillId="13" borderId="57"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15" xfId="0" applyFont="1" applyFill="1" applyBorder="1" applyAlignment="1">
      <alignment horizontal="center"/>
    </xf>
    <xf numFmtId="0" fontId="9" fillId="7" borderId="23" xfId="0" applyFont="1" applyFill="1" applyBorder="1" applyAlignment="1">
      <alignment horizontal="center"/>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21" xfId="0" applyFont="1" applyFill="1" applyBorder="1" applyAlignment="1">
      <alignment horizontal="left"/>
    </xf>
    <xf numFmtId="0" fontId="9" fillId="7" borderId="40" xfId="0" applyFont="1" applyFill="1" applyBorder="1" applyAlignment="1">
      <alignment horizontal="center"/>
    </xf>
    <xf numFmtId="0" fontId="9" fillId="7" borderId="51" xfId="0" applyFont="1" applyFill="1" applyBorder="1" applyAlignment="1">
      <alignment horizontal="center"/>
    </xf>
    <xf numFmtId="0" fontId="9" fillId="0" borderId="0" xfId="0" applyFont="1" applyFill="1" applyBorder="1" applyAlignment="1">
      <alignment horizontal="center" vertical="top"/>
    </xf>
    <xf numFmtId="0" fontId="9" fillId="0" borderId="17" xfId="0" applyFont="1" applyFill="1" applyBorder="1" applyAlignment="1">
      <alignment horizontal="center"/>
    </xf>
    <xf numFmtId="0" fontId="15" fillId="7" borderId="13" xfId="0" applyFont="1" applyFill="1" applyBorder="1" applyAlignment="1">
      <alignment horizontal="center"/>
    </xf>
    <xf numFmtId="0" fontId="15" fillId="7" borderId="0" xfId="0" applyFont="1" applyFill="1" applyBorder="1" applyAlignment="1">
      <alignment horizontal="center"/>
    </xf>
    <xf numFmtId="0" fontId="15" fillId="7" borderId="14" xfId="0" applyFont="1" applyFill="1" applyBorder="1" applyAlignment="1">
      <alignment horizontal="center"/>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10" borderId="37" xfId="0" applyFont="1" applyFill="1" applyBorder="1" applyAlignment="1">
      <alignment horizontal="center" wrapText="1"/>
    </xf>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0" borderId="46" xfId="7" applyFont="1" applyFill="1" applyBorder="1" applyAlignment="1">
      <alignment horizontal="left"/>
    </xf>
    <xf numFmtId="0" fontId="9" fillId="0" borderId="33" xfId="0" applyFont="1" applyFill="1" applyBorder="1"/>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8" borderId="57" xfId="0" applyFont="1" applyFill="1" applyBorder="1" applyAlignment="1">
      <alignment horizontal="center" vertical="center" wrapText="1"/>
    </xf>
    <xf numFmtId="0" fontId="9" fillId="0" borderId="0" xfId="0" applyFont="1" applyFill="1" applyBorder="1" applyAlignment="1">
      <alignment horizontal="center" vertical="top"/>
    </xf>
    <xf numFmtId="4" fontId="9" fillId="7" borderId="29" xfId="7" applyNumberFormat="1" applyFont="1" applyFill="1" applyBorder="1"/>
    <xf numFmtId="0" fontId="9" fillId="13" borderId="54" xfId="0" applyFont="1" applyFill="1" applyBorder="1" applyAlignment="1">
      <alignment horizontal="center"/>
    </xf>
    <xf numFmtId="0" fontId="15" fillId="13" borderId="55" xfId="0" applyFont="1" applyFill="1" applyBorder="1" applyAlignment="1">
      <alignment horizontal="center"/>
    </xf>
    <xf numFmtId="0" fontId="9" fillId="13" borderId="55" xfId="0" applyFont="1" applyFill="1" applyBorder="1" applyAlignment="1">
      <alignment vertical="center"/>
    </xf>
    <xf numFmtId="0" fontId="9" fillId="13" borderId="56" xfId="0" applyFont="1" applyFill="1" applyBorder="1" applyAlignment="1">
      <alignment vertical="center"/>
    </xf>
    <xf numFmtId="0" fontId="9" fillId="13" borderId="28" xfId="0" applyFont="1" applyFill="1" applyBorder="1" applyAlignment="1">
      <alignment horizontal="center"/>
    </xf>
    <xf numFmtId="0" fontId="9" fillId="13" borderId="9" xfId="0" applyFont="1" applyFill="1" applyBorder="1" applyAlignment="1">
      <alignment horizontal="center" vertical="center"/>
    </xf>
    <xf numFmtId="0" fontId="9" fillId="13" borderId="11" xfId="0" applyFont="1" applyFill="1" applyBorder="1" applyAlignment="1">
      <alignment horizontal="center" vertical="center"/>
    </xf>
    <xf numFmtId="0" fontId="9" fillId="13" borderId="45" xfId="0" applyFont="1" applyFill="1" applyBorder="1" applyAlignment="1">
      <alignment horizontal="center" vertical="center"/>
    </xf>
    <xf numFmtId="0" fontId="9" fillId="13" borderId="30" xfId="0" applyFont="1" applyFill="1" applyBorder="1" applyAlignment="1">
      <alignment horizontal="center"/>
    </xf>
    <xf numFmtId="0" fontId="15" fillId="13" borderId="0" xfId="0" applyFont="1" applyFill="1" applyBorder="1" applyAlignment="1">
      <alignment horizontal="left"/>
    </xf>
    <xf numFmtId="0" fontId="9" fillId="13" borderId="0" xfId="0" applyFont="1" applyFill="1" applyBorder="1" applyAlignment="1">
      <alignment horizontal="right" vertical="center"/>
    </xf>
    <xf numFmtId="0" fontId="9" fillId="13" borderId="0" xfId="0" applyFont="1" applyFill="1" applyBorder="1" applyAlignment="1">
      <alignment horizontal="center" vertical="center"/>
    </xf>
    <xf numFmtId="0" fontId="9" fillId="13" borderId="31" xfId="0" applyFont="1" applyFill="1" applyBorder="1" applyAlignment="1">
      <alignment horizontal="center" vertical="center"/>
    </xf>
    <xf numFmtId="0" fontId="39" fillId="13" borderId="0" xfId="0" applyFont="1" applyFill="1" applyBorder="1" applyAlignment="1">
      <alignment horizontal="center"/>
    </xf>
    <xf numFmtId="0" fontId="9" fillId="13" borderId="0" xfId="0" applyFont="1" applyFill="1" applyBorder="1"/>
    <xf numFmtId="0" fontId="40" fillId="13" borderId="0" xfId="0" applyFont="1" applyFill="1" applyBorder="1" applyAlignment="1">
      <alignment horizontal="left" vertical="center"/>
    </xf>
    <xf numFmtId="0" fontId="15" fillId="13" borderId="30" xfId="0" applyFont="1" applyFill="1" applyBorder="1" applyAlignment="1">
      <alignment horizontal="left"/>
    </xf>
    <xf numFmtId="0" fontId="9" fillId="13" borderId="0" xfId="0" applyFont="1" applyFill="1" applyBorder="1" applyAlignment="1">
      <alignment horizontal="right"/>
    </xf>
    <xf numFmtId="0" fontId="9" fillId="13" borderId="17" xfId="0" applyFont="1" applyFill="1" applyBorder="1" applyAlignment="1">
      <alignment horizontal="center"/>
    </xf>
    <xf numFmtId="0" fontId="9" fillId="13" borderId="0" xfId="0" applyFont="1" applyFill="1" applyBorder="1" applyAlignment="1">
      <alignment horizontal="center"/>
    </xf>
    <xf numFmtId="0" fontId="15" fillId="13" borderId="0" xfId="0" applyFont="1" applyFill="1" applyBorder="1" applyAlignment="1">
      <alignment horizontal="right"/>
    </xf>
    <xf numFmtId="0" fontId="9" fillId="13" borderId="17" xfId="0" applyFont="1" applyFill="1" applyBorder="1" applyAlignment="1">
      <alignment horizontal="right"/>
    </xf>
    <xf numFmtId="0" fontId="9" fillId="13" borderId="31" xfId="0" applyFont="1" applyFill="1" applyBorder="1" applyAlignment="1">
      <alignment horizontal="center"/>
    </xf>
    <xf numFmtId="0" fontId="9" fillId="13" borderId="59" xfId="0" applyFont="1" applyFill="1" applyBorder="1" applyAlignment="1">
      <alignment horizontal="left"/>
    </xf>
    <xf numFmtId="0" fontId="9" fillId="13" borderId="42" xfId="0" applyFont="1" applyFill="1" applyBorder="1" applyAlignment="1">
      <alignment horizontal="right"/>
    </xf>
    <xf numFmtId="0" fontId="9" fillId="13" borderId="42" xfId="0" applyFont="1" applyFill="1" applyBorder="1" applyAlignment="1">
      <alignment horizontal="center"/>
    </xf>
    <xf numFmtId="0" fontId="9" fillId="13" borderId="42" xfId="0" applyFont="1" applyFill="1" applyBorder="1" applyAlignment="1">
      <alignment horizontal="center"/>
    </xf>
    <xf numFmtId="0" fontId="9" fillId="26" borderId="54" xfId="0" applyFont="1" applyFill="1" applyBorder="1" applyAlignment="1">
      <alignment horizontal="center"/>
    </xf>
    <xf numFmtId="0" fontId="15" fillId="26" borderId="55" xfId="0" applyFont="1" applyFill="1" applyBorder="1" applyAlignment="1">
      <alignment horizontal="center"/>
    </xf>
    <xf numFmtId="0" fontId="9" fillId="26" borderId="55" xfId="0" applyFont="1" applyFill="1" applyBorder="1" applyAlignment="1">
      <alignment vertical="center"/>
    </xf>
    <xf numFmtId="0" fontId="9" fillId="26" borderId="56" xfId="0" applyFont="1" applyFill="1" applyBorder="1" applyAlignment="1">
      <alignment vertical="center"/>
    </xf>
    <xf numFmtId="0" fontId="9" fillId="26" borderId="28" xfId="0" applyFont="1" applyFill="1" applyBorder="1" applyAlignment="1">
      <alignment horizontal="center"/>
    </xf>
    <xf numFmtId="0" fontId="15" fillId="26" borderId="9" xfId="0" applyFont="1" applyFill="1" applyBorder="1" applyAlignment="1">
      <alignment horizontal="center"/>
    </xf>
    <xf numFmtId="0" fontId="15" fillId="26" borderId="9" xfId="0" applyFont="1" applyFill="1" applyBorder="1" applyAlignment="1">
      <alignment horizontal="left"/>
    </xf>
    <xf numFmtId="0" fontId="9" fillId="26" borderId="9" xfId="0" applyFont="1" applyFill="1" applyBorder="1" applyAlignment="1">
      <alignment horizontal="center" vertical="center"/>
    </xf>
    <xf numFmtId="0" fontId="9" fillId="26" borderId="11" xfId="0" applyFont="1" applyFill="1" applyBorder="1" applyAlignment="1">
      <alignment horizontal="center" vertical="center"/>
    </xf>
    <xf numFmtId="0" fontId="9" fillId="26" borderId="45" xfId="0" applyFont="1" applyFill="1" applyBorder="1" applyAlignment="1">
      <alignment horizontal="center" vertical="center"/>
    </xf>
    <xf numFmtId="0" fontId="9" fillId="26" borderId="30" xfId="0" applyFont="1" applyFill="1" applyBorder="1" applyAlignment="1">
      <alignment horizontal="center"/>
    </xf>
    <xf numFmtId="0" fontId="15" fillId="26" borderId="0" xfId="0" applyFont="1" applyFill="1" applyBorder="1" applyAlignment="1">
      <alignment horizontal="center"/>
    </xf>
    <xf numFmtId="0" fontId="15" fillId="26" borderId="0" xfId="0" applyFont="1" applyFill="1" applyBorder="1" applyAlignment="1">
      <alignment horizontal="left"/>
    </xf>
    <xf numFmtId="0" fontId="9" fillId="26" borderId="0" xfId="0" applyFont="1" applyFill="1" applyBorder="1" applyAlignment="1">
      <alignment horizontal="right" vertical="center"/>
    </xf>
    <xf numFmtId="0" fontId="9" fillId="26" borderId="0" xfId="0" applyFont="1" applyFill="1" applyBorder="1" applyAlignment="1">
      <alignment horizontal="center" vertical="center"/>
    </xf>
    <xf numFmtId="0" fontId="9" fillId="26" borderId="31" xfId="0" applyFont="1" applyFill="1" applyBorder="1" applyAlignment="1">
      <alignment horizontal="center" vertical="center"/>
    </xf>
    <xf numFmtId="0" fontId="36" fillId="26" borderId="0" xfId="0" applyFont="1" applyFill="1" applyBorder="1" applyAlignment="1">
      <alignment horizontal="center"/>
    </xf>
    <xf numFmtId="0" fontId="9" fillId="26" borderId="0" xfId="0" applyFont="1" applyFill="1" applyBorder="1"/>
    <xf numFmtId="0" fontId="37" fillId="26" borderId="0" xfId="0" applyFont="1" applyFill="1" applyBorder="1" applyAlignment="1">
      <alignment horizontal="left" vertical="center"/>
    </xf>
    <xf numFmtId="0" fontId="36" fillId="13" borderId="0" xfId="0" applyFont="1" applyFill="1" applyBorder="1" applyAlignment="1">
      <alignment horizontal="center"/>
    </xf>
    <xf numFmtId="0" fontId="37" fillId="13" borderId="0" xfId="0" applyFont="1" applyFill="1" applyBorder="1" applyAlignment="1">
      <alignment horizontal="left" vertical="center"/>
    </xf>
    <xf numFmtId="0" fontId="9" fillId="0" borderId="42" xfId="0" applyFont="1" applyFill="1" applyBorder="1" applyAlignment="1">
      <alignment horizontal="left"/>
    </xf>
    <xf numFmtId="170" fontId="9" fillId="7" borderId="57" xfId="0" applyNumberFormat="1" applyFont="1" applyFill="1" applyBorder="1"/>
    <xf numFmtId="170" fontId="9" fillId="0" borderId="29" xfId="7" applyNumberFormat="1" applyFont="1" applyFill="1" applyBorder="1"/>
    <xf numFmtId="172" fontId="9" fillId="0" borderId="47" xfId="7" applyNumberFormat="1" applyFont="1" applyFill="1" applyBorder="1" applyAlignment="1" applyProtection="1">
      <alignment horizontal="right" vertical="top" wrapText="1"/>
    </xf>
    <xf numFmtId="167" fontId="9" fillId="7" borderId="15" xfId="0" applyNumberFormat="1" applyFont="1" applyFill="1" applyBorder="1" applyAlignment="1">
      <alignment horizontal="right"/>
    </xf>
    <xf numFmtId="172" fontId="9" fillId="0" borderId="43" xfId="7" applyNumberFormat="1" applyFont="1" applyFill="1" applyBorder="1" applyAlignment="1" applyProtection="1">
      <alignment horizontal="right" vertical="top" wrapText="1"/>
    </xf>
    <xf numFmtId="2" fontId="9" fillId="7" borderId="15" xfId="0" applyNumberFormat="1" applyFont="1" applyFill="1" applyBorder="1" applyAlignment="1">
      <alignment horizontal="right"/>
    </xf>
    <xf numFmtId="170" fontId="9" fillId="7" borderId="43" xfId="0" applyNumberFormat="1" applyFont="1" applyFill="1" applyBorder="1" applyAlignment="1">
      <alignment horizontal="right"/>
    </xf>
    <xf numFmtId="9" fontId="9" fillId="7" borderId="50" xfId="5" applyFont="1" applyFill="1" applyBorder="1" applyAlignment="1">
      <alignment horizontal="left"/>
    </xf>
    <xf numFmtId="165" fontId="9" fillId="7" borderId="43" xfId="9" applyFont="1" applyFill="1" applyBorder="1" applyAlignment="1">
      <alignment horizontal="right"/>
    </xf>
    <xf numFmtId="170" fontId="9" fillId="7" borderId="48" xfId="0" applyNumberFormat="1" applyFont="1" applyFill="1" applyBorder="1" applyAlignment="1">
      <alignment horizontal="right" vertical="center"/>
    </xf>
    <xf numFmtId="171" fontId="9" fillId="0" borderId="33" xfId="7" applyNumberFormat="1" applyFont="1" applyFill="1" applyBorder="1"/>
    <xf numFmtId="171" fontId="9" fillId="7" borderId="17" xfId="0" applyNumberFormat="1" applyFont="1" applyFill="1" applyBorder="1" applyAlignment="1">
      <alignment horizontal="right"/>
    </xf>
    <xf numFmtId="2" fontId="9" fillId="7" borderId="17" xfId="11" applyNumberFormat="1" applyFont="1" applyFill="1" applyBorder="1" applyAlignment="1">
      <alignment horizontal="right"/>
    </xf>
    <xf numFmtId="176" fontId="9" fillId="7" borderId="23" xfId="0" applyNumberFormat="1" applyFont="1" applyFill="1" applyBorder="1" applyAlignment="1">
      <alignment horizontal="right"/>
    </xf>
    <xf numFmtId="176" fontId="9" fillId="7" borderId="15" xfId="0" applyNumberFormat="1" applyFont="1" applyFill="1" applyBorder="1"/>
    <xf numFmtId="169" fontId="9" fillId="7" borderId="23" xfId="0" applyNumberFormat="1" applyFont="1" applyFill="1" applyBorder="1" applyAlignment="1">
      <alignment horizontal="right"/>
    </xf>
    <xf numFmtId="169" fontId="9" fillId="7" borderId="15" xfId="0" applyNumberFormat="1" applyFont="1" applyFill="1" applyBorder="1"/>
    <xf numFmtId="174" fontId="9" fillId="7" borderId="57" xfId="0" applyNumberFormat="1" applyFont="1" applyFill="1" applyBorder="1"/>
    <xf numFmtId="165" fontId="9" fillId="7" borderId="29" xfId="0" applyNumberFormat="1" applyFont="1" applyFill="1" applyBorder="1"/>
    <xf numFmtId="167" fontId="9" fillId="7" borderId="15" xfId="0" applyNumberFormat="1" applyFont="1" applyFill="1" applyBorder="1"/>
    <xf numFmtId="165" fontId="9" fillId="7" borderId="47" xfId="0" applyNumberFormat="1" applyFont="1" applyFill="1" applyBorder="1" applyAlignment="1">
      <alignment horizontal="center"/>
    </xf>
    <xf numFmtId="165" fontId="9" fillId="7" borderId="49" xfId="0" applyNumberFormat="1" applyFont="1" applyFill="1" applyBorder="1" applyAlignment="1">
      <alignment horizontal="center"/>
    </xf>
    <xf numFmtId="49" fontId="9" fillId="0" borderId="15" xfId="0" applyNumberFormat="1" applyFont="1" applyFill="1" applyBorder="1" applyAlignment="1" applyProtection="1">
      <alignment horizontal="center" vertical="top" wrapText="1"/>
    </xf>
    <xf numFmtId="0" fontId="9" fillId="0" borderId="17" xfId="0" applyFont="1" applyBorder="1"/>
    <xf numFmtId="0" fontId="9" fillId="0" borderId="21" xfId="0" applyFont="1" applyBorder="1"/>
    <xf numFmtId="0" fontId="9" fillId="0" borderId="59" xfId="0" applyFont="1" applyBorder="1" applyAlignment="1">
      <alignment horizontal="left"/>
    </xf>
    <xf numFmtId="0" fontId="9" fillId="0" borderId="42" xfId="0" applyFont="1" applyBorder="1" applyAlignment="1">
      <alignment horizontal="left"/>
    </xf>
    <xf numFmtId="0" fontId="15" fillId="7" borderId="49" xfId="0" applyFont="1" applyFill="1" applyBorder="1" applyAlignment="1">
      <alignment horizontal="center"/>
    </xf>
    <xf numFmtId="0" fontId="15" fillId="7" borderId="47" xfId="0" applyFont="1" applyFill="1" applyBorder="1" applyAlignment="1">
      <alignment horizontal="center"/>
    </xf>
    <xf numFmtId="167" fontId="9" fillId="7" borderId="13" xfId="0" applyNumberFormat="1" applyFont="1" applyFill="1" applyBorder="1" applyAlignment="1">
      <alignment horizontal="right"/>
    </xf>
    <xf numFmtId="167" fontId="9" fillId="7" borderId="14" xfId="0" applyNumberFormat="1" applyFont="1" applyFill="1" applyBorder="1" applyAlignment="1">
      <alignment horizontal="right"/>
    </xf>
    <xf numFmtId="0" fontId="15" fillId="7" borderId="33" xfId="0" applyFont="1" applyFill="1" applyBorder="1" applyAlignment="1">
      <alignment horizontal="center"/>
    </xf>
    <xf numFmtId="165" fontId="9" fillId="7" borderId="47" xfId="9" applyFont="1" applyFill="1" applyBorder="1" applyAlignment="1">
      <alignment horizontal="right"/>
    </xf>
    <xf numFmtId="0" fontId="9" fillId="7" borderId="0" xfId="0" applyFont="1" applyFill="1" applyBorder="1" applyAlignment="1">
      <alignment horizontal="center"/>
    </xf>
    <xf numFmtId="167" fontId="9" fillId="7" borderId="24" xfId="0" applyNumberFormat="1" applyFont="1" applyFill="1" applyBorder="1" applyAlignment="1">
      <alignment horizontal="right"/>
    </xf>
    <xf numFmtId="165" fontId="9" fillId="7" borderId="14" xfId="9" applyFont="1" applyFill="1" applyBorder="1" applyAlignment="1">
      <alignment horizontal="right"/>
    </xf>
    <xf numFmtId="170" fontId="9" fillId="7" borderId="98" xfId="0" applyNumberFormat="1" applyFont="1" applyFill="1" applyBorder="1" applyAlignment="1">
      <alignment horizontal="right"/>
    </xf>
    <xf numFmtId="166" fontId="9" fillId="0" borderId="47" xfId="4" applyFont="1" applyFill="1" applyBorder="1" applyAlignment="1" applyProtection="1">
      <alignment horizontal="right" vertical="top" wrapText="1"/>
    </xf>
    <xf numFmtId="166" fontId="9" fillId="0" borderId="0" xfId="4" applyFont="1" applyFill="1" applyBorder="1" applyAlignment="1" applyProtection="1">
      <alignment horizontal="right" vertical="top" wrapText="1"/>
    </xf>
    <xf numFmtId="0" fontId="9" fillId="7" borderId="52" xfId="0" applyFont="1" applyFill="1" applyBorder="1" applyAlignment="1">
      <alignment horizontal="center"/>
    </xf>
    <xf numFmtId="166" fontId="9" fillId="0" borderId="43" xfId="4" applyFont="1" applyFill="1" applyBorder="1" applyAlignment="1" applyProtection="1">
      <alignment horizontal="right" vertical="top" wrapText="1"/>
    </xf>
    <xf numFmtId="0" fontId="9" fillId="7" borderId="60" xfId="0" applyFont="1" applyFill="1" applyBorder="1" applyAlignment="1">
      <alignment horizontal="center"/>
    </xf>
    <xf numFmtId="176" fontId="9" fillId="7" borderId="15" xfId="0" applyNumberFormat="1" applyFont="1" applyFill="1" applyBorder="1" applyAlignment="1">
      <alignment horizontal="right"/>
    </xf>
    <xf numFmtId="177" fontId="9" fillId="0" borderId="43" xfId="4" applyNumberFormat="1" applyFont="1" applyFill="1" applyBorder="1" applyAlignment="1" applyProtection="1">
      <alignment horizontal="right" vertical="top" wrapText="1"/>
    </xf>
    <xf numFmtId="170" fontId="9" fillId="7" borderId="15" xfId="0" applyNumberFormat="1" applyFont="1" applyFill="1" applyBorder="1" applyAlignment="1">
      <alignment horizontal="right"/>
    </xf>
    <xf numFmtId="166" fontId="9" fillId="0" borderId="33" xfId="4" applyFont="1" applyFill="1" applyBorder="1" applyAlignment="1" applyProtection="1">
      <alignment horizontal="right" vertical="top" wrapText="1"/>
    </xf>
    <xf numFmtId="170" fontId="9" fillId="0" borderId="77" xfId="7" applyNumberFormat="1" applyFont="1" applyFill="1" applyBorder="1"/>
    <xf numFmtId="2" fontId="9" fillId="7" borderId="47" xfId="0" applyNumberFormat="1" applyFont="1" applyFill="1" applyBorder="1" applyAlignment="1">
      <alignment horizontal="right"/>
    </xf>
    <xf numFmtId="172" fontId="9" fillId="0" borderId="0" xfId="0" applyNumberFormat="1" applyFont="1" applyFill="1" applyBorder="1" applyAlignment="1" applyProtection="1">
      <alignment horizontal="right" vertical="top" wrapText="1"/>
    </xf>
    <xf numFmtId="2" fontId="9" fillId="0" borderId="0" xfId="0" applyNumberFormat="1" applyFont="1" applyFill="1" applyBorder="1" applyAlignment="1" applyProtection="1">
      <alignment horizontal="right" vertical="top" wrapText="1"/>
    </xf>
    <xf numFmtId="169" fontId="9" fillId="7" borderId="15" xfId="0" applyNumberFormat="1" applyFont="1" applyFill="1" applyBorder="1" applyAlignment="1">
      <alignment horizontal="right"/>
    </xf>
    <xf numFmtId="172" fontId="9" fillId="0" borderId="15" xfId="0" applyNumberFormat="1" applyFont="1" applyFill="1" applyBorder="1" applyAlignment="1" applyProtection="1">
      <alignment horizontal="right" vertical="top" wrapText="1"/>
    </xf>
    <xf numFmtId="0" fontId="9" fillId="7" borderId="51"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0" fontId="9" fillId="7" borderId="60" xfId="0" applyFont="1" applyFill="1" applyBorder="1" applyAlignment="1">
      <alignment horizontal="center"/>
    </xf>
    <xf numFmtId="0" fontId="9" fillId="7" borderId="25" xfId="0" applyFont="1" applyFill="1" applyBorder="1" applyAlignment="1">
      <alignment horizontal="left"/>
    </xf>
    <xf numFmtId="2" fontId="9" fillId="7" borderId="15" xfId="0" applyNumberFormat="1" applyFont="1" applyFill="1" applyBorder="1" applyAlignment="1">
      <alignment horizontal="right"/>
    </xf>
    <xf numFmtId="0" fontId="9" fillId="8" borderId="57" xfId="0" applyFont="1" applyFill="1" applyBorder="1"/>
    <xf numFmtId="0" fontId="15" fillId="12" borderId="57" xfId="0" applyFont="1" applyFill="1" applyBorder="1" applyAlignment="1"/>
    <xf numFmtId="0" fontId="15" fillId="8" borderId="9" xfId="0" applyFont="1" applyFill="1" applyBorder="1" applyAlignment="1">
      <alignment horizontal="center" vertical="center" wrapText="1"/>
    </xf>
    <xf numFmtId="2" fontId="9" fillId="0" borderId="47" xfId="0" applyNumberFormat="1" applyFont="1" applyFill="1" applyBorder="1" applyAlignment="1" applyProtection="1">
      <alignment horizontal="right" vertical="top" wrapText="1"/>
    </xf>
    <xf numFmtId="0" fontId="15" fillId="12" borderId="25" xfId="0" applyFont="1" applyFill="1" applyBorder="1" applyAlignment="1">
      <alignment vertical="center"/>
    </xf>
    <xf numFmtId="0" fontId="15" fillId="12" borderId="26" xfId="0" applyFont="1" applyFill="1" applyBorder="1" applyAlignment="1">
      <alignment vertical="center"/>
    </xf>
    <xf numFmtId="0" fontId="15" fillId="12" borderId="26" xfId="0" applyFont="1" applyFill="1" applyBorder="1" applyAlignment="1">
      <alignment horizontal="right" vertical="center"/>
    </xf>
    <xf numFmtId="0" fontId="15" fillId="12" borderId="57" xfId="0" applyFont="1" applyFill="1" applyBorder="1" applyAlignment="1">
      <alignment vertical="center"/>
    </xf>
    <xf numFmtId="4" fontId="9" fillId="0" borderId="62" xfId="7" applyNumberFormat="1" applyFont="1" applyFill="1" applyBorder="1"/>
    <xf numFmtId="2" fontId="9" fillId="0" borderId="15" xfId="7" applyNumberFormat="1" applyFont="1" applyFill="1" applyBorder="1" applyAlignment="1" applyProtection="1">
      <alignment horizontal="right" vertical="top" wrapText="1"/>
    </xf>
    <xf numFmtId="2" fontId="9" fillId="0" borderId="47" xfId="7" applyNumberFormat="1" applyFont="1" applyFill="1" applyBorder="1" applyAlignment="1" applyProtection="1">
      <alignment horizontal="right" vertical="top" wrapText="1"/>
    </xf>
    <xf numFmtId="2" fontId="9" fillId="0" borderId="43" xfId="7" applyNumberFormat="1" applyFont="1" applyFill="1" applyBorder="1" applyAlignment="1" applyProtection="1">
      <alignment horizontal="right" vertical="top" wrapText="1"/>
    </xf>
    <xf numFmtId="2" fontId="9" fillId="7" borderId="16" xfId="0" applyNumberFormat="1" applyFont="1" applyFill="1" applyBorder="1" applyAlignment="1">
      <alignment horizontal="right"/>
    </xf>
    <xf numFmtId="0" fontId="9" fillId="0" borderId="25" xfId="7" applyFont="1" applyFill="1" applyBorder="1"/>
    <xf numFmtId="0" fontId="9" fillId="0" borderId="33" xfId="7" applyNumberFormat="1" applyFont="1" applyFill="1" applyBorder="1"/>
    <xf numFmtId="0" fontId="9" fillId="7" borderId="17" xfId="11" applyNumberFormat="1" applyFont="1" applyFill="1" applyBorder="1" applyAlignment="1">
      <alignment horizontal="right"/>
    </xf>
    <xf numFmtId="0" fontId="15" fillId="12" borderId="57" xfId="0" applyFont="1" applyFill="1" applyBorder="1" applyAlignment="1">
      <alignment wrapText="1"/>
    </xf>
    <xf numFmtId="9" fontId="9" fillId="7" borderId="50" xfId="5" applyFont="1" applyFill="1" applyBorder="1" applyAlignment="1">
      <alignment horizontal="right"/>
    </xf>
    <xf numFmtId="170" fontId="9" fillId="7" borderId="60" xfId="0" applyNumberFormat="1" applyFont="1" applyFill="1" applyBorder="1"/>
    <xf numFmtId="1" fontId="9" fillId="0" borderId="60" xfId="8" applyNumberFormat="1" applyFont="1" applyFill="1" applyBorder="1" applyAlignment="1">
      <alignment horizontal="center"/>
    </xf>
    <xf numFmtId="170" fontId="9" fillId="0" borderId="60" xfId="9" applyNumberFormat="1" applyFont="1" applyFill="1" applyBorder="1"/>
    <xf numFmtId="4" fontId="9" fillId="0" borderId="77" xfId="7" applyNumberFormat="1" applyFont="1" applyFill="1" applyBorder="1"/>
    <xf numFmtId="170" fontId="9" fillId="0" borderId="51" xfId="9" applyNumberFormat="1" applyFont="1" applyFill="1" applyBorder="1"/>
    <xf numFmtId="0" fontId="9" fillId="7" borderId="51" xfId="0" applyFont="1" applyFill="1" applyBorder="1" applyAlignment="1">
      <alignment vertical="top"/>
    </xf>
    <xf numFmtId="0" fontId="9" fillId="7" borderId="40" xfId="0" applyFont="1" applyFill="1" applyBorder="1" applyAlignment="1">
      <alignment vertical="top"/>
    </xf>
    <xf numFmtId="0" fontId="15" fillId="12" borderId="57" xfId="0" applyFont="1" applyFill="1" applyBorder="1" applyAlignment="1">
      <alignment vertical="top" wrapText="1"/>
    </xf>
    <xf numFmtId="0" fontId="9" fillId="7" borderId="41" xfId="0" applyFont="1" applyFill="1" applyBorder="1" applyAlignment="1">
      <alignment horizontal="left"/>
    </xf>
    <xf numFmtId="0" fontId="9" fillId="7" borderId="20" xfId="0" applyFont="1" applyFill="1" applyBorder="1" applyAlignment="1">
      <alignment horizontal="center"/>
    </xf>
    <xf numFmtId="165" fontId="9" fillId="7" borderId="50" xfId="9" applyFont="1" applyFill="1" applyBorder="1" applyAlignment="1">
      <alignment horizontal="right"/>
    </xf>
    <xf numFmtId="170" fontId="9" fillId="7" borderId="105" xfId="0" applyNumberFormat="1" applyFont="1" applyFill="1" applyBorder="1" applyAlignment="1">
      <alignment horizontal="right"/>
    </xf>
    <xf numFmtId="165" fontId="9" fillId="7" borderId="40" xfId="9" applyFont="1" applyFill="1" applyBorder="1" applyAlignment="1">
      <alignment horizontal="right"/>
    </xf>
    <xf numFmtId="170" fontId="9" fillId="7" borderId="77" xfId="0" applyNumberFormat="1" applyFont="1" applyFill="1" applyBorder="1" applyAlignment="1">
      <alignment horizontal="right"/>
    </xf>
    <xf numFmtId="0" fontId="9" fillId="7" borderId="19" xfId="0" applyFont="1" applyFill="1" applyBorder="1" applyAlignment="1"/>
    <xf numFmtId="0" fontId="9" fillId="7" borderId="105" xfId="0" applyFont="1" applyFill="1" applyBorder="1"/>
    <xf numFmtId="2" fontId="9" fillId="0" borderId="15" xfId="0" applyNumberFormat="1" applyFont="1" applyFill="1" applyBorder="1" applyAlignment="1" applyProtection="1">
      <alignment horizontal="right" vertical="top" wrapText="1"/>
    </xf>
    <xf numFmtId="2" fontId="9" fillId="0" borderId="43" xfId="0" applyNumberFormat="1" applyFont="1" applyFill="1" applyBorder="1" applyAlignment="1" applyProtection="1">
      <alignment horizontal="right" vertical="top" wrapText="1"/>
    </xf>
    <xf numFmtId="0" fontId="15" fillId="12" borderId="57" xfId="0" applyFont="1" applyFill="1" applyBorder="1" applyAlignment="1">
      <alignment vertical="center" wrapText="1"/>
    </xf>
    <xf numFmtId="0" fontId="9" fillId="0" borderId="0" xfId="19" applyFont="1" applyBorder="1"/>
    <xf numFmtId="0" fontId="41" fillId="0" borderId="54" xfId="19" applyFont="1" applyBorder="1" applyAlignment="1">
      <alignment horizontal="center"/>
    </xf>
    <xf numFmtId="0" fontId="42" fillId="0" borderId="55" xfId="19" applyFont="1" applyFill="1" applyBorder="1" applyAlignment="1">
      <alignment horizontal="center"/>
    </xf>
    <xf numFmtId="0" fontId="41" fillId="0" borderId="55" xfId="19" applyFont="1" applyBorder="1" applyAlignment="1">
      <alignment vertical="center"/>
    </xf>
    <xf numFmtId="0" fontId="41" fillId="0" borderId="56" xfId="19" applyFont="1" applyBorder="1" applyAlignment="1">
      <alignment vertical="center"/>
    </xf>
    <xf numFmtId="0" fontId="41" fillId="0" borderId="0" xfId="19" applyFont="1" applyBorder="1"/>
    <xf numFmtId="0" fontId="9" fillId="0" borderId="28" xfId="19" applyFont="1" applyBorder="1" applyAlignment="1">
      <alignment horizontal="center"/>
    </xf>
    <xf numFmtId="0" fontId="15" fillId="0" borderId="9" xfId="19" applyFont="1" applyFill="1" applyBorder="1" applyAlignment="1">
      <alignment horizontal="center"/>
    </xf>
    <xf numFmtId="0" fontId="15" fillId="0" borderId="9" xfId="19" applyFont="1" applyFill="1" applyBorder="1" applyAlignment="1">
      <alignment horizontal="left"/>
    </xf>
    <xf numFmtId="0" fontId="12" fillId="0" borderId="9" xfId="19" applyFont="1" applyBorder="1" applyAlignment="1">
      <alignment horizontal="center" vertical="center"/>
    </xf>
    <xf numFmtId="0" fontId="12" fillId="0" borderId="11" xfId="19" applyFont="1" applyBorder="1" applyAlignment="1">
      <alignment horizontal="center" vertical="center"/>
    </xf>
    <xf numFmtId="0" fontId="12" fillId="0" borderId="45" xfId="19" applyFont="1" applyBorder="1" applyAlignment="1">
      <alignment horizontal="center" vertical="center"/>
    </xf>
    <xf numFmtId="0" fontId="16" fillId="0" borderId="30" xfId="19" applyFont="1" applyBorder="1" applyAlignment="1">
      <alignment horizontal="center"/>
    </xf>
    <xf numFmtId="0" fontId="13" fillId="0" borderId="0" xfId="19" applyFont="1" applyFill="1" applyBorder="1" applyAlignment="1">
      <alignment horizontal="center"/>
    </xf>
    <xf numFmtId="0" fontId="13" fillId="0" borderId="0" xfId="19" applyFont="1" applyFill="1" applyBorder="1" applyAlignment="1">
      <alignment horizontal="left"/>
    </xf>
    <xf numFmtId="0" fontId="16" fillId="0" borderId="0" xfId="19" applyFont="1" applyBorder="1" applyAlignment="1">
      <alignment horizontal="right" vertical="center"/>
    </xf>
    <xf numFmtId="0" fontId="16" fillId="0" borderId="0" xfId="19" applyFont="1" applyBorder="1" applyAlignment="1">
      <alignment horizontal="center" vertical="center"/>
    </xf>
    <xf numFmtId="0" fontId="16" fillId="0" borderId="31" xfId="19" applyFont="1" applyBorder="1" applyAlignment="1">
      <alignment horizontal="center" vertical="center"/>
    </xf>
    <xf numFmtId="0" fontId="16" fillId="0" borderId="0" xfId="19" applyFont="1" applyBorder="1"/>
    <xf numFmtId="0" fontId="36" fillId="0" borderId="0" xfId="19" applyFont="1" applyFill="1" applyBorder="1" applyAlignment="1">
      <alignment horizontal="center"/>
    </xf>
    <xf numFmtId="0" fontId="15" fillId="0" borderId="0" xfId="19" applyFont="1" applyFill="1" applyBorder="1" applyAlignment="1">
      <alignment horizontal="center"/>
    </xf>
    <xf numFmtId="0" fontId="37" fillId="0" borderId="0" xfId="19" applyFont="1" applyBorder="1" applyAlignment="1">
      <alignment horizontal="left" vertical="center"/>
    </xf>
    <xf numFmtId="0" fontId="12" fillId="0" borderId="0" xfId="19" applyFont="1" applyBorder="1" applyAlignment="1">
      <alignment horizontal="center" vertical="center"/>
    </xf>
    <xf numFmtId="0" fontId="12" fillId="0" borderId="31" xfId="19" applyFont="1" applyBorder="1" applyAlignment="1">
      <alignment horizontal="center" vertical="center"/>
    </xf>
    <xf numFmtId="0" fontId="15" fillId="0" borderId="30" xfId="19" applyFont="1" applyBorder="1" applyAlignment="1">
      <alignment horizontal="left"/>
    </xf>
    <xf numFmtId="0" fontId="9" fillId="0" borderId="17" xfId="19" applyFont="1" applyBorder="1" applyAlignment="1">
      <alignment horizontal="right"/>
    </xf>
    <xf numFmtId="0" fontId="9" fillId="0" borderId="0" xfId="19" applyFont="1" applyBorder="1" applyAlignment="1">
      <alignment horizontal="center"/>
    </xf>
    <xf numFmtId="0" fontId="9" fillId="0" borderId="0" xfId="19" applyFont="1" applyBorder="1" applyAlignment="1">
      <alignment horizontal="right"/>
    </xf>
    <xf numFmtId="0" fontId="15" fillId="0" borderId="0" xfId="19" applyFont="1" applyBorder="1" applyAlignment="1">
      <alignment horizontal="right"/>
    </xf>
    <xf numFmtId="0" fontId="9" fillId="0" borderId="17" xfId="19" applyFont="1" applyBorder="1" applyAlignment="1">
      <alignment horizontal="center"/>
    </xf>
    <xf numFmtId="0" fontId="9" fillId="0" borderId="31" xfId="19" applyFont="1" applyBorder="1" applyAlignment="1">
      <alignment horizontal="center"/>
    </xf>
    <xf numFmtId="0" fontId="12" fillId="0" borderId="59" xfId="19" applyFont="1" applyBorder="1" applyAlignment="1">
      <alignment horizontal="left"/>
    </xf>
    <xf numFmtId="0" fontId="12" fillId="0" borderId="42" xfId="19" applyFont="1" applyBorder="1" applyAlignment="1">
      <alignment horizontal="right"/>
    </xf>
    <xf numFmtId="0" fontId="12" fillId="0" borderId="42" xfId="19" applyFont="1" applyBorder="1" applyAlignment="1">
      <alignment horizontal="center"/>
    </xf>
    <xf numFmtId="0" fontId="9" fillId="0" borderId="28" xfId="19" applyFont="1" applyBorder="1"/>
    <xf numFmtId="0" fontId="9" fillId="0" borderId="9" xfId="19" applyFont="1" applyBorder="1"/>
    <xf numFmtId="0" fontId="9" fillId="0" borderId="12" xfId="19" applyFont="1" applyBorder="1"/>
    <xf numFmtId="0" fontId="15" fillId="0" borderId="30" xfId="19" applyFont="1" applyBorder="1" applyAlignment="1" applyProtection="1">
      <alignment horizontal="left"/>
      <protection locked="0"/>
    </xf>
    <xf numFmtId="0" fontId="15" fillId="0" borderId="17" xfId="19" applyFont="1" applyBorder="1" applyAlignment="1" applyProtection="1">
      <alignment horizontal="left"/>
      <protection locked="0"/>
    </xf>
    <xf numFmtId="0" fontId="15" fillId="0" borderId="0" xfId="19" applyFont="1" applyBorder="1" applyAlignment="1" applyProtection="1">
      <alignment horizontal="center"/>
      <protection locked="0"/>
    </xf>
    <xf numFmtId="0" fontId="9" fillId="0" borderId="17" xfId="19" applyFont="1" applyBorder="1" applyProtection="1">
      <protection locked="0"/>
    </xf>
    <xf numFmtId="0" fontId="9" fillId="0" borderId="0" xfId="19" applyFont="1" applyBorder="1" applyProtection="1">
      <protection locked="0"/>
    </xf>
    <xf numFmtId="0" fontId="9" fillId="0" borderId="31" xfId="19" applyFont="1" applyBorder="1"/>
    <xf numFmtId="0" fontId="9" fillId="0" borderId="0" xfId="19" applyFont="1"/>
    <xf numFmtId="0" fontId="15" fillId="0" borderId="30" xfId="19" applyFont="1" applyBorder="1" applyProtection="1">
      <protection locked="0"/>
    </xf>
    <xf numFmtId="0" fontId="15" fillId="0" borderId="33" xfId="19" applyFont="1" applyBorder="1"/>
    <xf numFmtId="0" fontId="9" fillId="0" borderId="17" xfId="19" applyFont="1" applyBorder="1" applyAlignment="1" applyProtection="1">
      <alignment horizontal="center"/>
      <protection locked="0"/>
    </xf>
    <xf numFmtId="0" fontId="15" fillId="0" borderId="17" xfId="19" applyFont="1" applyBorder="1"/>
    <xf numFmtId="0" fontId="9" fillId="0" borderId="33" xfId="19" applyFont="1" applyBorder="1" applyAlignment="1" applyProtection="1">
      <alignment horizontal="center"/>
      <protection locked="0"/>
    </xf>
    <xf numFmtId="0" fontId="15" fillId="0" borderId="0" xfId="19" applyFont="1" applyBorder="1"/>
    <xf numFmtId="0" fontId="9" fillId="0" borderId="0" xfId="19" applyFont="1" applyBorder="1" applyAlignment="1" applyProtection="1">
      <alignment horizontal="center"/>
      <protection locked="0"/>
    </xf>
    <xf numFmtId="0" fontId="9" fillId="0" borderId="31" xfId="19" applyFont="1" applyBorder="1" applyAlignment="1" applyProtection="1">
      <alignment horizontal="center"/>
      <protection locked="0"/>
    </xf>
    <xf numFmtId="0" fontId="9" fillId="0" borderId="17" xfId="19" applyFont="1" applyBorder="1"/>
    <xf numFmtId="0" fontId="9" fillId="0" borderId="18" xfId="19" applyFont="1" applyBorder="1" applyAlignment="1" applyProtection="1">
      <alignment horizontal="center"/>
      <protection locked="0"/>
    </xf>
    <xf numFmtId="0" fontId="9" fillId="0" borderId="18" xfId="19" applyFont="1" applyBorder="1" applyAlignment="1">
      <alignment horizontal="center"/>
    </xf>
    <xf numFmtId="0" fontId="15" fillId="18" borderId="0" xfId="19" applyFont="1" applyFill="1" applyBorder="1" applyAlignment="1">
      <alignment horizontal="center"/>
    </xf>
    <xf numFmtId="0" fontId="9" fillId="18" borderId="17" xfId="19" applyFont="1" applyFill="1" applyBorder="1" applyAlignment="1">
      <alignment horizontal="center"/>
    </xf>
    <xf numFmtId="0" fontId="38" fillId="18" borderId="18" xfId="19" applyFont="1" applyFill="1" applyBorder="1" applyAlignment="1">
      <alignment horizontal="center"/>
    </xf>
    <xf numFmtId="0" fontId="9" fillId="0" borderId="17" xfId="19" applyFont="1" applyBorder="1" applyAlignment="1">
      <alignment horizontal="center" vertical="center"/>
    </xf>
    <xf numFmtId="0" fontId="13" fillId="0" borderId="30" xfId="19" applyFont="1" applyBorder="1" applyAlignment="1" applyProtection="1">
      <alignment vertical="top"/>
      <protection locked="0"/>
    </xf>
    <xf numFmtId="0" fontId="13" fillId="0" borderId="0" xfId="19" applyFont="1" applyBorder="1" applyAlignment="1">
      <alignment vertical="top"/>
    </xf>
    <xf numFmtId="0" fontId="16" fillId="0" borderId="0" xfId="19" applyFont="1" applyBorder="1" applyAlignment="1">
      <alignment horizontal="center" vertical="top"/>
    </xf>
    <xf numFmtId="0" fontId="16" fillId="0" borderId="0" xfId="19" applyFont="1" applyBorder="1" applyAlignment="1">
      <alignment vertical="top"/>
    </xf>
    <xf numFmtId="0" fontId="16" fillId="0" borderId="31" xfId="19" applyFont="1" applyBorder="1" applyAlignment="1">
      <alignment horizontal="center" vertical="top"/>
    </xf>
    <xf numFmtId="0" fontId="16" fillId="0" borderId="0" xfId="19" applyFont="1" applyAlignment="1">
      <alignment vertical="top"/>
    </xf>
    <xf numFmtId="0" fontId="9" fillId="0" borderId="30" xfId="19" applyFont="1" applyBorder="1"/>
    <xf numFmtId="0" fontId="9" fillId="18" borderId="30" xfId="19" applyFont="1" applyFill="1" applyBorder="1"/>
    <xf numFmtId="0" fontId="9" fillId="18" borderId="0" xfId="19" applyFont="1" applyFill="1" applyBorder="1"/>
    <xf numFmtId="0" fontId="9" fillId="18" borderId="31" xfId="19" applyFont="1" applyFill="1" applyBorder="1"/>
    <xf numFmtId="0" fontId="15" fillId="18" borderId="34" xfId="19" applyFont="1" applyFill="1" applyBorder="1" applyAlignment="1">
      <alignment horizontal="center" vertical="center"/>
    </xf>
    <xf numFmtId="0" fontId="15" fillId="18" borderId="35" xfId="19" applyFont="1" applyFill="1" applyBorder="1" applyAlignment="1">
      <alignment horizontal="center" vertical="center" wrapText="1"/>
    </xf>
    <xf numFmtId="0" fontId="9" fillId="18" borderId="39" xfId="19" applyFont="1" applyFill="1" applyBorder="1"/>
    <xf numFmtId="0" fontId="9" fillId="18" borderId="25" xfId="19" applyFont="1" applyFill="1" applyBorder="1" applyAlignment="1"/>
    <xf numFmtId="0" fontId="9" fillId="18" borderId="26" xfId="19" applyFont="1" applyFill="1" applyBorder="1" applyAlignment="1"/>
    <xf numFmtId="0" fontId="9" fillId="18" borderId="25" xfId="19" applyFont="1" applyFill="1" applyBorder="1" applyAlignment="1">
      <alignment horizontal="center"/>
    </xf>
    <xf numFmtId="0" fontId="9" fillId="18" borderId="39" xfId="19" applyFont="1" applyFill="1" applyBorder="1" applyAlignment="1"/>
    <xf numFmtId="0" fontId="15" fillId="18" borderId="41" xfId="19" applyFont="1" applyFill="1" applyBorder="1"/>
    <xf numFmtId="0" fontId="9" fillId="18" borderId="21" xfId="19" applyFont="1" applyFill="1" applyBorder="1"/>
    <xf numFmtId="0" fontId="9" fillId="18" borderId="22" xfId="19" applyFont="1" applyFill="1" applyBorder="1"/>
    <xf numFmtId="0" fontId="13" fillId="18" borderId="30" xfId="19" applyFont="1" applyFill="1" applyBorder="1"/>
    <xf numFmtId="0" fontId="9" fillId="18" borderId="42" xfId="19" applyFont="1" applyFill="1" applyBorder="1"/>
    <xf numFmtId="0" fontId="9" fillId="0" borderId="0" xfId="19" applyFont="1" applyFill="1"/>
    <xf numFmtId="0" fontId="14" fillId="18" borderId="11" xfId="19" applyFont="1" applyFill="1" applyBorder="1" applyAlignment="1">
      <alignment horizontal="center"/>
    </xf>
    <xf numFmtId="0" fontId="14" fillId="18" borderId="45" xfId="19" applyFont="1" applyFill="1" applyBorder="1" applyAlignment="1">
      <alignment horizontal="center"/>
    </xf>
    <xf numFmtId="0" fontId="12" fillId="0" borderId="0" xfId="19" applyFont="1"/>
    <xf numFmtId="0" fontId="12" fillId="18" borderId="15" xfId="19" applyFont="1" applyFill="1" applyBorder="1"/>
    <xf numFmtId="0" fontId="12" fillId="18" borderId="29" xfId="19" applyFont="1" applyFill="1" applyBorder="1"/>
    <xf numFmtId="0" fontId="12" fillId="18" borderId="52" xfId="19" applyFont="1" applyFill="1" applyBorder="1"/>
    <xf numFmtId="0" fontId="12" fillId="18" borderId="53" xfId="19" applyFont="1" applyFill="1" applyBorder="1"/>
    <xf numFmtId="165" fontId="12" fillId="18" borderId="57" xfId="20" applyFont="1" applyFill="1" applyBorder="1"/>
    <xf numFmtId="0" fontId="14" fillId="18" borderId="30" xfId="19" applyFont="1" applyFill="1" applyBorder="1"/>
    <xf numFmtId="0" fontId="12" fillId="18" borderId="0" xfId="19" applyFont="1" applyFill="1" applyBorder="1"/>
    <xf numFmtId="0" fontId="12" fillId="18" borderId="31" xfId="19" applyFont="1" applyFill="1" applyBorder="1"/>
    <xf numFmtId="0" fontId="15" fillId="18" borderId="46" xfId="19" applyFont="1" applyFill="1" applyBorder="1"/>
    <xf numFmtId="0" fontId="9" fillId="18" borderId="33" xfId="19" applyFont="1" applyFill="1" applyBorder="1"/>
    <xf numFmtId="0" fontId="9" fillId="18" borderId="58" xfId="19" applyFont="1" applyFill="1" applyBorder="1"/>
    <xf numFmtId="0" fontId="12" fillId="18" borderId="59" xfId="19" applyFont="1" applyFill="1" applyBorder="1"/>
    <xf numFmtId="0" fontId="12" fillId="18" borderId="42" xfId="19" applyFont="1" applyFill="1" applyBorder="1"/>
    <xf numFmtId="0" fontId="14" fillId="18" borderId="44" xfId="19" applyFont="1" applyFill="1" applyBorder="1" applyAlignment="1">
      <alignment horizontal="center"/>
    </xf>
    <xf numFmtId="0" fontId="12" fillId="18" borderId="33" xfId="19" applyFont="1" applyFill="1" applyBorder="1"/>
    <xf numFmtId="0" fontId="12" fillId="18" borderId="21" xfId="19" applyFont="1" applyFill="1" applyBorder="1"/>
    <xf numFmtId="0" fontId="12" fillId="18" borderId="60" xfId="19" applyFont="1" applyFill="1" applyBorder="1"/>
    <xf numFmtId="0" fontId="12" fillId="18" borderId="77" xfId="19" applyFont="1" applyFill="1" applyBorder="1"/>
    <xf numFmtId="0" fontId="12" fillId="18" borderId="30" xfId="19" applyFont="1" applyFill="1" applyBorder="1"/>
    <xf numFmtId="0" fontId="12" fillId="18" borderId="58" xfId="19" applyFont="1" applyFill="1" applyBorder="1"/>
    <xf numFmtId="0" fontId="14" fillId="18" borderId="37" xfId="19" applyFont="1" applyFill="1" applyBorder="1" applyAlignment="1">
      <alignment horizontal="center" vertical="center"/>
    </xf>
    <xf numFmtId="0" fontId="14" fillId="18" borderId="11" xfId="19" applyFont="1" applyFill="1" applyBorder="1" applyAlignment="1">
      <alignment horizontal="center" vertical="center"/>
    </xf>
    <xf numFmtId="0" fontId="14" fillId="18" borderId="11" xfId="19" applyFont="1" applyFill="1" applyBorder="1" applyAlignment="1">
      <alignment horizontal="center" vertical="center" wrapText="1"/>
    </xf>
    <xf numFmtId="0" fontId="14" fillId="18" borderId="36" xfId="19" applyFont="1" applyFill="1" applyBorder="1" applyAlignment="1">
      <alignment horizontal="center" vertical="center" wrapText="1"/>
    </xf>
    <xf numFmtId="0" fontId="14" fillId="18" borderId="45" xfId="19" applyFont="1" applyFill="1" applyBorder="1" applyAlignment="1">
      <alignment horizontal="center" vertical="center"/>
    </xf>
    <xf numFmtId="0" fontId="12" fillId="18" borderId="46" xfId="19" applyFont="1" applyFill="1" applyBorder="1" applyAlignment="1"/>
    <xf numFmtId="0" fontId="12" fillId="18" borderId="33" xfId="19" applyFont="1" applyFill="1" applyBorder="1" applyAlignment="1"/>
    <xf numFmtId="0" fontId="12" fillId="18" borderId="15" xfId="19" applyFont="1" applyFill="1" applyBorder="1" applyAlignment="1"/>
    <xf numFmtId="0" fontId="12" fillId="18" borderId="25" xfId="19" applyFont="1" applyFill="1" applyBorder="1" applyAlignment="1"/>
    <xf numFmtId="0" fontId="12" fillId="18" borderId="26" xfId="19" applyFont="1" applyFill="1" applyBorder="1" applyAlignment="1"/>
    <xf numFmtId="0" fontId="12" fillId="18" borderId="60" xfId="19" applyFont="1" applyFill="1" applyBorder="1" applyAlignment="1"/>
    <xf numFmtId="165" fontId="12" fillId="18" borderId="62" xfId="20" applyFont="1" applyFill="1" applyBorder="1"/>
    <xf numFmtId="0" fontId="14" fillId="18" borderId="45" xfId="19" applyFont="1" applyFill="1" applyBorder="1" applyAlignment="1">
      <alignment horizontal="center" vertical="center" wrapText="1"/>
    </xf>
    <xf numFmtId="0" fontId="14" fillId="18" borderId="36" xfId="19" applyFont="1" applyFill="1" applyBorder="1" applyAlignment="1">
      <alignment horizontal="center"/>
    </xf>
    <xf numFmtId="0" fontId="14" fillId="18" borderId="37" xfId="19" applyFont="1" applyFill="1" applyBorder="1" applyAlignment="1">
      <alignment horizontal="center" wrapText="1"/>
    </xf>
    <xf numFmtId="0" fontId="14" fillId="18" borderId="11" xfId="19" applyFont="1" applyFill="1" applyBorder="1" applyAlignment="1">
      <alignment horizontal="center" wrapText="1"/>
    </xf>
    <xf numFmtId="0" fontId="14" fillId="18" borderId="45" xfId="19" applyFont="1" applyFill="1" applyBorder="1" applyAlignment="1">
      <alignment horizontal="center" wrapText="1"/>
    </xf>
    <xf numFmtId="166" fontId="12" fillId="18" borderId="33" xfId="21" applyFont="1" applyFill="1" applyBorder="1"/>
    <xf numFmtId="9" fontId="12" fillId="18" borderId="47" xfId="22" applyFont="1" applyFill="1" applyBorder="1"/>
    <xf numFmtId="9" fontId="12" fillId="18" borderId="15" xfId="22" applyNumberFormat="1" applyFont="1" applyFill="1" applyBorder="1"/>
    <xf numFmtId="166" fontId="12" fillId="18" borderId="29" xfId="21" applyFont="1" applyFill="1" applyBorder="1"/>
    <xf numFmtId="0" fontId="12" fillId="18" borderId="41" xfId="19" applyFont="1" applyFill="1" applyBorder="1" applyAlignment="1"/>
    <xf numFmtId="0" fontId="12" fillId="18" borderId="21" xfId="19" applyFont="1" applyFill="1" applyBorder="1" applyAlignment="1"/>
    <xf numFmtId="166" fontId="12" fillId="18" borderId="26" xfId="21" applyFont="1" applyFill="1" applyBorder="1"/>
    <xf numFmtId="9" fontId="12" fillId="18" borderId="40" xfId="22" applyFont="1" applyFill="1" applyBorder="1"/>
    <xf numFmtId="0" fontId="12" fillId="0" borderId="30" xfId="19" applyFont="1" applyBorder="1"/>
    <xf numFmtId="0" fontId="12" fillId="0" borderId="0" xfId="19" applyFont="1" applyBorder="1"/>
    <xf numFmtId="0" fontId="12" fillId="0" borderId="17" xfId="19" applyFont="1" applyBorder="1"/>
    <xf numFmtId="0" fontId="12" fillId="0" borderId="31" xfId="19" applyFont="1" applyBorder="1"/>
    <xf numFmtId="0" fontId="15" fillId="0" borderId="35" xfId="19" applyFont="1" applyFill="1" applyBorder="1"/>
    <xf numFmtId="0" fontId="9" fillId="0" borderId="36" xfId="19" applyFont="1" applyFill="1" applyBorder="1"/>
    <xf numFmtId="0" fontId="9" fillId="0" borderId="38" xfId="19" applyFont="1" applyFill="1" applyBorder="1"/>
    <xf numFmtId="0" fontId="9" fillId="0" borderId="46" xfId="19" applyFont="1" applyBorder="1" applyAlignment="1"/>
    <xf numFmtId="0" fontId="9" fillId="0" borderId="33" xfId="19" applyFont="1" applyBorder="1" applyAlignment="1"/>
    <xf numFmtId="0" fontId="9" fillId="0" borderId="58" xfId="19" applyFont="1" applyBorder="1" applyAlignment="1"/>
    <xf numFmtId="0" fontId="9" fillId="0" borderId="25" xfId="19" applyFont="1" applyBorder="1" applyAlignment="1"/>
    <xf numFmtId="0" fontId="9" fillId="0" borderId="26" xfId="19" applyFont="1" applyBorder="1" applyAlignment="1"/>
    <xf numFmtId="0" fontId="9" fillId="0" borderId="27" xfId="19" applyFont="1" applyBorder="1" applyAlignment="1"/>
    <xf numFmtId="0" fontId="9" fillId="0" borderId="30" xfId="19" applyFont="1" applyBorder="1" applyAlignment="1"/>
    <xf numFmtId="0" fontId="9" fillId="0" borderId="0" xfId="19" applyFont="1" applyBorder="1" applyAlignment="1"/>
    <xf numFmtId="0" fontId="9" fillId="0" borderId="31" xfId="19" applyFont="1" applyBorder="1" applyAlignment="1"/>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2" fillId="0" borderId="21" xfId="19" applyFont="1" applyBorder="1"/>
    <xf numFmtId="0" fontId="9" fillId="0" borderId="0" xfId="19" applyFont="1" applyBorder="1" applyAlignment="1">
      <alignment horizontal="left"/>
    </xf>
    <xf numFmtId="0" fontId="9" fillId="0" borderId="30" xfId="19" applyFont="1" applyBorder="1" applyAlignment="1">
      <alignment horizontal="left"/>
    </xf>
    <xf numFmtId="0" fontId="16" fillId="0" borderId="30" xfId="19" applyFont="1" applyBorder="1" applyAlignment="1">
      <alignment horizontal="left"/>
    </xf>
    <xf numFmtId="0" fontId="18" fillId="0" borderId="0" xfId="19" applyFont="1" applyBorder="1" applyAlignment="1">
      <alignment horizontal="left"/>
    </xf>
    <xf numFmtId="0" fontId="16" fillId="0" borderId="59" xfId="19" applyFont="1" applyBorder="1" applyAlignment="1">
      <alignment horizontal="left"/>
    </xf>
    <xf numFmtId="0" fontId="18" fillId="0" borderId="42" xfId="19" applyFont="1" applyBorder="1" applyAlignment="1">
      <alignment horizontal="left"/>
    </xf>
    <xf numFmtId="0" fontId="9" fillId="0" borderId="42" xfId="19" applyFont="1" applyBorder="1"/>
    <xf numFmtId="0" fontId="19" fillId="7" borderId="15" xfId="0" applyFont="1" applyFill="1" applyBorder="1" applyAlignment="1">
      <alignment horizontal="center"/>
    </xf>
    <xf numFmtId="165" fontId="0" fillId="0" borderId="0" xfId="0" applyNumberFormat="1" applyFill="1" applyProtection="1"/>
    <xf numFmtId="175" fontId="34" fillId="30" borderId="0" xfId="0" applyNumberFormat="1" applyFont="1" applyFill="1" applyAlignment="1" applyProtection="1">
      <alignment wrapText="1"/>
    </xf>
    <xf numFmtId="175" fontId="0" fillId="0" borderId="0" xfId="0" applyNumberFormat="1" applyFill="1" applyProtection="1"/>
    <xf numFmtId="167" fontId="45" fillId="7" borderId="23" xfId="0" applyNumberFormat="1" applyFont="1" applyFill="1" applyBorder="1" applyAlignment="1">
      <alignment horizontal="right"/>
    </xf>
    <xf numFmtId="0" fontId="0" fillId="0" borderId="0" xfId="0" applyFill="1" applyProtection="1"/>
    <xf numFmtId="0" fontId="0" fillId="0" borderId="0" xfId="0" applyFill="1" applyProtection="1"/>
    <xf numFmtId="164" fontId="8" fillId="25" borderId="6" xfId="11" applyFont="1" applyFill="1" applyBorder="1" applyProtection="1">
      <protection locked="0"/>
    </xf>
    <xf numFmtId="164" fontId="0" fillId="0" borderId="15" xfId="11" applyFont="1" applyFill="1" applyBorder="1" applyProtection="1">
      <protection locked="0"/>
    </xf>
    <xf numFmtId="164" fontId="4" fillId="5" borderId="4" xfId="11" applyFont="1" applyFill="1" applyBorder="1" applyProtection="1">
      <protection locked="0"/>
    </xf>
    <xf numFmtId="164" fontId="4" fillId="16" borderId="63" xfId="11" applyFont="1" applyFill="1" applyBorder="1" applyProtection="1">
      <protection locked="0"/>
    </xf>
    <xf numFmtId="0" fontId="0" fillId="31" borderId="3" xfId="2" applyFont="1" applyFill="1" applyBorder="1" applyAlignment="1" applyProtection="1">
      <alignment horizontal="center" vertical="center"/>
    </xf>
    <xf numFmtId="0" fontId="6" fillId="31" borderId="3" xfId="2" applyFont="1" applyFill="1" applyBorder="1" applyAlignment="1" applyProtection="1">
      <alignment horizontal="center" vertical="center" wrapText="1"/>
    </xf>
    <xf numFmtId="0" fontId="6" fillId="31" borderId="3" xfId="2" applyFont="1" applyFill="1" applyBorder="1" applyAlignment="1" applyProtection="1">
      <alignment wrapText="1"/>
    </xf>
    <xf numFmtId="178" fontId="6" fillId="31" borderId="3" xfId="2" applyNumberFormat="1" applyFont="1" applyFill="1" applyBorder="1" applyAlignment="1" applyProtection="1">
      <alignment horizontal="center"/>
    </xf>
    <xf numFmtId="0" fontId="6" fillId="26" borderId="3" xfId="2" applyFont="1" applyFill="1" applyBorder="1" applyProtection="1"/>
    <xf numFmtId="0" fontId="6" fillId="26" borderId="3" xfId="2" applyFont="1" applyFill="1" applyBorder="1" applyAlignment="1" applyProtection="1">
      <alignment horizontal="center" vertical="center" wrapText="1"/>
    </xf>
    <xf numFmtId="0" fontId="6" fillId="26" borderId="3" xfId="2" applyFont="1" applyFill="1" applyBorder="1" applyAlignment="1" applyProtection="1">
      <alignment wrapText="1"/>
    </xf>
    <xf numFmtId="165" fontId="6" fillId="26" borderId="3" xfId="9" applyFont="1" applyFill="1" applyBorder="1" applyProtection="1">
      <protection locked="0"/>
    </xf>
    <xf numFmtId="165" fontId="6" fillId="26" borderId="3" xfId="9" applyFont="1" applyFill="1" applyBorder="1" applyAlignment="1" applyProtection="1">
      <alignment horizontal="center" vertical="center"/>
      <protection locked="0"/>
    </xf>
    <xf numFmtId="0" fontId="9" fillId="27" borderId="32" xfId="0" applyFont="1" applyFill="1" applyBorder="1" applyAlignment="1">
      <alignment horizontal="left"/>
    </xf>
    <xf numFmtId="0" fontId="15" fillId="27" borderId="17" xfId="0" applyFont="1" applyFill="1" applyBorder="1" applyAlignment="1">
      <alignment horizontal="center"/>
    </xf>
    <xf numFmtId="0" fontId="8" fillId="25" borderId="6" xfId="1" applyFont="1" applyFill="1" applyBorder="1" applyAlignment="1" applyProtection="1">
      <alignment horizontal="center" vertical="center"/>
    </xf>
    <xf numFmtId="0" fontId="8"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9" fillId="19" borderId="81" xfId="0" applyFont="1" applyFill="1" applyBorder="1" applyAlignment="1" applyProtection="1">
      <alignment horizontal="center" vertical="top" wrapText="1"/>
    </xf>
    <xf numFmtId="0" fontId="30" fillId="19" borderId="82" xfId="0" applyFont="1" applyFill="1" applyBorder="1" applyAlignment="1" applyProtection="1">
      <alignment horizontal="center" vertical="top" wrapText="1"/>
    </xf>
    <xf numFmtId="0" fontId="30" fillId="19" borderId="83" xfId="0" applyFont="1" applyFill="1" applyBorder="1" applyAlignment="1" applyProtection="1">
      <alignment horizontal="center" vertical="top" wrapText="1"/>
    </xf>
    <xf numFmtId="0" fontId="5" fillId="4" borderId="3" xfId="2" applyFont="1" applyFill="1" applyBorder="1" applyAlignment="1" applyProtection="1">
      <alignment horizontal="center" vertical="center"/>
    </xf>
    <xf numFmtId="0" fontId="31"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7" fillId="6" borderId="99" xfId="3" applyFont="1" applyFill="1" applyBorder="1" applyAlignment="1" applyProtection="1">
      <alignment horizontal="center" vertical="center"/>
    </xf>
    <xf numFmtId="0" fontId="7" fillId="6" borderId="100" xfId="3" applyFont="1" applyFill="1" applyBorder="1" applyAlignment="1" applyProtection="1">
      <alignment horizontal="center" vertical="center"/>
    </xf>
    <xf numFmtId="0" fontId="7" fillId="6" borderId="101" xfId="3" applyFont="1" applyFill="1" applyBorder="1" applyAlignment="1" applyProtection="1">
      <alignment horizontal="center" vertical="center"/>
    </xf>
    <xf numFmtId="0" fontId="31" fillId="22" borderId="89" xfId="0" applyFont="1" applyFill="1" applyBorder="1" applyAlignment="1" applyProtection="1">
      <alignment horizontal="center" vertical="center" wrapText="1"/>
    </xf>
    <xf numFmtId="0" fontId="31" fillId="22" borderId="90" xfId="0" applyFont="1" applyFill="1" applyBorder="1" applyAlignment="1" applyProtection="1">
      <alignment horizontal="center" vertical="center" wrapText="1"/>
    </xf>
    <xf numFmtId="0" fontId="31" fillId="22" borderId="91" xfId="0" applyFont="1" applyFill="1" applyBorder="1" applyAlignment="1" applyProtection="1">
      <alignment horizontal="center" vertical="center" wrapText="1"/>
    </xf>
    <xf numFmtId="0" fontId="31" fillId="22" borderId="92" xfId="0" applyFont="1" applyFill="1" applyBorder="1" applyAlignment="1" applyProtection="1">
      <alignment horizontal="center" vertical="center" wrapText="1"/>
    </xf>
    <xf numFmtId="0" fontId="31" fillId="22" borderId="5" xfId="0" applyFont="1" applyFill="1" applyBorder="1" applyAlignment="1" applyProtection="1">
      <alignment horizontal="center" vertical="center" wrapText="1"/>
    </xf>
    <xf numFmtId="0" fontId="31" fillId="22" borderId="93" xfId="0" applyFont="1" applyFill="1" applyBorder="1" applyAlignment="1" applyProtection="1">
      <alignment horizontal="center" vertical="center" wrapText="1"/>
    </xf>
    <xf numFmtId="0" fontId="7" fillId="24" borderId="94" xfId="3" applyFont="1" applyFill="1" applyBorder="1" applyAlignment="1" applyProtection="1">
      <alignment horizontal="center" vertical="center"/>
    </xf>
    <xf numFmtId="0" fontId="32" fillId="23" borderId="95" xfId="0" applyFont="1" applyFill="1" applyBorder="1" applyAlignment="1" applyProtection="1">
      <alignment horizontal="center" vertical="center" wrapText="1"/>
    </xf>
    <xf numFmtId="0" fontId="32" fillId="23" borderId="96" xfId="0" applyFont="1" applyFill="1" applyBorder="1" applyAlignment="1" applyProtection="1">
      <alignment horizontal="center" vertical="center"/>
    </xf>
    <xf numFmtId="0" fontId="32" fillId="23" borderId="97" xfId="0" applyFont="1" applyFill="1" applyBorder="1" applyAlignment="1" applyProtection="1">
      <alignment horizontal="center" vertical="center"/>
    </xf>
    <xf numFmtId="0" fontId="7" fillId="24" borderId="4" xfId="3" applyFont="1" applyFill="1" applyBorder="1" applyAlignment="1" applyProtection="1">
      <alignment horizontal="center" vertical="center"/>
    </xf>
    <xf numFmtId="0" fontId="7" fillId="24" borderId="64" xfId="3" applyFont="1" applyFill="1" applyBorder="1" applyAlignment="1" applyProtection="1">
      <alignment horizontal="center" vertical="center"/>
    </xf>
    <xf numFmtId="0" fontId="15" fillId="0" borderId="30" xfId="19" applyFont="1" applyBorder="1" applyAlignment="1">
      <alignment horizontal="justify" vertical="center" wrapText="1"/>
    </xf>
    <xf numFmtId="0" fontId="15" fillId="0" borderId="0" xfId="19" applyFont="1" applyBorder="1" applyAlignment="1">
      <alignment horizontal="justify" vertical="center" wrapText="1"/>
    </xf>
    <xf numFmtId="0" fontId="15" fillId="0" borderId="31" xfId="19" applyFont="1" applyBorder="1" applyAlignment="1">
      <alignment horizontal="justify" vertical="center" wrapText="1"/>
    </xf>
    <xf numFmtId="0" fontId="15" fillId="0" borderId="30" xfId="19" applyFont="1" applyBorder="1" applyAlignment="1">
      <alignment horizontal="justify" wrapText="1"/>
    </xf>
    <xf numFmtId="0" fontId="15" fillId="0" borderId="0" xfId="19" applyFont="1" applyBorder="1" applyAlignment="1">
      <alignment horizontal="justify" wrapText="1"/>
    </xf>
    <xf numFmtId="0" fontId="15" fillId="0" borderId="31" xfId="19" applyFont="1" applyBorder="1" applyAlignment="1">
      <alignment horizontal="justify" wrapText="1"/>
    </xf>
    <xf numFmtId="0" fontId="19" fillId="0" borderId="0" xfId="19" applyFont="1" applyBorder="1" applyAlignment="1">
      <alignment horizontal="right"/>
    </xf>
    <xf numFmtId="0" fontId="19" fillId="0" borderId="31" xfId="19" applyFont="1" applyBorder="1" applyAlignment="1">
      <alignment horizontal="right"/>
    </xf>
    <xf numFmtId="0" fontId="19" fillId="0" borderId="42" xfId="19" applyFont="1" applyBorder="1" applyAlignment="1">
      <alignment horizontal="right"/>
    </xf>
    <xf numFmtId="0" fontId="19" fillId="0" borderId="61" xfId="19" applyFont="1" applyBorder="1" applyAlignment="1">
      <alignment horizontal="right"/>
    </xf>
    <xf numFmtId="0" fontId="12" fillId="18" borderId="46" xfId="19" applyFont="1" applyFill="1" applyBorder="1" applyAlignment="1"/>
    <xf numFmtId="0" fontId="12" fillId="18" borderId="33" xfId="19" applyFont="1" applyFill="1" applyBorder="1" applyAlignment="1"/>
    <xf numFmtId="166" fontId="12" fillId="18" borderId="49" xfId="21" applyFont="1" applyFill="1" applyBorder="1" applyAlignment="1">
      <alignment horizontal="center"/>
    </xf>
    <xf numFmtId="166" fontId="12" fillId="18" borderId="47" xfId="21" applyFont="1" applyFill="1" applyBorder="1" applyAlignment="1">
      <alignment horizontal="center"/>
    </xf>
    <xf numFmtId="166" fontId="12" fillId="18" borderId="51" xfId="21" applyFont="1" applyFill="1" applyBorder="1" applyAlignment="1">
      <alignment horizontal="center"/>
    </xf>
    <xf numFmtId="166" fontId="12" fillId="18" borderId="40" xfId="21" applyFont="1" applyFill="1" applyBorder="1" applyAlignment="1">
      <alignment horizontal="center"/>
    </xf>
    <xf numFmtId="0" fontId="14" fillId="18" borderId="54" xfId="19" applyFont="1" applyFill="1" applyBorder="1" applyAlignment="1">
      <alignment horizontal="right"/>
    </xf>
    <xf numFmtId="0" fontId="14" fillId="18" borderId="55" xfId="19" applyFont="1" applyFill="1" applyBorder="1" applyAlignment="1">
      <alignment horizontal="right"/>
    </xf>
    <xf numFmtId="0" fontId="14" fillId="18" borderId="56" xfId="19" applyFont="1" applyFill="1" applyBorder="1" applyAlignment="1">
      <alignment horizontal="right"/>
    </xf>
    <xf numFmtId="0" fontId="12" fillId="18" borderId="25" xfId="19" applyFont="1" applyFill="1" applyBorder="1" applyAlignment="1"/>
    <xf numFmtId="0" fontId="12" fillId="18" borderId="26" xfId="19" applyFont="1" applyFill="1" applyBorder="1" applyAlignment="1"/>
    <xf numFmtId="0" fontId="12" fillId="18" borderId="51" xfId="19" applyFont="1" applyFill="1" applyBorder="1" applyAlignment="1">
      <alignment horizontal="center"/>
    </xf>
    <xf numFmtId="0" fontId="12" fillId="18" borderId="40" xfId="19" applyFont="1" applyFill="1" applyBorder="1" applyAlignment="1">
      <alignment horizontal="center"/>
    </xf>
    <xf numFmtId="0" fontId="14" fillId="18" borderId="35" xfId="19" applyFont="1" applyFill="1" applyBorder="1" applyAlignment="1">
      <alignment horizontal="center"/>
    </xf>
    <xf numFmtId="0" fontId="14" fillId="18" borderId="36" xfId="19" applyFont="1" applyFill="1" applyBorder="1" applyAlignment="1">
      <alignment horizontal="center"/>
    </xf>
    <xf numFmtId="0" fontId="14" fillId="18" borderId="44" xfId="19" applyFont="1" applyFill="1" applyBorder="1" applyAlignment="1">
      <alignment horizontal="center" wrapText="1"/>
    </xf>
    <xf numFmtId="0" fontId="14" fillId="18" borderId="37" xfId="19" applyFont="1" applyFill="1" applyBorder="1" applyAlignment="1">
      <alignment horizontal="center" wrapText="1"/>
    </xf>
    <xf numFmtId="0" fontId="12" fillId="18" borderId="49" xfId="19" applyFont="1" applyFill="1" applyBorder="1" applyAlignment="1">
      <alignment horizontal="center"/>
    </xf>
    <xf numFmtId="0" fontId="12" fillId="18" borderId="47" xfId="19" applyFont="1" applyFill="1" applyBorder="1" applyAlignment="1">
      <alignment horizontal="center"/>
    </xf>
    <xf numFmtId="0" fontId="12" fillId="18" borderId="47" xfId="19" applyFont="1" applyFill="1" applyBorder="1" applyAlignment="1"/>
    <xf numFmtId="0" fontId="12" fillId="18" borderId="40" xfId="19" applyFont="1" applyFill="1" applyBorder="1" applyAlignment="1"/>
    <xf numFmtId="0" fontId="14" fillId="18" borderId="35" xfId="19" applyFont="1" applyFill="1" applyBorder="1" applyAlignment="1">
      <alignment horizontal="center" vertical="center"/>
    </xf>
    <xf numFmtId="0" fontId="14" fillId="18" borderId="36" xfId="19" applyFont="1" applyFill="1" applyBorder="1" applyAlignment="1">
      <alignment horizontal="center" vertical="center"/>
    </xf>
    <xf numFmtId="0" fontId="14" fillId="18" borderId="37" xfId="19" applyFont="1" applyFill="1" applyBorder="1" applyAlignment="1">
      <alignment horizontal="center" vertical="center"/>
    </xf>
    <xf numFmtId="0" fontId="14" fillId="18" borderId="44" xfId="19" applyFont="1" applyFill="1" applyBorder="1" applyAlignment="1">
      <alignment horizontal="center" vertical="center"/>
    </xf>
    <xf numFmtId="0" fontId="14" fillId="18" borderId="59" xfId="19" applyFont="1" applyFill="1" applyBorder="1" applyAlignment="1">
      <alignment horizontal="right"/>
    </xf>
    <xf numFmtId="0" fontId="14" fillId="18" borderId="42" xfId="19" applyFont="1" applyFill="1" applyBorder="1" applyAlignment="1">
      <alignment horizontal="right"/>
    </xf>
    <xf numFmtId="0" fontId="14" fillId="18" borderId="61" xfId="19" applyFont="1" applyFill="1" applyBorder="1" applyAlignment="1">
      <alignment horizontal="right"/>
    </xf>
    <xf numFmtId="0" fontId="14" fillId="18" borderId="44" xfId="19" applyFont="1" applyFill="1" applyBorder="1" applyAlignment="1">
      <alignment horizontal="center" vertical="center" wrapText="1"/>
    </xf>
    <xf numFmtId="0" fontId="14" fillId="18" borderId="37" xfId="19" applyFont="1" applyFill="1" applyBorder="1" applyAlignment="1">
      <alignment horizontal="center" vertical="center" wrapText="1"/>
    </xf>
    <xf numFmtId="0" fontId="12" fillId="18" borderId="25" xfId="19" applyFont="1" applyFill="1" applyBorder="1" applyAlignment="1">
      <alignment horizontal="center"/>
    </xf>
    <xf numFmtId="0" fontId="12" fillId="18" borderId="26" xfId="19" applyFont="1" applyFill="1" applyBorder="1" applyAlignment="1">
      <alignment horizontal="center"/>
    </xf>
    <xf numFmtId="0" fontId="12" fillId="18" borderId="51" xfId="19" applyFont="1" applyFill="1" applyBorder="1" applyAlignment="1"/>
    <xf numFmtId="0" fontId="14" fillId="18" borderId="37" xfId="19" applyFont="1" applyFill="1" applyBorder="1" applyAlignment="1">
      <alignment horizontal="center"/>
    </xf>
    <xf numFmtId="0" fontId="14" fillId="18" borderId="44" xfId="19" applyFont="1" applyFill="1" applyBorder="1" applyAlignment="1">
      <alignment horizontal="center"/>
    </xf>
    <xf numFmtId="0" fontId="9" fillId="18" borderId="25" xfId="19" applyFont="1" applyFill="1" applyBorder="1" applyAlignment="1">
      <alignment horizontal="center"/>
    </xf>
    <xf numFmtId="0" fontId="9" fillId="18" borderId="27" xfId="19" applyFont="1" applyFill="1" applyBorder="1" applyAlignment="1">
      <alignment horizontal="center"/>
    </xf>
    <xf numFmtId="0" fontId="14" fillId="18" borderId="16" xfId="19" applyFont="1" applyFill="1" applyBorder="1" applyAlignment="1">
      <alignment horizontal="center"/>
    </xf>
    <xf numFmtId="0" fontId="14" fillId="18" borderId="43" xfId="19" applyFont="1" applyFill="1" applyBorder="1" applyAlignment="1">
      <alignment horizontal="center"/>
    </xf>
    <xf numFmtId="0" fontId="12" fillId="18" borderId="46" xfId="19" applyFont="1" applyFill="1" applyBorder="1" applyAlignment="1">
      <alignment horizontal="center"/>
    </xf>
    <xf numFmtId="0" fontId="12" fillId="18" borderId="33" xfId="19" applyFont="1" applyFill="1" applyBorder="1" applyAlignment="1">
      <alignment horizontal="center"/>
    </xf>
    <xf numFmtId="0" fontId="12" fillId="18" borderId="49" xfId="19" applyFont="1" applyFill="1" applyBorder="1" applyAlignment="1"/>
    <xf numFmtId="0" fontId="12" fillId="0" borderId="42" xfId="19" applyFont="1" applyBorder="1" applyAlignment="1">
      <alignment horizontal="center"/>
    </xf>
    <xf numFmtId="0" fontId="12" fillId="0" borderId="61" xfId="19" applyFont="1" applyBorder="1" applyAlignment="1">
      <alignment horizontal="center"/>
    </xf>
    <xf numFmtId="0" fontId="16" fillId="0" borderId="21" xfId="19" applyFont="1" applyBorder="1" applyAlignment="1">
      <alignment horizontal="center" vertical="top"/>
    </xf>
    <xf numFmtId="0" fontId="43" fillId="0" borderId="109" xfId="19" applyFont="1" applyFill="1" applyBorder="1" applyAlignment="1" applyProtection="1">
      <alignment horizontal="center"/>
      <protection locked="0"/>
    </xf>
    <xf numFmtId="0" fontId="43" fillId="0" borderId="15" xfId="19" applyFont="1" applyFill="1" applyBorder="1" applyAlignment="1" applyProtection="1">
      <alignment horizontal="center"/>
      <protection locked="0"/>
    </xf>
    <xf numFmtId="0" fontId="43" fillId="0" borderId="29" xfId="19" applyFont="1" applyFill="1" applyBorder="1" applyAlignment="1" applyProtection="1">
      <alignment horizontal="center"/>
      <protection locked="0"/>
    </xf>
    <xf numFmtId="0" fontId="15" fillId="18" borderId="35" xfId="19" applyFont="1" applyFill="1" applyBorder="1" applyAlignment="1">
      <alignment horizontal="center" vertical="center" wrapText="1"/>
    </xf>
    <xf numFmtId="0" fontId="9" fillId="18" borderId="36" xfId="19" applyFont="1" applyFill="1" applyBorder="1" applyAlignment="1">
      <alignment horizontal="center" vertical="center" wrapText="1"/>
    </xf>
    <xf numFmtId="0" fontId="9" fillId="18" borderId="38" xfId="19" applyFont="1" applyFill="1" applyBorder="1" applyAlignment="1">
      <alignment horizontal="center" vertical="center" wrapText="1"/>
    </xf>
    <xf numFmtId="0" fontId="15" fillId="18" borderId="35" xfId="19" applyFont="1" applyFill="1" applyBorder="1" applyAlignment="1">
      <alignment horizontal="center" vertical="center"/>
    </xf>
    <xf numFmtId="0" fontId="15" fillId="18" borderId="38" xfId="19" applyFont="1" applyFill="1" applyBorder="1" applyAlignment="1">
      <alignment horizontal="center" vertical="center"/>
    </xf>
    <xf numFmtId="0" fontId="12" fillId="18" borderId="11" xfId="6" applyFont="1" applyFill="1" applyBorder="1" applyAlignment="1">
      <alignment horizontal="left" vertical="center"/>
    </xf>
    <xf numFmtId="0" fontId="12" fillId="18" borderId="15" xfId="6" applyFont="1" applyFill="1" applyBorder="1" applyAlignment="1">
      <alignment horizontal="left" vertical="center"/>
    </xf>
    <xf numFmtId="0" fontId="15" fillId="18" borderId="13" xfId="19" applyFont="1" applyFill="1" applyBorder="1" applyAlignment="1">
      <alignment horizontal="center"/>
    </xf>
    <xf numFmtId="0" fontId="15" fillId="18" borderId="0" xfId="19" applyFont="1" applyFill="1" applyBorder="1" applyAlignment="1">
      <alignment horizontal="center"/>
    </xf>
    <xf numFmtId="0" fontId="15" fillId="18" borderId="14" xfId="19" applyFont="1" applyFill="1" applyBorder="1" applyAlignment="1">
      <alignment horizontal="center"/>
    </xf>
    <xf numFmtId="0" fontId="12" fillId="18" borderId="19" xfId="6" applyFont="1" applyFill="1" applyBorder="1" applyAlignment="1">
      <alignment horizontal="left" vertical="center"/>
    </xf>
    <xf numFmtId="0" fontId="12" fillId="18" borderId="52" xfId="6" applyFont="1" applyFill="1" applyBorder="1" applyAlignment="1">
      <alignment horizontal="left" vertical="center"/>
    </xf>
    <xf numFmtId="0" fontId="12" fillId="18" borderId="103" xfId="6" applyFont="1" applyFill="1" applyBorder="1" applyAlignment="1">
      <alignment horizontal="center" vertical="center"/>
    </xf>
    <xf numFmtId="0" fontId="12" fillId="18" borderId="9" xfId="6" applyFont="1" applyFill="1" applyBorder="1" applyAlignment="1">
      <alignment horizontal="center" vertical="center"/>
    </xf>
    <xf numFmtId="0" fontId="12" fillId="18" borderId="12" xfId="6" applyFont="1" applyFill="1" applyBorder="1" applyAlignment="1">
      <alignment horizontal="center" vertical="center"/>
    </xf>
    <xf numFmtId="0" fontId="12" fillId="18" borderId="16" xfId="6" applyFont="1" applyFill="1" applyBorder="1" applyAlignment="1">
      <alignment horizontal="center" vertical="center"/>
    </xf>
    <xf numFmtId="0" fontId="12" fillId="18" borderId="17" xfId="6" applyFont="1" applyFill="1" applyBorder="1" applyAlignment="1">
      <alignment horizontal="center" vertical="center"/>
    </xf>
    <xf numFmtId="0" fontId="12" fillId="18" borderId="18" xfId="6" applyFont="1" applyFill="1" applyBorder="1" applyAlignment="1">
      <alignment horizontal="center" vertic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2" fillId="18" borderId="23" xfId="19" applyFont="1" applyFill="1" applyBorder="1" applyAlignment="1">
      <alignment horizontal="left" vertical="center"/>
    </xf>
    <xf numFmtId="0" fontId="12" fillId="18" borderId="20" xfId="6" applyFont="1" applyFill="1" applyBorder="1" applyAlignment="1">
      <alignment horizontal="center" vertical="center"/>
    </xf>
    <xf numFmtId="0" fontId="12" fillId="18" borderId="21" xfId="6" applyFont="1" applyFill="1" applyBorder="1" applyAlignment="1">
      <alignment horizontal="center" vertical="center"/>
    </xf>
    <xf numFmtId="0" fontId="12" fillId="18" borderId="22" xfId="6" applyFont="1" applyFill="1" applyBorder="1" applyAlignment="1">
      <alignment horizontal="center" vertical="center"/>
    </xf>
    <xf numFmtId="0" fontId="12" fillId="18" borderId="16" xfId="19" applyFont="1" applyFill="1" applyBorder="1" applyAlignment="1">
      <alignment horizontal="center" vertical="center"/>
    </xf>
    <xf numFmtId="0" fontId="12" fillId="18" borderId="17" xfId="19" applyFont="1" applyFill="1" applyBorder="1" applyAlignment="1">
      <alignment horizontal="center" vertical="center"/>
    </xf>
    <xf numFmtId="0" fontId="12" fillId="18" borderId="18" xfId="19" applyFont="1" applyFill="1" applyBorder="1" applyAlignment="1">
      <alignment horizontal="center" vertical="center"/>
    </xf>
    <xf numFmtId="0" fontId="12" fillId="18" borderId="19" xfId="6" applyFont="1" applyFill="1" applyBorder="1" applyAlignment="1">
      <alignment horizontal="center" vertical="center"/>
    </xf>
    <xf numFmtId="0" fontId="12" fillId="18" borderId="52" xfId="6" applyFont="1" applyFill="1" applyBorder="1" applyAlignment="1">
      <alignment horizontal="center" vertical="center"/>
    </xf>
    <xf numFmtId="0" fontId="12" fillId="18" borderId="105" xfId="6" applyFont="1" applyFill="1" applyBorder="1" applyAlignment="1">
      <alignment horizontal="center" vertical="center"/>
    </xf>
    <xf numFmtId="0" fontId="12" fillId="18" borderId="53" xfId="6" applyFont="1" applyFill="1" applyBorder="1" applyAlignment="1">
      <alignment horizontal="center" vertical="center"/>
    </xf>
    <xf numFmtId="0" fontId="9" fillId="0" borderId="17" xfId="19" applyFont="1" applyBorder="1" applyAlignment="1">
      <alignment horizontal="center"/>
    </xf>
    <xf numFmtId="0" fontId="15" fillId="0" borderId="30" xfId="19" applyFont="1" applyFill="1" applyBorder="1" applyAlignment="1">
      <alignment horizontal="right" vertical="center"/>
    </xf>
    <xf numFmtId="0" fontId="15" fillId="0" borderId="0" xfId="19" applyFont="1" applyFill="1" applyBorder="1" applyAlignment="1">
      <alignment horizontal="right" vertical="center"/>
    </xf>
    <xf numFmtId="0" fontId="15" fillId="0" borderId="0" xfId="19" applyFont="1" applyFill="1" applyBorder="1" applyAlignment="1">
      <alignment horizontal="center" vertical="center"/>
    </xf>
    <xf numFmtId="0" fontId="9" fillId="0" borderId="102" xfId="19" applyFont="1" applyBorder="1" applyAlignment="1">
      <alignment horizontal="center"/>
    </xf>
    <xf numFmtId="0" fontId="9" fillId="0" borderId="104" xfId="19" applyFont="1" applyBorder="1" applyAlignment="1">
      <alignment horizontal="center"/>
    </xf>
    <xf numFmtId="0" fontId="9" fillId="0" borderId="106" xfId="19" applyFont="1" applyBorder="1" applyAlignment="1">
      <alignment horizontal="center"/>
    </xf>
    <xf numFmtId="0" fontId="10" fillId="18" borderId="103" xfId="19" applyFont="1" applyFill="1" applyBorder="1" applyAlignment="1">
      <alignment horizontal="center"/>
    </xf>
    <xf numFmtId="0" fontId="10" fillId="18" borderId="9" xfId="19" applyFont="1" applyFill="1" applyBorder="1" applyAlignment="1">
      <alignment horizontal="center"/>
    </xf>
    <xf numFmtId="0" fontId="10" fillId="18" borderId="10" xfId="19" applyFont="1" applyFill="1" applyBorder="1" applyAlignment="1">
      <alignment horizontal="center"/>
    </xf>
    <xf numFmtId="0" fontId="15" fillId="18" borderId="107" xfId="19" applyFont="1" applyFill="1" applyBorder="1" applyAlignment="1">
      <alignment horizontal="center"/>
    </xf>
    <xf numFmtId="0" fontId="15" fillId="18" borderId="42" xfId="19" applyFont="1" applyFill="1" applyBorder="1" applyAlignment="1">
      <alignment horizontal="center"/>
    </xf>
    <xf numFmtId="0" fontId="15" fillId="18" borderId="108" xfId="19" applyFont="1" applyFill="1" applyBorder="1" applyAlignment="1">
      <alignment horizontal="center"/>
    </xf>
    <xf numFmtId="0" fontId="15" fillId="10" borderId="35" xfId="0" applyFont="1" applyFill="1" applyBorder="1" applyAlignment="1">
      <alignment horizontal="center" vertical="center"/>
    </xf>
    <xf numFmtId="0" fontId="15" fillId="10" borderId="36" xfId="0" applyFont="1" applyFill="1" applyBorder="1" applyAlignment="1">
      <alignment horizontal="center" vertical="center"/>
    </xf>
    <xf numFmtId="0" fontId="15" fillId="10" borderId="37" xfId="0" applyFont="1" applyFill="1" applyBorder="1" applyAlignment="1">
      <alignment horizontal="center" vertical="center"/>
    </xf>
    <xf numFmtId="0" fontId="9" fillId="0" borderId="0" xfId="0" applyFont="1" applyFill="1" applyBorder="1" applyAlignment="1">
      <alignment horizontal="right"/>
    </xf>
    <xf numFmtId="0" fontId="9" fillId="0" borderId="31" xfId="0" applyFont="1" applyFill="1" applyBorder="1" applyAlignment="1">
      <alignment horizontal="right"/>
    </xf>
    <xf numFmtId="0" fontId="9" fillId="0" borderId="42" xfId="0" applyFont="1" applyFill="1" applyBorder="1" applyAlignment="1">
      <alignment horizontal="right"/>
    </xf>
    <xf numFmtId="0" fontId="9" fillId="0" borderId="61" xfId="0" applyFont="1" applyFill="1" applyBorder="1" applyAlignment="1">
      <alignment horizontal="right"/>
    </xf>
    <xf numFmtId="0" fontId="15" fillId="9" borderId="35" xfId="0" applyFont="1" applyFill="1" applyBorder="1" applyAlignment="1">
      <alignment horizontal="center"/>
    </xf>
    <xf numFmtId="0" fontId="15" fillId="9" borderId="36" xfId="0" applyFont="1" applyFill="1" applyBorder="1" applyAlignment="1">
      <alignment horizontal="center"/>
    </xf>
    <xf numFmtId="0" fontId="15" fillId="9" borderId="37" xfId="0" applyFont="1" applyFill="1" applyBorder="1" applyAlignment="1">
      <alignment horizontal="center"/>
    </xf>
    <xf numFmtId="0" fontId="15" fillId="9" borderId="16" xfId="0" applyFont="1" applyFill="1" applyBorder="1" applyAlignment="1">
      <alignment horizontal="center"/>
    </xf>
    <xf numFmtId="0" fontId="15" fillId="9" borderId="43" xfId="0" applyFont="1" applyFill="1" applyBorder="1" applyAlignment="1">
      <alignment horizontal="center"/>
    </xf>
    <xf numFmtId="0" fontId="15" fillId="9" borderId="44" xfId="0" applyFont="1" applyFill="1" applyBorder="1" applyAlignment="1">
      <alignment horizontal="center"/>
    </xf>
    <xf numFmtId="0" fontId="9" fillId="7" borderId="25" xfId="0" applyFont="1" applyFill="1" applyBorder="1" applyAlignment="1"/>
    <xf numFmtId="0" fontId="9" fillId="7" borderId="26" xfId="0" applyFont="1" applyFill="1" applyBorder="1" applyAlignment="1"/>
    <xf numFmtId="2" fontId="9" fillId="7" borderId="51" xfId="0" applyNumberFormat="1" applyFont="1" applyFill="1" applyBorder="1" applyAlignment="1">
      <alignment horizontal="right"/>
    </xf>
    <xf numFmtId="2" fontId="9" fillId="7" borderId="40" xfId="0" applyNumberFormat="1" applyFont="1" applyFill="1" applyBorder="1" applyAlignment="1">
      <alignment horizontal="right"/>
    </xf>
    <xf numFmtId="0" fontId="15" fillId="10" borderId="35" xfId="0" applyFont="1" applyFill="1" applyBorder="1" applyAlignment="1">
      <alignment horizontal="center"/>
    </xf>
    <xf numFmtId="0" fontId="15" fillId="10" borderId="36" xfId="0" applyFont="1" applyFill="1" applyBorder="1" applyAlignment="1">
      <alignment horizontal="center"/>
    </xf>
    <xf numFmtId="0" fontId="15" fillId="10" borderId="37" xfId="0" applyFont="1" applyFill="1" applyBorder="1" applyAlignment="1">
      <alignment horizontal="center"/>
    </xf>
    <xf numFmtId="0" fontId="15" fillId="10" borderId="44" xfId="0" applyFont="1" applyFill="1" applyBorder="1" applyAlignment="1">
      <alignment horizontal="center"/>
    </xf>
    <xf numFmtId="0" fontId="9" fillId="7" borderId="46" xfId="0" applyFont="1" applyFill="1" applyBorder="1" applyAlignment="1"/>
    <xf numFmtId="0" fontId="9" fillId="7" borderId="33" xfId="0" applyFont="1" applyFill="1" applyBorder="1" applyAlignment="1"/>
    <xf numFmtId="0" fontId="9" fillId="7" borderId="47" xfId="0" applyFont="1" applyFill="1" applyBorder="1" applyAlignment="1"/>
    <xf numFmtId="0" fontId="9" fillId="7" borderId="49" xfId="0" applyFont="1" applyFill="1" applyBorder="1" applyAlignment="1">
      <alignment horizontal="center"/>
    </xf>
    <xf numFmtId="0" fontId="9" fillId="7" borderId="47" xfId="0" applyFont="1" applyFill="1" applyBorder="1" applyAlignment="1">
      <alignment horizontal="center"/>
    </xf>
    <xf numFmtId="0" fontId="15" fillId="7" borderId="54" xfId="0" applyFont="1" applyFill="1" applyBorder="1" applyAlignment="1">
      <alignment horizontal="right"/>
    </xf>
    <xf numFmtId="0" fontId="15" fillId="7" borderId="55" xfId="0" applyFont="1" applyFill="1" applyBorder="1" applyAlignment="1">
      <alignment horizontal="right"/>
    </xf>
    <xf numFmtId="0" fontId="15" fillId="7" borderId="56" xfId="0" applyFont="1" applyFill="1" applyBorder="1" applyAlignment="1">
      <alignment horizontal="right"/>
    </xf>
    <xf numFmtId="0" fontId="15" fillId="10" borderId="44" xfId="0" applyFont="1" applyFill="1" applyBorder="1" applyAlignment="1">
      <alignment horizontal="center" vertical="center"/>
    </xf>
    <xf numFmtId="170" fontId="9" fillId="29" borderId="49" xfId="0" applyNumberFormat="1" applyFont="1" applyFill="1" applyBorder="1" applyAlignment="1">
      <alignment horizontal="right"/>
    </xf>
    <xf numFmtId="170" fontId="9" fillId="29" borderId="47" xfId="0" applyNumberFormat="1" applyFont="1" applyFill="1" applyBorder="1" applyAlignment="1">
      <alignment horizontal="right"/>
    </xf>
    <xf numFmtId="0" fontId="15" fillId="7" borderId="59" xfId="0" applyFont="1" applyFill="1" applyBorder="1" applyAlignment="1">
      <alignment horizontal="right"/>
    </xf>
    <xf numFmtId="0" fontId="15" fillId="7" borderId="42" xfId="0" applyFont="1" applyFill="1" applyBorder="1" applyAlignment="1">
      <alignment horizontal="right"/>
    </xf>
    <xf numFmtId="0" fontId="15" fillId="7" borderId="61" xfId="0" applyFont="1" applyFill="1" applyBorder="1" applyAlignment="1">
      <alignment horizontal="right"/>
    </xf>
    <xf numFmtId="0" fontId="15" fillId="9" borderId="35" xfId="0" applyFont="1" applyFill="1" applyBorder="1" applyAlignment="1">
      <alignment horizontal="center" vertical="center" wrapText="1"/>
    </xf>
    <xf numFmtId="0" fontId="15" fillId="9" borderId="36" xfId="0" applyFont="1" applyFill="1" applyBorder="1" applyAlignment="1">
      <alignment horizontal="center" vertical="center" wrapText="1"/>
    </xf>
    <xf numFmtId="0" fontId="15" fillId="9" borderId="36" xfId="0" applyFont="1" applyFill="1" applyBorder="1" applyAlignment="1">
      <alignment horizontal="center" vertical="center"/>
    </xf>
    <xf numFmtId="0" fontId="15" fillId="9" borderId="38" xfId="0" applyFont="1" applyFill="1" applyBorder="1" applyAlignment="1">
      <alignment horizontal="center" vertical="center"/>
    </xf>
    <xf numFmtId="0" fontId="9" fillId="7" borderId="46" xfId="0" applyFont="1" applyFill="1" applyBorder="1" applyAlignment="1">
      <alignment horizontal="left"/>
    </xf>
    <xf numFmtId="0" fontId="9" fillId="7" borderId="33" xfId="0" applyFont="1" applyFill="1" applyBorder="1" applyAlignment="1">
      <alignment horizontal="left"/>
    </xf>
    <xf numFmtId="0" fontId="9" fillId="7" borderId="47" xfId="0" applyFont="1" applyFill="1" applyBorder="1" applyAlignment="1">
      <alignment horizontal="left"/>
    </xf>
    <xf numFmtId="0" fontId="9" fillId="7" borderId="49" xfId="0" applyFont="1" applyFill="1" applyBorder="1" applyAlignment="1"/>
    <xf numFmtId="167" fontId="9" fillId="7" borderId="49" xfId="0" applyNumberFormat="1" applyFont="1" applyFill="1" applyBorder="1" applyAlignment="1">
      <alignment horizontal="right"/>
    </xf>
    <xf numFmtId="167" fontId="9" fillId="7" borderId="47" xfId="0" applyNumberFormat="1" applyFont="1" applyFill="1" applyBorder="1" applyAlignment="1">
      <alignment horizontal="right"/>
    </xf>
    <xf numFmtId="0" fontId="9" fillId="7" borderId="21" xfId="0" applyFont="1" applyFill="1" applyBorder="1" applyAlignment="1">
      <alignment horizontal="left"/>
    </xf>
    <xf numFmtId="0" fontId="9" fillId="0" borderId="46" xfId="7" applyFont="1" applyFill="1" applyBorder="1" applyAlignment="1">
      <alignment horizontal="left"/>
    </xf>
    <xf numFmtId="0" fontId="9" fillId="0" borderId="33" xfId="0" applyFont="1" applyFill="1" applyBorder="1"/>
    <xf numFmtId="0" fontId="9" fillId="7" borderId="51" xfId="0" applyFont="1" applyFill="1" applyBorder="1" applyAlignment="1"/>
    <xf numFmtId="0" fontId="9" fillId="7" borderId="40" xfId="0" applyFont="1" applyFill="1" applyBorder="1" applyAlignment="1"/>
    <xf numFmtId="9" fontId="9" fillId="7" borderId="51" xfId="0" applyNumberFormat="1" applyFont="1" applyFill="1" applyBorder="1" applyAlignment="1">
      <alignment horizontal="center"/>
    </xf>
    <xf numFmtId="0" fontId="9" fillId="7" borderId="40" xfId="0" applyFont="1" applyFill="1" applyBorder="1" applyAlignment="1">
      <alignment horizontal="center"/>
    </xf>
    <xf numFmtId="0" fontId="15" fillId="11" borderId="35" xfId="0" applyFont="1" applyFill="1" applyBorder="1" applyAlignment="1">
      <alignment horizontal="center" vertical="center"/>
    </xf>
    <xf numFmtId="0" fontId="15" fillId="11" borderId="36" xfId="0" applyFont="1" applyFill="1" applyBorder="1" applyAlignment="1">
      <alignment horizontal="center" vertical="center"/>
    </xf>
    <xf numFmtId="0" fontId="15" fillId="10" borderId="44" xfId="0" applyFont="1" applyFill="1" applyBorder="1" applyAlignment="1">
      <alignment horizontal="center" vertical="center" wrapText="1"/>
    </xf>
    <xf numFmtId="0" fontId="15" fillId="10" borderId="10" xfId="0" applyFont="1" applyFill="1" applyBorder="1" applyAlignment="1">
      <alignment horizontal="center" vertical="center" wrapText="1"/>
    </xf>
    <xf numFmtId="0" fontId="15" fillId="10" borderId="44" xfId="0" applyFont="1" applyFill="1" applyBorder="1" applyAlignment="1">
      <alignment horizontal="center" wrapText="1"/>
    </xf>
    <xf numFmtId="0" fontId="15" fillId="10" borderId="37" xfId="0" applyFont="1" applyFill="1" applyBorder="1" applyAlignment="1">
      <alignment horizontal="center" wrapText="1"/>
    </xf>
    <xf numFmtId="0" fontId="15" fillId="14" borderId="46" xfId="0" applyFont="1" applyFill="1" applyBorder="1" applyAlignment="1"/>
    <xf numFmtId="0" fontId="15" fillId="14" borderId="33" xfId="0" applyFont="1" applyFill="1" applyBorder="1" applyAlignment="1"/>
    <xf numFmtId="166" fontId="9" fillId="7" borderId="49" xfId="4" applyFont="1" applyFill="1" applyBorder="1" applyAlignment="1">
      <alignment horizontal="right"/>
    </xf>
    <xf numFmtId="166" fontId="9" fillId="7" borderId="47" xfId="4" applyFont="1" applyFill="1" applyBorder="1" applyAlignment="1">
      <alignment horizontal="right"/>
    </xf>
    <xf numFmtId="166" fontId="9" fillId="7" borderId="51" xfId="4" applyFont="1" applyFill="1" applyBorder="1" applyAlignment="1">
      <alignment horizontal="right"/>
    </xf>
    <xf numFmtId="166" fontId="9" fillId="7" borderId="40" xfId="4" applyFont="1" applyFill="1" applyBorder="1" applyAlignment="1">
      <alignment horizontal="right"/>
    </xf>
    <xf numFmtId="0" fontId="15" fillId="0" borderId="30" xfId="0" applyFont="1" applyFill="1" applyBorder="1" applyAlignment="1">
      <alignment horizontal="justify" vertical="center" wrapText="1"/>
    </xf>
    <xf numFmtId="0" fontId="15" fillId="0" borderId="0" xfId="0" applyFont="1" applyFill="1" applyBorder="1" applyAlignment="1">
      <alignment horizontal="justify" vertical="center" wrapText="1"/>
    </xf>
    <xf numFmtId="0" fontId="15" fillId="0" borderId="31" xfId="0" applyFont="1" applyFill="1" applyBorder="1" applyAlignment="1">
      <alignment horizontal="justify" vertical="center" wrapText="1"/>
    </xf>
    <xf numFmtId="0" fontId="15" fillId="0" borderId="30" xfId="0" applyFont="1" applyFill="1" applyBorder="1" applyAlignment="1">
      <alignment horizontal="justify" wrapText="1"/>
    </xf>
    <xf numFmtId="0" fontId="15" fillId="0" borderId="0" xfId="0" applyFont="1" applyFill="1" applyBorder="1" applyAlignment="1">
      <alignment horizontal="justify" wrapText="1"/>
    </xf>
    <xf numFmtId="0" fontId="15" fillId="0" borderId="31" xfId="0" applyFont="1" applyFill="1" applyBorder="1" applyAlignment="1">
      <alignment horizontal="justify" wrapText="1"/>
    </xf>
    <xf numFmtId="0" fontId="9" fillId="13" borderId="102" xfId="0" applyFont="1" applyFill="1" applyBorder="1" applyAlignment="1">
      <alignment horizontal="center"/>
    </xf>
    <xf numFmtId="0" fontId="9" fillId="13" borderId="104" xfId="0" applyFont="1" applyFill="1" applyBorder="1" applyAlignment="1">
      <alignment horizontal="center"/>
    </xf>
    <xf numFmtId="0" fontId="9" fillId="13" borderId="106" xfId="0" applyFont="1" applyFill="1" applyBorder="1" applyAlignment="1">
      <alignment horizontal="center"/>
    </xf>
    <xf numFmtId="0" fontId="9" fillId="12" borderId="19" xfId="6" applyFont="1" applyFill="1" applyBorder="1" applyAlignment="1">
      <alignment horizontal="left" vertical="center"/>
    </xf>
    <xf numFmtId="0" fontId="9" fillId="12" borderId="52" xfId="6" applyFont="1" applyFill="1" applyBorder="1" applyAlignment="1">
      <alignment horizontal="left" vertical="center"/>
    </xf>
    <xf numFmtId="0" fontId="9" fillId="12" borderId="19" xfId="6" applyFont="1" applyFill="1" applyBorder="1" applyAlignment="1">
      <alignment horizontal="center" vertical="center"/>
    </xf>
    <xf numFmtId="0" fontId="9" fillId="12" borderId="52" xfId="6" applyFont="1" applyFill="1" applyBorder="1" applyAlignment="1">
      <alignment horizontal="center" vertical="center"/>
    </xf>
    <xf numFmtId="0" fontId="9" fillId="12" borderId="105" xfId="6" applyFont="1" applyFill="1" applyBorder="1" applyAlignment="1">
      <alignment horizontal="center" vertical="center"/>
    </xf>
    <xf numFmtId="0" fontId="9" fillId="12" borderId="53" xfId="6" applyFont="1" applyFill="1" applyBorder="1" applyAlignment="1">
      <alignment horizontal="center" vertical="center"/>
    </xf>
    <xf numFmtId="0" fontId="15" fillId="12" borderId="107" xfId="0" applyFont="1" applyFill="1" applyBorder="1" applyAlignment="1">
      <alignment horizontal="center"/>
    </xf>
    <xf numFmtId="0" fontId="15" fillId="12" borderId="42" xfId="0" applyFont="1" applyFill="1" applyBorder="1" applyAlignment="1">
      <alignment horizontal="center"/>
    </xf>
    <xf numFmtId="0" fontId="15" fillId="12" borderId="108" xfId="0" applyFont="1" applyFill="1" applyBorder="1" applyAlignment="1">
      <alignment horizontal="center"/>
    </xf>
    <xf numFmtId="0" fontId="15" fillId="12" borderId="13" xfId="0" applyFont="1" applyFill="1" applyBorder="1" applyAlignment="1">
      <alignment horizontal="center"/>
    </xf>
    <xf numFmtId="0" fontId="15" fillId="12" borderId="0" xfId="0" applyFont="1" applyFill="1" applyBorder="1" applyAlignment="1">
      <alignment horizontal="center"/>
    </xf>
    <xf numFmtId="0" fontId="15" fillId="12" borderId="14" xfId="0" applyFont="1" applyFill="1" applyBorder="1" applyAlignment="1">
      <alignment horizontal="center"/>
    </xf>
    <xf numFmtId="0" fontId="15" fillId="12" borderId="103" xfId="0" applyFont="1" applyFill="1" applyBorder="1" applyAlignment="1">
      <alignment horizontal="center"/>
    </xf>
    <xf numFmtId="0" fontId="15" fillId="12" borderId="9" xfId="0" applyFont="1" applyFill="1" applyBorder="1" applyAlignment="1">
      <alignment horizontal="center"/>
    </xf>
    <xf numFmtId="0" fontId="15" fillId="12" borderId="10" xfId="0" applyFont="1" applyFill="1" applyBorder="1" applyAlignment="1">
      <alignment horizontal="center"/>
    </xf>
    <xf numFmtId="0" fontId="9" fillId="12" borderId="11" xfId="6" applyFont="1" applyFill="1" applyBorder="1" applyAlignment="1">
      <alignment horizontal="left" vertical="center"/>
    </xf>
    <xf numFmtId="0" fontId="9" fillId="12" borderId="15" xfId="6" applyFont="1" applyFill="1" applyBorder="1" applyAlignment="1">
      <alignment horizontal="left" vertical="center"/>
    </xf>
    <xf numFmtId="0" fontId="9" fillId="12" borderId="103" xfId="6" applyFont="1" applyFill="1" applyBorder="1" applyAlignment="1">
      <alignment horizontal="center" vertical="center"/>
    </xf>
    <xf numFmtId="0" fontId="9" fillId="12" borderId="9" xfId="6" applyFont="1" applyFill="1" applyBorder="1" applyAlignment="1">
      <alignment horizontal="center" vertical="center"/>
    </xf>
    <xf numFmtId="0" fontId="9" fillId="12" borderId="12" xfId="6" applyFont="1" applyFill="1" applyBorder="1" applyAlignment="1">
      <alignment horizontal="center" vertical="center"/>
    </xf>
    <xf numFmtId="0" fontId="9" fillId="12" borderId="16" xfId="6" applyFont="1" applyFill="1" applyBorder="1" applyAlignment="1">
      <alignment horizontal="center" vertical="center"/>
    </xf>
    <xf numFmtId="0" fontId="9" fillId="12" borderId="17" xfId="6" applyFont="1" applyFill="1" applyBorder="1" applyAlignment="1">
      <alignment horizontal="center" vertical="center"/>
    </xf>
    <xf numFmtId="0" fontId="9" fillId="12" borderId="18" xfId="6" applyFont="1" applyFill="1" applyBorder="1" applyAlignment="1">
      <alignment horizontal="center" vertical="center"/>
    </xf>
    <xf numFmtId="0" fontId="9" fillId="12" borderId="23" xfId="0" applyFont="1" applyFill="1" applyBorder="1" applyAlignment="1">
      <alignment horizontal="left" vertical="center"/>
    </xf>
    <xf numFmtId="0" fontId="9" fillId="13" borderId="17" xfId="0" applyFont="1" applyFill="1" applyBorder="1" applyAlignment="1">
      <alignment horizontal="center"/>
    </xf>
    <xf numFmtId="0" fontId="9" fillId="12" borderId="20" xfId="6" applyFont="1" applyFill="1" applyBorder="1" applyAlignment="1">
      <alignment horizontal="center" vertical="center"/>
    </xf>
    <xf numFmtId="0" fontId="9" fillId="12" borderId="21" xfId="6" applyFont="1" applyFill="1" applyBorder="1" applyAlignment="1">
      <alignment horizontal="center" vertical="center"/>
    </xf>
    <xf numFmtId="0" fontId="9" fillId="12" borderId="22" xfId="6" applyFont="1" applyFill="1" applyBorder="1" applyAlignment="1">
      <alignment horizontal="center" vertical="center"/>
    </xf>
    <xf numFmtId="0" fontId="9" fillId="12" borderId="16" xfId="0" applyFont="1" applyFill="1" applyBorder="1" applyAlignment="1">
      <alignment horizontal="center" vertical="center"/>
    </xf>
    <xf numFmtId="0" fontId="9" fillId="12" borderId="17" xfId="0" applyFont="1" applyFill="1" applyBorder="1" applyAlignment="1">
      <alignment horizontal="center" vertical="center"/>
    </xf>
    <xf numFmtId="0" fontId="9" fillId="12" borderId="18" xfId="0" applyFont="1" applyFill="1" applyBorder="1" applyAlignment="1">
      <alignment horizontal="center" vertical="center"/>
    </xf>
    <xf numFmtId="0" fontId="15" fillId="13" borderId="30" xfId="0" applyFont="1" applyFill="1" applyBorder="1" applyAlignment="1">
      <alignment horizontal="right" vertical="center"/>
    </xf>
    <xf numFmtId="0" fontId="15" fillId="13" borderId="0" xfId="0" applyFont="1" applyFill="1" applyBorder="1" applyAlignment="1">
      <alignment horizontal="right" vertical="center"/>
    </xf>
    <xf numFmtId="0" fontId="15" fillId="13" borderId="0" xfId="0" applyFont="1" applyFill="1" applyBorder="1" applyAlignment="1">
      <alignment horizontal="center" vertical="center"/>
    </xf>
    <xf numFmtId="0" fontId="9" fillId="0" borderId="0" xfId="0" applyFont="1" applyFill="1" applyBorder="1" applyAlignment="1">
      <alignment horizontal="center" vertical="top"/>
    </xf>
    <xf numFmtId="0" fontId="9" fillId="0" borderId="21" xfId="0" applyFont="1" applyFill="1" applyBorder="1" applyAlignment="1">
      <alignment horizontal="center" vertical="top"/>
    </xf>
    <xf numFmtId="0" fontId="9" fillId="13" borderId="42" xfId="0" applyFont="1" applyFill="1" applyBorder="1" applyAlignment="1">
      <alignment horizontal="center"/>
    </xf>
    <xf numFmtId="0" fontId="9" fillId="13" borderId="61" xfId="0" applyFont="1" applyFill="1" applyBorder="1" applyAlignment="1">
      <alignment horizontal="center"/>
    </xf>
    <xf numFmtId="0" fontId="15" fillId="11" borderId="109" xfId="0" applyFont="1" applyFill="1" applyBorder="1" applyAlignment="1" applyProtection="1">
      <alignment horizontal="center"/>
      <protection locked="0"/>
    </xf>
    <xf numFmtId="0" fontId="15" fillId="11" borderId="15" xfId="0" applyFont="1" applyFill="1" applyBorder="1" applyAlignment="1" applyProtection="1">
      <alignment horizontal="center"/>
      <protection locked="0"/>
    </xf>
    <xf numFmtId="0" fontId="15" fillId="11" borderId="29" xfId="0" applyFont="1" applyFill="1" applyBorder="1" applyAlignment="1" applyProtection="1">
      <alignment horizontal="center"/>
      <protection locked="0"/>
    </xf>
    <xf numFmtId="0" fontId="9" fillId="7" borderId="60" xfId="0" applyFont="1" applyFill="1" applyBorder="1" applyAlignment="1">
      <alignment horizontal="center"/>
    </xf>
    <xf numFmtId="170" fontId="9" fillId="7" borderId="49" xfId="0" applyNumberFormat="1" applyFont="1" applyFill="1" applyBorder="1" applyAlignment="1">
      <alignment horizontal="right"/>
    </xf>
    <xf numFmtId="170" fontId="9" fillId="7" borderId="47" xfId="0" applyNumberFormat="1" applyFont="1" applyFill="1" applyBorder="1" applyAlignment="1">
      <alignment horizontal="right"/>
    </xf>
    <xf numFmtId="0" fontId="9" fillId="26" borderId="102" xfId="0" applyFont="1" applyFill="1" applyBorder="1" applyAlignment="1">
      <alignment horizontal="center"/>
    </xf>
    <xf numFmtId="0" fontId="9" fillId="26" borderId="104" xfId="0" applyFont="1" applyFill="1" applyBorder="1" applyAlignment="1">
      <alignment horizontal="center"/>
    </xf>
    <xf numFmtId="0" fontId="9" fillId="26" borderId="106" xfId="0" applyFont="1" applyFill="1" applyBorder="1" applyAlignment="1">
      <alignment horizontal="center"/>
    </xf>
    <xf numFmtId="0" fontId="9" fillId="28" borderId="19" xfId="6" applyFont="1" applyFill="1" applyBorder="1" applyAlignment="1">
      <alignment horizontal="left" vertical="center"/>
    </xf>
    <xf numFmtId="0" fontId="9" fillId="28" borderId="52" xfId="6" applyFont="1" applyFill="1" applyBorder="1" applyAlignment="1">
      <alignment horizontal="left" vertical="center"/>
    </xf>
    <xf numFmtId="0" fontId="9" fillId="28" borderId="19" xfId="6" applyFont="1" applyFill="1" applyBorder="1" applyAlignment="1">
      <alignment horizontal="center" vertical="center"/>
    </xf>
    <xf numFmtId="0" fontId="9" fillId="28" borderId="52" xfId="6" applyFont="1" applyFill="1" applyBorder="1" applyAlignment="1">
      <alignment horizontal="center" vertical="center"/>
    </xf>
    <xf numFmtId="0" fontId="9" fillId="28" borderId="105" xfId="6" applyFont="1" applyFill="1" applyBorder="1" applyAlignment="1">
      <alignment horizontal="center" vertical="center"/>
    </xf>
    <xf numFmtId="0" fontId="9" fillId="28" borderId="53" xfId="6" applyFont="1" applyFill="1" applyBorder="1" applyAlignment="1">
      <alignment horizontal="center" vertical="center"/>
    </xf>
    <xf numFmtId="0" fontId="15" fillId="28" borderId="107" xfId="0" applyFont="1" applyFill="1" applyBorder="1" applyAlignment="1">
      <alignment horizontal="center"/>
    </xf>
    <xf numFmtId="0" fontId="15" fillId="28" borderId="42" xfId="0" applyFont="1" applyFill="1" applyBorder="1" applyAlignment="1">
      <alignment horizontal="center"/>
    </xf>
    <xf numFmtId="0" fontId="15" fillId="28" borderId="108" xfId="0" applyFont="1" applyFill="1" applyBorder="1" applyAlignment="1">
      <alignment horizontal="center"/>
    </xf>
    <xf numFmtId="0" fontId="15" fillId="28" borderId="103" xfId="0" applyFont="1" applyFill="1" applyBorder="1" applyAlignment="1">
      <alignment horizontal="center"/>
    </xf>
    <xf numFmtId="0" fontId="15" fillId="28" borderId="9" xfId="0" applyFont="1" applyFill="1" applyBorder="1" applyAlignment="1">
      <alignment horizontal="center"/>
    </xf>
    <xf numFmtId="0" fontId="15" fillId="28" borderId="10" xfId="0" applyFont="1" applyFill="1" applyBorder="1" applyAlignment="1">
      <alignment horizontal="center"/>
    </xf>
    <xf numFmtId="0" fontId="9" fillId="28" borderId="11" xfId="6" applyFont="1" applyFill="1" applyBorder="1" applyAlignment="1">
      <alignment horizontal="left" vertical="center"/>
    </xf>
    <xf numFmtId="0" fontId="9" fillId="28" borderId="15" xfId="6" applyFont="1" applyFill="1" applyBorder="1" applyAlignment="1">
      <alignment horizontal="left" vertical="center"/>
    </xf>
    <xf numFmtId="0" fontId="9" fillId="28" borderId="103" xfId="6" applyFont="1" applyFill="1" applyBorder="1" applyAlignment="1">
      <alignment horizontal="center" vertical="center"/>
    </xf>
    <xf numFmtId="0" fontId="9" fillId="28" borderId="9" xfId="6" applyFont="1" applyFill="1" applyBorder="1" applyAlignment="1">
      <alignment horizontal="center" vertical="center"/>
    </xf>
    <xf numFmtId="0" fontId="9" fillId="28" borderId="12" xfId="6" applyFont="1" applyFill="1" applyBorder="1" applyAlignment="1">
      <alignment horizontal="center" vertical="center"/>
    </xf>
    <xf numFmtId="0" fontId="9" fillId="28" borderId="16" xfId="6" applyFont="1" applyFill="1" applyBorder="1" applyAlignment="1">
      <alignment horizontal="center" vertical="center"/>
    </xf>
    <xf numFmtId="0" fontId="9" fillId="28" borderId="17" xfId="6" applyFont="1" applyFill="1" applyBorder="1" applyAlignment="1">
      <alignment horizontal="center" vertical="center"/>
    </xf>
    <xf numFmtId="0" fontId="9" fillId="28" borderId="18" xfId="6" applyFont="1" applyFill="1" applyBorder="1" applyAlignment="1">
      <alignment horizontal="center" vertical="center"/>
    </xf>
    <xf numFmtId="0" fontId="15" fillId="28" borderId="13" xfId="0" applyFont="1" applyFill="1" applyBorder="1" applyAlignment="1">
      <alignment horizontal="center"/>
    </xf>
    <xf numFmtId="0" fontId="15" fillId="28" borderId="0" xfId="0" applyFont="1" applyFill="1" applyBorder="1" applyAlignment="1">
      <alignment horizontal="center"/>
    </xf>
    <xf numFmtId="0" fontId="15" fillId="28" borderId="14" xfId="0" applyFont="1" applyFill="1" applyBorder="1" applyAlignment="1">
      <alignment horizontal="center"/>
    </xf>
    <xf numFmtId="0" fontId="9" fillId="28" borderId="23" xfId="0" applyFont="1" applyFill="1" applyBorder="1" applyAlignment="1">
      <alignment horizontal="left" vertical="center"/>
    </xf>
    <xf numFmtId="0" fontId="9" fillId="28" borderId="20" xfId="6" applyFont="1" applyFill="1" applyBorder="1" applyAlignment="1">
      <alignment horizontal="center" vertical="center"/>
    </xf>
    <xf numFmtId="0" fontId="9" fillId="28" borderId="21" xfId="6" applyFont="1" applyFill="1" applyBorder="1" applyAlignment="1">
      <alignment horizontal="center" vertical="center"/>
    </xf>
    <xf numFmtId="0" fontId="9" fillId="28" borderId="22" xfId="6" applyFont="1" applyFill="1" applyBorder="1" applyAlignment="1">
      <alignment horizontal="center" vertical="center"/>
    </xf>
    <xf numFmtId="0" fontId="9" fillId="28" borderId="16" xfId="0" applyFont="1" applyFill="1" applyBorder="1" applyAlignment="1">
      <alignment horizontal="center" vertical="center"/>
    </xf>
    <xf numFmtId="0" fontId="9" fillId="28" borderId="17" xfId="0" applyFont="1" applyFill="1" applyBorder="1" applyAlignment="1">
      <alignment horizontal="center" vertical="center"/>
    </xf>
    <xf numFmtId="0" fontId="9" fillId="28" borderId="18" xfId="0" applyFont="1" applyFill="1" applyBorder="1" applyAlignment="1">
      <alignment horizontal="center" vertical="center"/>
    </xf>
    <xf numFmtId="0" fontId="15" fillId="26" borderId="30" xfId="0" applyFont="1" applyFill="1" applyBorder="1" applyAlignment="1">
      <alignment horizontal="right" vertical="center"/>
    </xf>
    <xf numFmtId="0" fontId="15" fillId="26" borderId="0" xfId="0" applyFont="1" applyFill="1" applyBorder="1" applyAlignment="1">
      <alignment horizontal="right" vertical="center"/>
    </xf>
    <xf numFmtId="0" fontId="15" fillId="26" borderId="0" xfId="0" applyFont="1" applyFill="1" applyBorder="1" applyAlignment="1">
      <alignment horizontal="center" vertical="center"/>
    </xf>
    <xf numFmtId="0" fontId="9" fillId="0" borderId="46" xfId="7" applyFont="1" applyFill="1" applyBorder="1" applyAlignment="1">
      <alignment horizontal="left" wrapText="1"/>
    </xf>
    <xf numFmtId="0" fontId="9" fillId="0" borderId="33" xfId="7" applyFont="1" applyFill="1" applyBorder="1" applyAlignment="1">
      <alignment horizontal="left" wrapText="1"/>
    </xf>
    <xf numFmtId="0" fontId="9" fillId="0" borderId="47" xfId="7" applyFont="1" applyFill="1" applyBorder="1" applyAlignment="1">
      <alignment horizontal="left" wrapText="1"/>
    </xf>
    <xf numFmtId="2" fontId="9" fillId="7" borderId="49" xfId="0" applyNumberFormat="1" applyFont="1" applyFill="1" applyBorder="1" applyAlignment="1">
      <alignment horizontal="right"/>
    </xf>
    <xf numFmtId="2" fontId="9" fillId="7" borderId="47" xfId="0" applyNumberFormat="1" applyFont="1" applyFill="1" applyBorder="1" applyAlignment="1">
      <alignment horizontal="right"/>
    </xf>
    <xf numFmtId="0" fontId="9" fillId="7" borderId="46" xfId="0" applyFont="1" applyFill="1" applyBorder="1" applyAlignment="1">
      <alignment horizontal="left" vertical="center"/>
    </xf>
    <xf numFmtId="0" fontId="9" fillId="7" borderId="33" xfId="0" applyFont="1" applyFill="1" applyBorder="1" applyAlignment="1">
      <alignment horizontal="left" vertical="center"/>
    </xf>
    <xf numFmtId="0" fontId="9" fillId="7" borderId="47" xfId="0" applyFont="1" applyFill="1" applyBorder="1" applyAlignment="1">
      <alignment horizontal="left" vertical="center"/>
    </xf>
    <xf numFmtId="0" fontId="9" fillId="0" borderId="33" xfId="7" applyFont="1" applyFill="1" applyBorder="1" applyAlignment="1">
      <alignment horizontal="left"/>
    </xf>
    <xf numFmtId="0" fontId="9" fillId="7" borderId="25" xfId="0" applyFont="1" applyFill="1" applyBorder="1" applyAlignment="1">
      <alignment horizontal="left"/>
    </xf>
    <xf numFmtId="0" fontId="9" fillId="7" borderId="26" xfId="0" applyFont="1" applyFill="1" applyBorder="1" applyAlignment="1">
      <alignment horizontal="left"/>
    </xf>
    <xf numFmtId="0" fontId="9" fillId="7" borderId="40" xfId="0" applyFont="1" applyFill="1" applyBorder="1" applyAlignment="1">
      <alignment horizontal="left"/>
    </xf>
    <xf numFmtId="9" fontId="9" fillId="7" borderId="40" xfId="0" applyNumberFormat="1" applyFont="1" applyFill="1" applyBorder="1" applyAlignment="1">
      <alignment horizontal="center"/>
    </xf>
    <xf numFmtId="0" fontId="15" fillId="26" borderId="0" xfId="0" applyFont="1" applyFill="1" applyBorder="1" applyAlignment="1" applyProtection="1">
      <alignment horizontal="left" vertical="top" wrapText="1"/>
    </xf>
    <xf numFmtId="49" fontId="15" fillId="26" borderId="0" xfId="0" applyNumberFormat="1" applyFont="1" applyFill="1" applyBorder="1" applyAlignment="1" applyProtection="1">
      <alignment horizontal="left" vertical="top" wrapText="1"/>
    </xf>
    <xf numFmtId="0" fontId="15" fillId="12" borderId="25" xfId="0" applyFont="1" applyFill="1" applyBorder="1" applyAlignment="1">
      <alignment horizontal="left" wrapText="1"/>
    </xf>
    <xf numFmtId="0" fontId="15" fillId="12" borderId="26" xfId="0" applyFont="1" applyFill="1" applyBorder="1" applyAlignment="1">
      <alignment horizontal="left" wrapText="1"/>
    </xf>
    <xf numFmtId="0" fontId="15" fillId="0" borderId="30" xfId="0" applyFont="1" applyBorder="1" applyAlignment="1">
      <alignment horizontal="justify" vertical="center" wrapText="1"/>
    </xf>
    <xf numFmtId="0" fontId="15" fillId="0" borderId="0" xfId="0" applyFont="1" applyBorder="1" applyAlignment="1">
      <alignment horizontal="justify" vertical="center" wrapText="1"/>
    </xf>
    <xf numFmtId="0" fontId="15" fillId="0" borderId="31" xfId="0" applyFont="1" applyBorder="1" applyAlignment="1">
      <alignment horizontal="justify" vertical="center" wrapText="1"/>
    </xf>
    <xf numFmtId="0" fontId="15" fillId="0" borderId="30" xfId="0" applyFont="1" applyBorder="1" applyAlignment="1">
      <alignment horizontal="justify" wrapText="1"/>
    </xf>
    <xf numFmtId="0" fontId="15" fillId="0" borderId="0" xfId="0" applyFont="1" applyBorder="1" applyAlignment="1">
      <alignment horizontal="justify" wrapText="1"/>
    </xf>
    <xf numFmtId="0" fontId="15" fillId="0" borderId="31" xfId="0" applyFont="1" applyBorder="1" applyAlignment="1">
      <alignment horizontal="justify" wrapText="1"/>
    </xf>
    <xf numFmtId="0" fontId="9" fillId="0" borderId="0" xfId="0" applyFont="1" applyBorder="1" applyAlignment="1">
      <alignment horizontal="right"/>
    </xf>
    <xf numFmtId="0" fontId="9" fillId="0" borderId="31" xfId="0" applyFont="1" applyBorder="1" applyAlignment="1">
      <alignment horizontal="right"/>
    </xf>
    <xf numFmtId="0" fontId="9" fillId="0" borderId="42" xfId="0" applyFont="1" applyBorder="1" applyAlignment="1">
      <alignment horizontal="right"/>
    </xf>
    <xf numFmtId="0" fontId="9" fillId="0" borderId="61" xfId="0" applyFont="1" applyBorder="1" applyAlignment="1">
      <alignment horizontal="right"/>
    </xf>
    <xf numFmtId="0" fontId="15" fillId="10" borderId="37" xfId="0" applyFont="1" applyFill="1" applyBorder="1" applyAlignment="1">
      <alignment horizontal="center" vertical="center" wrapText="1"/>
    </xf>
    <xf numFmtId="0" fontId="9" fillId="7" borderId="15" xfId="0" applyFont="1" applyFill="1" applyBorder="1" applyAlignment="1">
      <alignment horizontal="center"/>
    </xf>
    <xf numFmtId="0" fontId="9" fillId="7" borderId="23" xfId="0" applyFont="1" applyFill="1" applyBorder="1" applyAlignment="1">
      <alignment horizontal="center"/>
    </xf>
    <xf numFmtId="2" fontId="9" fillId="7" borderId="60" xfId="0" applyNumberFormat="1" applyFont="1" applyFill="1" applyBorder="1" applyAlignment="1">
      <alignment horizontal="right"/>
    </xf>
    <xf numFmtId="0" fontId="9" fillId="7" borderId="51" xfId="0" applyFont="1" applyFill="1" applyBorder="1" applyAlignment="1">
      <alignment horizontal="center"/>
    </xf>
    <xf numFmtId="0" fontId="15" fillId="11" borderId="37" xfId="0" applyFont="1" applyFill="1" applyBorder="1" applyAlignment="1">
      <alignment horizontal="center" vertical="center"/>
    </xf>
    <xf numFmtId="0" fontId="15" fillId="9" borderId="44" xfId="0" applyFont="1" applyFill="1" applyBorder="1" applyAlignment="1">
      <alignment horizontal="center" vertical="center"/>
    </xf>
    <xf numFmtId="0" fontId="9" fillId="28" borderId="23" xfId="6" applyFont="1" applyFill="1" applyBorder="1" applyAlignment="1">
      <alignment horizontal="left" vertical="center"/>
    </xf>
    <xf numFmtId="0" fontId="9" fillId="28" borderId="110" xfId="6" applyFont="1" applyFill="1" applyBorder="1" applyAlignment="1">
      <alignment horizontal="left" vertical="center"/>
    </xf>
    <xf numFmtId="0" fontId="15" fillId="12" borderId="25" xfId="0" applyFont="1" applyFill="1" applyBorder="1" applyAlignment="1">
      <alignment horizontal="left" vertical="top" wrapText="1"/>
    </xf>
    <xf numFmtId="0" fontId="15" fillId="12" borderId="26" xfId="0" applyFont="1" applyFill="1" applyBorder="1" applyAlignment="1">
      <alignment horizontal="left" vertical="top" wrapText="1"/>
    </xf>
    <xf numFmtId="0" fontId="15" fillId="12" borderId="54" xfId="0" applyFont="1" applyFill="1" applyBorder="1" applyAlignment="1">
      <alignment horizontal="left" vertical="top" wrapText="1"/>
    </xf>
    <xf numFmtId="0" fontId="15" fillId="12" borderId="55" xfId="0" applyFont="1" applyFill="1" applyBorder="1" applyAlignment="1">
      <alignment horizontal="left" vertical="top" wrapText="1"/>
    </xf>
    <xf numFmtId="0" fontId="15" fillId="9" borderId="28" xfId="0" applyFont="1" applyFill="1" applyBorder="1" applyAlignment="1">
      <alignment horizontal="center" vertical="center" wrapText="1"/>
    </xf>
    <xf numFmtId="0" fontId="15" fillId="9" borderId="9" xfId="0" applyFont="1" applyFill="1" applyBorder="1" applyAlignment="1">
      <alignment horizontal="center" vertical="center" wrapText="1"/>
    </xf>
    <xf numFmtId="0" fontId="15" fillId="12" borderId="27" xfId="0" applyFont="1" applyFill="1" applyBorder="1" applyAlignment="1">
      <alignment horizontal="left" wrapText="1"/>
    </xf>
    <xf numFmtId="0" fontId="9" fillId="7" borderId="41" xfId="0" applyFont="1" applyFill="1" applyBorder="1" applyAlignment="1"/>
    <xf numFmtId="0" fontId="9" fillId="7" borderId="21" xfId="0" applyFont="1" applyFill="1" applyBorder="1" applyAlignment="1"/>
    <xf numFmtId="0" fontId="9" fillId="7" borderId="19" xfId="0" applyFont="1" applyFill="1" applyBorder="1" applyAlignment="1">
      <alignment horizontal="center"/>
    </xf>
    <xf numFmtId="0" fontId="9" fillId="7" borderId="24" xfId="0" applyFont="1" applyFill="1" applyBorder="1" applyAlignment="1">
      <alignment horizontal="center"/>
    </xf>
    <xf numFmtId="2" fontId="9" fillId="7" borderId="20" xfId="0" applyNumberFormat="1" applyFont="1" applyFill="1" applyBorder="1" applyAlignment="1">
      <alignment horizontal="right"/>
    </xf>
    <xf numFmtId="2" fontId="9" fillId="7" borderId="50" xfId="0" applyNumberFormat="1" applyFont="1" applyFill="1" applyBorder="1" applyAlignment="1">
      <alignment horizontal="right"/>
    </xf>
    <xf numFmtId="0" fontId="15" fillId="12" borderId="25" xfId="0" applyFont="1" applyFill="1" applyBorder="1" applyAlignment="1">
      <alignment horizontal="left" vertical="center" wrapText="1"/>
    </xf>
    <xf numFmtId="0" fontId="15" fillId="12" borderId="26" xfId="0" applyFont="1" applyFill="1" applyBorder="1" applyAlignment="1">
      <alignment horizontal="left" vertical="center" wrapText="1"/>
    </xf>
    <xf numFmtId="0" fontId="15" fillId="9" borderId="54" xfId="0" applyFont="1" applyFill="1" applyBorder="1" applyAlignment="1">
      <alignment horizontal="center" vertical="center" wrapText="1"/>
    </xf>
    <xf numFmtId="0" fontId="15" fillId="9" borderId="55" xfId="0" applyFont="1" applyFill="1" applyBorder="1" applyAlignment="1">
      <alignment horizontal="center" vertical="center" wrapText="1"/>
    </xf>
    <xf numFmtId="0" fontId="15" fillId="11" borderId="46" xfId="0" applyFont="1" applyFill="1" applyBorder="1" applyAlignment="1" applyProtection="1">
      <alignment horizontal="center"/>
      <protection locked="0"/>
    </xf>
    <xf numFmtId="0" fontId="15" fillId="11" borderId="33" xfId="0" applyFont="1" applyFill="1" applyBorder="1" applyAlignment="1" applyProtection="1">
      <alignment horizontal="center"/>
      <protection locked="0"/>
    </xf>
    <xf numFmtId="0" fontId="15" fillId="11" borderId="58" xfId="0" applyFont="1" applyFill="1" applyBorder="1" applyAlignment="1" applyProtection="1">
      <alignment horizontal="center"/>
      <protection locked="0"/>
    </xf>
    <xf numFmtId="0" fontId="15" fillId="9" borderId="54" xfId="0" applyFont="1" applyFill="1" applyBorder="1" applyAlignment="1">
      <alignment horizontal="center" vertical="center"/>
    </xf>
    <xf numFmtId="0" fontId="15" fillId="9" borderId="56" xfId="0" applyFont="1" applyFill="1" applyBorder="1" applyAlignment="1">
      <alignment horizontal="center" vertical="center"/>
    </xf>
  </cellXfs>
  <cellStyles count="29">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2 2" xfId="24" xr:uid="{00000000-0005-0000-0000-000009000000}"/>
    <cellStyle name="Moneda 3" xfId="18" xr:uid="{00000000-0005-0000-0000-00000A000000}"/>
    <cellStyle name="Moneda 3 2" xfId="25" xr:uid="{00000000-0005-0000-0000-00000B000000}"/>
    <cellStyle name="Moneda 4" xfId="20" xr:uid="{00000000-0005-0000-0000-00000C000000}"/>
    <cellStyle name="Moneda 4 2" xfId="27" xr:uid="{00000000-0005-0000-0000-00000D000000}"/>
    <cellStyle name="Normal" xfId="0" builtinId="0"/>
    <cellStyle name="Normal 14" xfId="7" xr:uid="{00000000-0005-0000-0000-00000F000000}"/>
    <cellStyle name="Normal 14 2" xfId="23" xr:uid="{00000000-0005-0000-0000-000010000000}"/>
    <cellStyle name="Normal 2" xfId="12" xr:uid="{00000000-0005-0000-0000-000011000000}"/>
    <cellStyle name="Normal 3" xfId="19" xr:uid="{00000000-0005-0000-0000-000012000000}"/>
    <cellStyle name="Normal 3 2" xfId="26" xr:uid="{00000000-0005-0000-0000-000013000000}"/>
    <cellStyle name="Normal 4" xfId="28" xr:uid="{00000000-0005-0000-0000-000014000000}"/>
    <cellStyle name="Normal_modelo ACTA OBRA y MODIFICACION" xfId="6" xr:uid="{00000000-0005-0000-0000-000015000000}"/>
    <cellStyle name="Notas" xfId="2" builtinId="10"/>
    <cellStyle name="Notas 2" xfId="13" xr:uid="{00000000-0005-0000-0000-000017000000}"/>
    <cellStyle name="Porcentaje" xfId="5" builtinId="5"/>
    <cellStyle name="Porcentaje 2" xfId="15" xr:uid="{00000000-0005-0000-0000-000019000000}"/>
    <cellStyle name="Porcentaje 3" xfId="22" xr:uid="{00000000-0005-0000-0000-00001A000000}"/>
    <cellStyle name="Porcentual 9" xfId="8" xr:uid="{00000000-0005-0000-0000-00001B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BOYACÁ</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439964</xdr:colOff>
      <xdr:row>0</xdr:row>
      <xdr:rowOff>176893</xdr:rowOff>
    </xdr:from>
    <xdr:to>
      <xdr:col>3</xdr:col>
      <xdr:colOff>1255337</xdr:colOff>
      <xdr:row>0</xdr:row>
      <xdr:rowOff>1018214</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781143" y="176893"/>
          <a:ext cx="1849515"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841926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5.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C56" sqref="C56"/>
    </sheetView>
  </sheetViews>
  <sheetFormatPr baseColWidth="10" defaultRowHeight="15"/>
  <cols>
    <col min="3" max="3" width="10.42578125" customWidth="1"/>
    <col min="8" max="8" width="83" customWidth="1"/>
    <col min="25" max="25" width="12.5703125" customWidth="1"/>
    <col min="26" max="26" width="10"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75"/>
      <c r="B32" s="675"/>
      <c r="C32" s="675"/>
      <c r="D32" s="675"/>
      <c r="E32" s="675"/>
      <c r="F32" s="675"/>
      <c r="G32" s="675"/>
      <c r="H32" s="67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75"/>
      <c r="B33" s="675"/>
      <c r="C33" s="675"/>
      <c r="D33" s="675"/>
      <c r="E33" s="675"/>
      <c r="F33" s="675"/>
      <c r="G33" s="675"/>
      <c r="H33" s="67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75"/>
      <c r="B34" s="675"/>
      <c r="C34" s="675"/>
      <c r="D34" s="675"/>
      <c r="E34" s="675"/>
      <c r="F34" s="675"/>
      <c r="G34" s="675"/>
      <c r="H34" s="67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75"/>
      <c r="B35" s="675"/>
      <c r="C35" s="675"/>
      <c r="D35" s="675"/>
      <c r="E35" s="675"/>
      <c r="F35" s="675"/>
      <c r="G35" s="675"/>
      <c r="H35" s="67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75"/>
      <c r="B36" s="675"/>
      <c r="C36" s="675"/>
      <c r="D36" s="675"/>
      <c r="E36" s="675"/>
      <c r="F36" s="675"/>
      <c r="G36" s="675"/>
      <c r="H36" s="67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75"/>
      <c r="B37" s="675"/>
      <c r="C37" s="675"/>
      <c r="D37" s="675"/>
      <c r="E37" s="675"/>
      <c r="F37" s="675"/>
      <c r="G37" s="675"/>
      <c r="H37" s="67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75"/>
      <c r="B38" s="675"/>
      <c r="C38" s="675"/>
      <c r="D38" s="675"/>
      <c r="E38" s="675"/>
      <c r="F38" s="675"/>
      <c r="G38" s="675"/>
      <c r="H38" s="67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C72" sqref="C7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C72" sqref="C72"/>
      <selection pane="topRight" activeCell="C72" sqref="C72"/>
      <selection pane="bottomLeft" activeCell="C72" sqref="C72"/>
      <selection pane="bottomRight" activeCell="E5" sqref="E5"/>
    </sheetView>
  </sheetViews>
  <sheetFormatPr baseColWidth="10" defaultRowHeight="52.5"/>
  <cols>
    <col min="1" max="1" width="16.7109375" style="114" customWidth="1"/>
    <col min="2" max="2" width="108.28515625" style="113" customWidth="1"/>
    <col min="3" max="3" width="15.42578125" style="144" customWidth="1"/>
    <col min="4" max="4" width="24.85546875" style="184" customWidth="1"/>
    <col min="5" max="5" width="28.42578125" style="206" customWidth="1"/>
    <col min="6" max="7" width="11.42578125" customWidth="1"/>
    <col min="8" max="8" width="1.28515625" customWidth="1"/>
    <col min="10" max="10" width="34.42578125" customWidth="1"/>
  </cols>
  <sheetData>
    <row r="1" spans="1:10" ht="96" customHeight="1" thickTop="1" thickBot="1">
      <c r="A1" s="676" t="s">
        <v>1849</v>
      </c>
      <c r="B1" s="677"/>
      <c r="C1" s="677"/>
      <c r="D1" s="678"/>
    </row>
    <row r="2" spans="1:10" ht="56.25" customHeight="1" thickTop="1" thickBot="1">
      <c r="A2" s="193" t="s">
        <v>943</v>
      </c>
      <c r="B2" s="194" t="s">
        <v>1437</v>
      </c>
      <c r="C2" s="194" t="s">
        <v>982</v>
      </c>
      <c r="D2" s="223" t="s">
        <v>1847</v>
      </c>
    </row>
    <row r="3" spans="1:10" ht="54" thickTop="1" thickBot="1">
      <c r="A3" s="131" t="s">
        <v>983</v>
      </c>
      <c r="B3" s="132" t="s">
        <v>1220</v>
      </c>
      <c r="C3" s="133" t="str">
        <f>'200.1'!L31</f>
        <v>Ha</v>
      </c>
      <c r="D3" s="180">
        <f>VLOOKUP('200.1'!A88,'200.1'!A36:N107,14,FALSE)</f>
        <v>4199514.7446672786</v>
      </c>
      <c r="G3" t="s">
        <v>980</v>
      </c>
      <c r="J3" s="1"/>
    </row>
    <row r="4" spans="1:10" ht="54" thickTop="1" thickBot="1">
      <c r="A4" s="134" t="s">
        <v>985</v>
      </c>
      <c r="B4" s="135" t="s">
        <v>1169</v>
      </c>
      <c r="C4" s="133" t="s">
        <v>984</v>
      </c>
      <c r="D4" s="180">
        <f>VLOOKUP('200.2'!A88,'200.2'!A37:N108,14,FALSE)</f>
        <v>213158.14019559484</v>
      </c>
      <c r="J4" s="1"/>
    </row>
    <row r="5" spans="1:10" ht="54" thickTop="1" thickBot="1">
      <c r="A5" s="134" t="s">
        <v>986</v>
      </c>
      <c r="B5" s="135" t="s">
        <v>1170</v>
      </c>
      <c r="C5" s="136" t="s">
        <v>987</v>
      </c>
      <c r="D5" s="180">
        <f>VLOOKUP('201.1'!A88,'201.1'!A38:N109,14,FALSE)</f>
        <v>219802.42459022239</v>
      </c>
    </row>
    <row r="6" spans="1:10" ht="54" thickTop="1" thickBot="1">
      <c r="A6" s="134" t="s">
        <v>988</v>
      </c>
      <c r="B6" s="135" t="s">
        <v>1171</v>
      </c>
      <c r="C6" s="136" t="s">
        <v>987</v>
      </c>
      <c r="D6" s="180">
        <f>VLOOKUP('201.2'!A88,'201.2'!A39:N110,14,FALSE)</f>
        <v>204820.64789702487</v>
      </c>
    </row>
    <row r="7" spans="1:10" ht="70.5" customHeight="1" thickTop="1" thickBot="1">
      <c r="A7" s="134" t="s">
        <v>989</v>
      </c>
      <c r="B7" s="135" t="s">
        <v>1172</v>
      </c>
      <c r="C7" s="136" t="s">
        <v>987</v>
      </c>
      <c r="D7" s="180">
        <f>VLOOKUP('201.3'!A88,'201.3'!A40:N111,14,FALSE)</f>
        <v>53289.692185954089</v>
      </c>
    </row>
    <row r="8" spans="1:10" ht="54" thickTop="1" thickBot="1">
      <c r="A8" s="134" t="s">
        <v>990</v>
      </c>
      <c r="B8" s="135" t="s">
        <v>1173</v>
      </c>
      <c r="C8" s="136" t="s">
        <v>987</v>
      </c>
      <c r="D8" s="181">
        <f>VLOOKUP('201.4'!A88,'201.4'!A41:N112,14,FALSE)</f>
        <v>83237.365266329318</v>
      </c>
    </row>
    <row r="9" spans="1:10" ht="54" thickTop="1" thickBot="1">
      <c r="A9" s="134" t="s">
        <v>991</v>
      </c>
      <c r="B9" s="135" t="s">
        <v>1170</v>
      </c>
      <c r="C9" s="136" t="s">
        <v>1845</v>
      </c>
      <c r="D9" s="181">
        <f>VLOOKUP('201.5'!A88,'201.5'!A42:N113,14,FALSE)</f>
        <v>219802.42459022239</v>
      </c>
    </row>
    <row r="10" spans="1:10" ht="54" thickTop="1" thickBot="1">
      <c r="A10" s="134" t="s">
        <v>992</v>
      </c>
      <c r="B10" s="135" t="s">
        <v>1171</v>
      </c>
      <c r="C10" s="136" t="s">
        <v>1845</v>
      </c>
      <c r="D10" s="181">
        <f>VLOOKUP('201.6'!A88,'201.6'!A43:N114,14,FALSE)</f>
        <v>204820.64789702487</v>
      </c>
    </row>
    <row r="11" spans="1:10" ht="54" thickTop="1" thickBot="1">
      <c r="A11" s="134" t="s">
        <v>993</v>
      </c>
      <c r="B11" s="135" t="s">
        <v>1171</v>
      </c>
      <c r="C11" s="136" t="s">
        <v>387</v>
      </c>
      <c r="D11" s="181">
        <f>VLOOKUP('201.7'!A88,'201.7'!A44:N115,14,FALSE)</f>
        <v>201755.28514707676</v>
      </c>
    </row>
    <row r="12" spans="1:10" ht="54" thickTop="1" thickBot="1">
      <c r="A12" s="134" t="s">
        <v>994</v>
      </c>
      <c r="B12" s="135" t="s">
        <v>1174</v>
      </c>
      <c r="C12" s="136" t="s">
        <v>233</v>
      </c>
      <c r="D12" s="181">
        <f>VLOOKUP('201.8'!A88,'201.8'!A45:N116,14,FALSE)</f>
        <v>22405.298393469267</v>
      </c>
    </row>
    <row r="13" spans="1:10" ht="54" thickTop="1" thickBot="1">
      <c r="A13" s="134" t="s">
        <v>995</v>
      </c>
      <c r="B13" s="135" t="s">
        <v>1175</v>
      </c>
      <c r="C13" s="136" t="s">
        <v>233</v>
      </c>
      <c r="D13" s="181">
        <f>VLOOKUP('201.9'!A88,'201.9'!A46:N117,14,FALSE)</f>
        <v>22130.449054692035</v>
      </c>
    </row>
    <row r="14" spans="1:10" ht="54" thickTop="1" thickBot="1">
      <c r="A14" s="134" t="s">
        <v>996</v>
      </c>
      <c r="B14" s="135" t="s">
        <v>1176</v>
      </c>
      <c r="C14" s="136" t="s">
        <v>144</v>
      </c>
      <c r="D14" s="181">
        <f>VLOOKUP('201.10'!A88,'201.10'!A47:N118,14,FALSE)</f>
        <v>9378.182746410328</v>
      </c>
    </row>
    <row r="15" spans="1:10" ht="54" thickTop="1" thickBot="1">
      <c r="A15" s="134" t="s">
        <v>997</v>
      </c>
      <c r="B15" s="135" t="s">
        <v>1177</v>
      </c>
      <c r="C15" s="136" t="s">
        <v>998</v>
      </c>
      <c r="D15" s="181">
        <f>VLOOKUP('201.11'!A88,'201.11'!A48:N119,14,FALSE)</f>
        <v>1546.0251119667139</v>
      </c>
    </row>
    <row r="16" spans="1:10" ht="54" thickTop="1" thickBot="1">
      <c r="A16" s="134" t="s">
        <v>999</v>
      </c>
      <c r="B16" s="135" t="s">
        <v>1178</v>
      </c>
      <c r="C16" s="136" t="s">
        <v>1845</v>
      </c>
      <c r="D16" s="181">
        <f>VLOOKUP('201.12'!A88,'201.12'!A49:N120,14,FALSE)</f>
        <v>122302.8906819268</v>
      </c>
    </row>
    <row r="17" spans="1:10" ht="64.5" thickTop="1" thickBot="1">
      <c r="A17" s="137" t="s">
        <v>1000</v>
      </c>
      <c r="B17" s="138" t="s">
        <v>1179</v>
      </c>
      <c r="C17" s="136" t="s">
        <v>1845</v>
      </c>
      <c r="D17" s="181">
        <f>VLOOKUP('201.13'!A88,'201.13'!A50:N121,14,FALSE)</f>
        <v>118517.64872002971</v>
      </c>
    </row>
    <row r="18" spans="1:10" ht="54" thickTop="1" thickBot="1">
      <c r="A18" s="134" t="s">
        <v>1001</v>
      </c>
      <c r="B18" s="135" t="s">
        <v>1180</v>
      </c>
      <c r="C18" s="136" t="s">
        <v>144</v>
      </c>
      <c r="D18" s="181">
        <f>VLOOKUP('201.14'!A88,'201.14'!A51:N122,14,FALSE)</f>
        <v>45550.655200200847</v>
      </c>
    </row>
    <row r="19" spans="1:10" ht="54" thickTop="1" thickBot="1">
      <c r="A19" s="134" t="s">
        <v>1002</v>
      </c>
      <c r="B19" s="135" t="s">
        <v>1181</v>
      </c>
      <c r="C19" s="136" t="s">
        <v>144</v>
      </c>
      <c r="D19" s="181">
        <f>VLOOKUP('201.15'!A88,'201.15'!A52:N123,14,FALSE)</f>
        <v>56242.218633303644</v>
      </c>
    </row>
    <row r="20" spans="1:10" ht="54" thickTop="1" thickBot="1">
      <c r="A20" s="134" t="s">
        <v>1003</v>
      </c>
      <c r="B20" s="135" t="s">
        <v>1182</v>
      </c>
      <c r="C20" s="136" t="s">
        <v>144</v>
      </c>
      <c r="D20" s="181">
        <f>VLOOKUP('201.16'!A88,'201.16'!A53:N124,14,FALSE)</f>
        <v>2064.1954666666666</v>
      </c>
    </row>
    <row r="21" spans="1:10" ht="54" thickTop="1" thickBot="1">
      <c r="A21" s="134" t="s">
        <v>1004</v>
      </c>
      <c r="B21" s="135" t="s">
        <v>1183</v>
      </c>
      <c r="C21" s="136" t="s">
        <v>1845</v>
      </c>
      <c r="D21" s="181">
        <f>VLOOKUP('201.17'!A88,'201.17'!A54:N125,14,FALSE)</f>
        <v>76527.055043334112</v>
      </c>
    </row>
    <row r="22" spans="1:10" ht="54" thickTop="1" thickBot="1">
      <c r="A22" s="134" t="s">
        <v>1005</v>
      </c>
      <c r="B22" s="135" t="s">
        <v>1184</v>
      </c>
      <c r="C22" s="136" t="s">
        <v>1845</v>
      </c>
      <c r="D22" s="181">
        <f>VLOOKUP('201.18'!A88,'201.18'!A55:N126,14,FALSE)</f>
        <v>76527.055043334112</v>
      </c>
    </row>
    <row r="23" spans="1:10" ht="54" thickTop="1" thickBot="1">
      <c r="A23" s="134" t="s">
        <v>1006</v>
      </c>
      <c r="B23" s="135" t="s">
        <v>1185</v>
      </c>
      <c r="C23" s="136" t="s">
        <v>144</v>
      </c>
      <c r="D23" s="181">
        <f>VLOOKUP('201.19'!A88,'201.19'!A56:N127,14,FALSE)</f>
        <v>6299.231850847651</v>
      </c>
    </row>
    <row r="24" spans="1:10" ht="54" thickTop="1" thickBot="1">
      <c r="A24" s="134" t="s">
        <v>1007</v>
      </c>
      <c r="B24" s="135" t="s">
        <v>1186</v>
      </c>
      <c r="C24" s="136" t="s">
        <v>144</v>
      </c>
      <c r="D24" s="181">
        <f>VLOOKUP('201.20'!A88,'201.20'!A57:N128,14,FALSE)</f>
        <v>873.78704426210072</v>
      </c>
    </row>
    <row r="25" spans="1:10" ht="54" thickTop="1" thickBot="1">
      <c r="A25" s="134" t="s">
        <v>1008</v>
      </c>
      <c r="B25" s="135" t="s">
        <v>1187</v>
      </c>
      <c r="C25" s="136" t="s">
        <v>144</v>
      </c>
      <c r="D25" s="181">
        <f>VLOOKUP('201.21'!A88,'201.21'!A58:N129,14,FALSE)</f>
        <v>7607.2531739596579</v>
      </c>
    </row>
    <row r="26" spans="1:10" ht="54" thickTop="1" thickBot="1">
      <c r="A26" s="134" t="s">
        <v>1425</v>
      </c>
      <c r="B26" s="135" t="s">
        <v>1413</v>
      </c>
      <c r="C26" s="136" t="s">
        <v>1845</v>
      </c>
      <c r="D26" s="181">
        <f>VLOOKUP('203.1'!A88,'203.1'!A59:N130,14,FALSE)</f>
        <v>1241380.0388622351</v>
      </c>
      <c r="J26" s="206"/>
    </row>
    <row r="27" spans="1:10" ht="54" thickTop="1" thickBot="1">
      <c r="A27" s="134" t="s">
        <v>1426</v>
      </c>
      <c r="B27" s="135" t="s">
        <v>1417</v>
      </c>
      <c r="C27" s="136" t="s">
        <v>1845</v>
      </c>
      <c r="D27" s="181">
        <f>VLOOKUP('203.2'!A88,'203.2'!A60:N131,14,FALSE)</f>
        <v>1496845.5212209099</v>
      </c>
      <c r="J27" s="206"/>
    </row>
    <row r="28" spans="1:10" ht="54" thickTop="1" thickBot="1">
      <c r="A28" s="134" t="s">
        <v>1427</v>
      </c>
      <c r="B28" s="135" t="s">
        <v>1418</v>
      </c>
      <c r="C28" s="136" t="s">
        <v>1845</v>
      </c>
      <c r="D28" s="181">
        <f>VLOOKUP('203.3'!A88,'203.3'!A61:N132,14,FALSE)</f>
        <v>1679320.8657628205</v>
      </c>
    </row>
    <row r="29" spans="1:10" ht="54" thickTop="1" thickBot="1">
      <c r="A29" s="134" t="s">
        <v>1428</v>
      </c>
      <c r="B29" s="135" t="s">
        <v>1419</v>
      </c>
      <c r="C29" s="136" t="s">
        <v>1845</v>
      </c>
      <c r="D29" s="181">
        <f>VLOOKUP('203.4'!A88,'203.4'!A62:N133,14,FALSE)</f>
        <v>745081.40420649364</v>
      </c>
    </row>
    <row r="30" spans="1:10" ht="54" thickTop="1" thickBot="1">
      <c r="A30" s="134" t="s">
        <v>1429</v>
      </c>
      <c r="B30" s="135" t="s">
        <v>1420</v>
      </c>
      <c r="C30" s="136" t="s">
        <v>1845</v>
      </c>
      <c r="D30" s="181">
        <f>VLOOKUP('203.5'!A88,'203.5'!A63:N134,14,FALSE)</f>
        <v>864972.37640110101</v>
      </c>
    </row>
    <row r="31" spans="1:10" ht="54" thickTop="1" thickBot="1">
      <c r="A31" s="134" t="s">
        <v>1430</v>
      </c>
      <c r="B31" s="135" t="s">
        <v>1421</v>
      </c>
      <c r="C31" s="136" t="s">
        <v>1845</v>
      </c>
      <c r="D31" s="181">
        <f>VLOOKUP('203.6'!A88,'203.6'!A64:N135,14,FALSE)</f>
        <v>941266.63143403269</v>
      </c>
    </row>
    <row r="32" spans="1:10" ht="54" thickTop="1" thickBot="1">
      <c r="A32" s="134" t="s">
        <v>1431</v>
      </c>
      <c r="B32" s="135" t="s">
        <v>1422</v>
      </c>
      <c r="C32" s="136" t="s">
        <v>1845</v>
      </c>
      <c r="D32" s="181">
        <f>VLOOKUP('203.7'!A88,'203.7'!A65:N136,14,FALSE)</f>
        <v>254015.53515836204</v>
      </c>
    </row>
    <row r="33" spans="1:4" ht="54" thickTop="1" thickBot="1">
      <c r="A33" s="134" t="s">
        <v>1432</v>
      </c>
      <c r="B33" s="135" t="s">
        <v>1871</v>
      </c>
      <c r="C33" s="136" t="s">
        <v>1845</v>
      </c>
      <c r="D33" s="181">
        <f>VLOOKUP('203.8'!A88,'203.8'!A66:N137,14,FALSE)</f>
        <v>368931.75143186044</v>
      </c>
    </row>
    <row r="34" spans="1:4" ht="54" thickTop="1" thickBot="1">
      <c r="A34" s="134" t="s">
        <v>1433</v>
      </c>
      <c r="B34" s="135" t="s">
        <v>1424</v>
      </c>
      <c r="C34" s="136" t="s">
        <v>1845</v>
      </c>
      <c r="D34" s="181">
        <f>VLOOKUP('203.9'!A88,'203.9'!A67:N138,14,FALSE)</f>
        <v>391811.49679139437</v>
      </c>
    </row>
    <row r="35" spans="1:4" ht="54" thickTop="1" thickBot="1">
      <c r="A35" s="134" t="s">
        <v>1434</v>
      </c>
      <c r="B35" s="135" t="s">
        <v>1414</v>
      </c>
      <c r="C35" s="136" t="s">
        <v>1845</v>
      </c>
      <c r="D35" s="181">
        <f>VLOOKUP('203.10'!A88,'203.10'!A68:N139,14,FALSE)</f>
        <v>196945.54412848424</v>
      </c>
    </row>
    <row r="36" spans="1:4" ht="54" thickTop="1" thickBot="1">
      <c r="A36" s="134" t="s">
        <v>1435</v>
      </c>
      <c r="B36" s="135" t="s">
        <v>1415</v>
      </c>
      <c r="C36" s="136" t="s">
        <v>1845</v>
      </c>
      <c r="D36" s="181">
        <f>VLOOKUP('203.11'!A88,'203.11'!A69:N140,14,FALSE)</f>
        <v>275332.79314285784</v>
      </c>
    </row>
    <row r="37" spans="1:4" ht="54" thickTop="1" thickBot="1">
      <c r="A37" s="134" t="s">
        <v>1436</v>
      </c>
      <c r="B37" s="220" t="s">
        <v>1416</v>
      </c>
      <c r="C37" s="136" t="s">
        <v>1845</v>
      </c>
      <c r="D37" s="181">
        <f>VLOOKUP('203.12'!A88,'203.12'!A70:N141,14,FALSE)</f>
        <v>287218.37514781056</v>
      </c>
    </row>
    <row r="38" spans="1:4" ht="54" thickTop="1" thickBot="1">
      <c r="A38" s="134" t="s">
        <v>1009</v>
      </c>
      <c r="B38" s="135" t="s">
        <v>1188</v>
      </c>
      <c r="C38" s="136" t="s">
        <v>387</v>
      </c>
      <c r="D38" s="181">
        <f>VLOOKUP('210.1.1'!A88,'210.1.1'!A71:N142,14,FALSE)</f>
        <v>17652.502986602747</v>
      </c>
    </row>
    <row r="39" spans="1:4" ht="54" thickTop="1" thickBot="1">
      <c r="A39" s="134" t="s">
        <v>1010</v>
      </c>
      <c r="B39" s="135" t="s">
        <v>1189</v>
      </c>
      <c r="C39" s="136" t="s">
        <v>387</v>
      </c>
      <c r="D39" s="181">
        <f>VLOOKUP('210.1.2'!A88,'210.1.2'!A72:N143,14,FALSE)</f>
        <v>4262.3838064987649</v>
      </c>
    </row>
    <row r="40" spans="1:4" ht="54" thickTop="1" thickBot="1">
      <c r="A40" s="134" t="s">
        <v>1011</v>
      </c>
      <c r="B40" s="135" t="s">
        <v>1190</v>
      </c>
      <c r="C40" s="136" t="s">
        <v>387</v>
      </c>
      <c r="D40" s="181">
        <f>VLOOKUP('210.2.1'!A90,'210.2.1'!A73:N144,14,FALSE)</f>
        <v>33733.837140122967</v>
      </c>
    </row>
    <row r="41" spans="1:4" ht="54" thickTop="1" thickBot="1">
      <c r="A41" s="134" t="s">
        <v>1012</v>
      </c>
      <c r="B41" s="135" t="s">
        <v>1191</v>
      </c>
      <c r="C41" s="136" t="s">
        <v>387</v>
      </c>
      <c r="D41" s="181">
        <f>VLOOKUP('210.2.2'!A88,'210.2.2'!A74:N145,14,FALSE)</f>
        <v>17652.502986602747</v>
      </c>
    </row>
    <row r="42" spans="1:4" ht="54" thickTop="1" thickBot="1">
      <c r="A42" s="134" t="s">
        <v>1013</v>
      </c>
      <c r="B42" s="135" t="s">
        <v>1192</v>
      </c>
      <c r="C42" s="136" t="s">
        <v>387</v>
      </c>
      <c r="D42" s="181">
        <f>VLOOKUP('210.2.3'!A91,'210.2.3'!A91:N146,14,FALSE)</f>
        <v>20343.717960018981</v>
      </c>
    </row>
    <row r="43" spans="1:4" ht="54" thickTop="1" thickBot="1">
      <c r="A43" s="134" t="s">
        <v>1014</v>
      </c>
      <c r="B43" s="135" t="s">
        <v>1193</v>
      </c>
      <c r="C43" s="136" t="s">
        <v>387</v>
      </c>
      <c r="D43" s="181">
        <f>VLOOKUP('210.2.4'!A88,'210.2.4'!A88:N147,14,FALSE)</f>
        <v>4262.3838064987649</v>
      </c>
    </row>
    <row r="44" spans="1:4" ht="54" thickTop="1" thickBot="1">
      <c r="A44" s="134" t="s">
        <v>1015</v>
      </c>
      <c r="B44" s="135" t="s">
        <v>1194</v>
      </c>
      <c r="C44" s="136" t="s">
        <v>387</v>
      </c>
      <c r="D44" s="181">
        <f>VLOOKUP('211.1'!A88,'211.1'!A88:N148,14,FALSE)</f>
        <v>19783.048359940323</v>
      </c>
    </row>
    <row r="45" spans="1:4" ht="54" thickTop="1" thickBot="1">
      <c r="A45" s="134" t="s">
        <v>1016</v>
      </c>
      <c r="B45" s="135" t="s">
        <v>1195</v>
      </c>
      <c r="C45" s="136" t="s">
        <v>387</v>
      </c>
      <c r="D45" s="181">
        <f>VLOOKUP('220.1'!A88,'220.1'!A88:N149,14,FALSE)</f>
        <v>16948.37740445137</v>
      </c>
    </row>
    <row r="46" spans="1:4" ht="54" thickTop="1" thickBot="1">
      <c r="A46" s="134" t="s">
        <v>1017</v>
      </c>
      <c r="B46" s="135" t="s">
        <v>1196</v>
      </c>
      <c r="C46" s="136" t="s">
        <v>387</v>
      </c>
      <c r="D46" s="181">
        <f>VLOOKUP('221.1'!A88,'221.1'!A88:N150,14,FALSE)</f>
        <v>12613.796772599464</v>
      </c>
    </row>
    <row r="47" spans="1:4" ht="54" thickTop="1" thickBot="1">
      <c r="A47" s="134" t="s">
        <v>1018</v>
      </c>
      <c r="B47" s="135" t="s">
        <v>1197</v>
      </c>
      <c r="C47" s="136" t="s">
        <v>387</v>
      </c>
      <c r="D47" s="181">
        <f>VLOOKUP('221.2'!A88,'221.2'!A88:N151,14,FALSE)</f>
        <v>8128.6180024434898</v>
      </c>
    </row>
    <row r="48" spans="1:4" ht="64.5" thickTop="1" thickBot="1">
      <c r="A48" s="134" t="s">
        <v>1441</v>
      </c>
      <c r="B48" s="135" t="s">
        <v>1438</v>
      </c>
      <c r="C48" s="136" t="s">
        <v>233</v>
      </c>
      <c r="D48" s="181">
        <f>VLOOKUP('223.1'!A88,'223.1'!A88:N152,14,FALSE)</f>
        <v>11012.104610546003</v>
      </c>
    </row>
    <row r="49" spans="1:10" ht="54" thickTop="1" thickBot="1">
      <c r="A49" s="134" t="s">
        <v>1442</v>
      </c>
      <c r="B49" s="135" t="s">
        <v>1439</v>
      </c>
      <c r="C49" s="136" t="s">
        <v>233</v>
      </c>
      <c r="D49" s="181">
        <f>VLOOKUP('223.2'!A88,'223.2'!A88:N153,14,FALSE)</f>
        <v>15804.906580543638</v>
      </c>
    </row>
    <row r="50" spans="1:10" ht="54" thickTop="1" thickBot="1">
      <c r="A50" s="134" t="s">
        <v>1443</v>
      </c>
      <c r="B50" s="135" t="s">
        <v>1440</v>
      </c>
      <c r="C50" s="136" t="s">
        <v>387</v>
      </c>
      <c r="D50" s="181">
        <f>VLOOKUP('223.3.1'!A88,'223.3.1'!A88:N154,14,FALSE)</f>
        <v>45913</v>
      </c>
    </row>
    <row r="51" spans="1:10" ht="64.5" thickTop="1" thickBot="1">
      <c r="A51" s="134" t="s">
        <v>1444</v>
      </c>
      <c r="B51" s="135" t="s">
        <v>1446</v>
      </c>
      <c r="C51" s="136" t="s">
        <v>387</v>
      </c>
      <c r="D51" s="181">
        <f>VLOOKUP('223.3.2'!A88,'223.3.2'!A88:N155,14,FALSE)</f>
        <v>95327.362910968834</v>
      </c>
      <c r="J51" s="206"/>
    </row>
    <row r="52" spans="1:10" ht="54" thickTop="1" thickBot="1">
      <c r="A52" s="134" t="s">
        <v>1445</v>
      </c>
      <c r="B52" s="135" t="s">
        <v>1447</v>
      </c>
      <c r="C52" s="136" t="s">
        <v>387</v>
      </c>
      <c r="D52" s="181">
        <f>VLOOKUP('223.3.3'!A88,'223.3.3'!A88:N156,14,FALSE)</f>
        <v>113857.81814438677</v>
      </c>
    </row>
    <row r="53" spans="1:10" ht="54" thickTop="1" thickBot="1">
      <c r="A53" s="140" t="s">
        <v>1019</v>
      </c>
      <c r="B53" s="141" t="s">
        <v>1956</v>
      </c>
      <c r="C53" s="136" t="s">
        <v>233</v>
      </c>
      <c r="D53" s="181">
        <f>VLOOKUP('230.1'!A88,'230.1'!A88:N157,14,FALSE)</f>
        <v>3537.0389025455811</v>
      </c>
    </row>
    <row r="54" spans="1:10" ht="54" thickTop="1" thickBot="1">
      <c r="A54" s="140" t="s">
        <v>1020</v>
      </c>
      <c r="B54" s="141" t="s">
        <v>1198</v>
      </c>
      <c r="C54" s="136" t="s">
        <v>233</v>
      </c>
      <c r="D54" s="181">
        <f>VLOOKUP('231.1'!A88,'231.1'!A88:N159,14,FALSE)</f>
        <v>11153.427447470893</v>
      </c>
    </row>
    <row r="55" spans="1:10" ht="54" thickTop="1" thickBot="1">
      <c r="A55" s="140" t="s">
        <v>1021</v>
      </c>
      <c r="B55" s="141" t="s">
        <v>1448</v>
      </c>
      <c r="C55" s="136" t="s">
        <v>233</v>
      </c>
      <c r="D55" s="181">
        <f>VLOOKUP('232.1'!A88,'232.1'!A88:N160,14,FALSE)</f>
        <v>7543.1950438657186</v>
      </c>
    </row>
    <row r="56" spans="1:10" ht="54" thickTop="1" thickBot="1">
      <c r="A56" s="140" t="s">
        <v>1449</v>
      </c>
      <c r="B56" s="141" t="s">
        <v>1872</v>
      </c>
      <c r="C56" s="136" t="s">
        <v>233</v>
      </c>
      <c r="D56" s="181">
        <f>VLOOKUP('233.1'!A88,'233.1'!A88:N161,14,FALSE)</f>
        <v>10727.062719035601</v>
      </c>
    </row>
    <row r="57" spans="1:10" ht="54" thickTop="1" thickBot="1">
      <c r="A57" s="140" t="s">
        <v>1451</v>
      </c>
      <c r="B57" s="141" t="s">
        <v>1452</v>
      </c>
      <c r="C57" s="136" t="s">
        <v>233</v>
      </c>
      <c r="D57" s="181">
        <f>VLOOKUP('233.10'!A88,'233.10'!A88:N162,14,FALSE)</f>
        <v>22462.073174868361</v>
      </c>
    </row>
    <row r="58" spans="1:10" ht="54" thickTop="1" thickBot="1">
      <c r="A58" s="140" t="s">
        <v>1022</v>
      </c>
      <c r="B58" s="141" t="s">
        <v>1453</v>
      </c>
      <c r="C58" s="136" t="s">
        <v>233</v>
      </c>
      <c r="D58" s="181">
        <f>VLOOKUP('234.1'!A88,'234.1'!A88:N163,14,FALSE)</f>
        <v>1183.2768253695476</v>
      </c>
    </row>
    <row r="59" spans="1:10" ht="54" thickTop="1" thickBot="1">
      <c r="A59" s="140" t="s">
        <v>1456</v>
      </c>
      <c r="B59" s="141" t="s">
        <v>1457</v>
      </c>
      <c r="C59" s="136" t="s">
        <v>387</v>
      </c>
      <c r="D59" s="181">
        <f>VLOOKUP('235.1'!A88,'235.1'!A88:N164,14,FALSE)</f>
        <v>67050.196542984486</v>
      </c>
    </row>
    <row r="60" spans="1:10" ht="54" thickTop="1" thickBot="1">
      <c r="A60" s="142" t="s">
        <v>1458</v>
      </c>
      <c r="B60" s="141" t="s">
        <v>1459</v>
      </c>
      <c r="C60" s="136" t="s">
        <v>387</v>
      </c>
      <c r="D60" s="181">
        <f>VLOOKUP('235.10'!A88,'235.10'!A88:N165,14,FALSE)</f>
        <v>18327.729748115344</v>
      </c>
    </row>
    <row r="61" spans="1:10" ht="54" thickTop="1" thickBot="1">
      <c r="A61" s="142" t="s">
        <v>1460</v>
      </c>
      <c r="B61" s="141" t="s">
        <v>1461</v>
      </c>
      <c r="C61" s="136" t="s">
        <v>377</v>
      </c>
      <c r="D61" s="181">
        <f>VLOOKUP('235.11'!A88,'235.11'!A88:N166,14,FALSE)</f>
        <v>609.03083493586416</v>
      </c>
    </row>
    <row r="62" spans="1:10" ht="54" thickTop="1" thickBot="1">
      <c r="A62" s="142" t="s">
        <v>1462</v>
      </c>
      <c r="B62" s="141" t="s">
        <v>1873</v>
      </c>
      <c r="C62" s="136" t="s">
        <v>387</v>
      </c>
      <c r="D62" s="181">
        <f>VLOOKUP('236.1'!A88,'236.1'!A88:N167,14,FALSE)</f>
        <v>65942.867752191989</v>
      </c>
    </row>
    <row r="63" spans="1:10" ht="54" thickTop="1" thickBot="1">
      <c r="A63" s="142" t="s">
        <v>1465</v>
      </c>
      <c r="B63" s="141" t="s">
        <v>1874</v>
      </c>
      <c r="C63" s="136" t="s">
        <v>387</v>
      </c>
      <c r="D63" s="181">
        <f>VLOOKUP('236.10'!A87,'236.10'!A87:N168,14,FALSE)</f>
        <v>18327.729748115344</v>
      </c>
    </row>
    <row r="64" spans="1:10" ht="54" thickTop="1" thickBot="1">
      <c r="A64" s="142" t="s">
        <v>1466</v>
      </c>
      <c r="B64" s="143" t="s">
        <v>1467</v>
      </c>
      <c r="C64" s="177" t="s">
        <v>377</v>
      </c>
      <c r="D64" s="181">
        <f>VLOOKUP('236.11'!A88,'236.11'!A88:N169,14,FALSE)</f>
        <v>595.18922505095816</v>
      </c>
    </row>
    <row r="65" spans="1:10" ht="54" thickTop="1" thickBot="1">
      <c r="A65" s="140" t="s">
        <v>1023</v>
      </c>
      <c r="B65" s="141" t="s">
        <v>1199</v>
      </c>
      <c r="C65" s="136" t="s">
        <v>233</v>
      </c>
      <c r="D65" s="181">
        <f>VLOOKUP('310.1'!A87,'310.1'!A87:N170,14,FALSE)</f>
        <v>1215.775542297627</v>
      </c>
    </row>
    <row r="66" spans="1:10" ht="54" thickTop="1" thickBot="1">
      <c r="A66" s="140" t="s">
        <v>1024</v>
      </c>
      <c r="B66" s="141" t="s">
        <v>1200</v>
      </c>
      <c r="C66" s="136" t="s">
        <v>387</v>
      </c>
      <c r="D66" s="181">
        <f>VLOOKUP('311.1'!A87,'311.1'!A87:N171,14,FALSE)</f>
        <v>82751.380582686281</v>
      </c>
    </row>
    <row r="67" spans="1:10" ht="54" thickTop="1" thickBot="1">
      <c r="A67" s="140" t="s">
        <v>1025</v>
      </c>
      <c r="B67" s="141" t="s">
        <v>1201</v>
      </c>
      <c r="C67" s="136" t="s">
        <v>998</v>
      </c>
      <c r="D67" s="181">
        <f>VLOOKUP('312.1'!A88,'312.1'!A88:N172,14,FALSE)</f>
        <v>8606.0970652015621</v>
      </c>
    </row>
    <row r="68" spans="1:10" ht="54" thickTop="1" thickBot="1">
      <c r="A68" s="140" t="s">
        <v>1026</v>
      </c>
      <c r="B68" s="141" t="s">
        <v>1202</v>
      </c>
      <c r="C68" s="136" t="s">
        <v>998</v>
      </c>
      <c r="D68" s="181">
        <f>VLOOKUP('312.2'!A88,'312.2'!A88:N173,14,FALSE)</f>
        <v>7800</v>
      </c>
    </row>
    <row r="69" spans="1:10" ht="54" thickTop="1" thickBot="1">
      <c r="A69" s="140" t="s">
        <v>1027</v>
      </c>
      <c r="B69" s="141" t="s">
        <v>1203</v>
      </c>
      <c r="C69" s="136" t="s">
        <v>1464</v>
      </c>
      <c r="D69" s="181">
        <f>VLOOKUP('312.3'!A87,'312.3'!A87:N174,14,FALSE)</f>
        <v>2903.5071082058516</v>
      </c>
    </row>
    <row r="70" spans="1:10" ht="54" thickTop="1" thickBot="1">
      <c r="A70" s="140" t="s">
        <v>1028</v>
      </c>
      <c r="B70" s="141" t="s">
        <v>1204</v>
      </c>
      <c r="C70" s="136" t="s">
        <v>387</v>
      </c>
      <c r="D70" s="182">
        <f>VLOOKUP('312.4'!A88,'312.4'!A88:N175,14,FALSE)</f>
        <v>82743.618562777992</v>
      </c>
    </row>
    <row r="71" spans="1:10" ht="54" thickTop="1" thickBot="1">
      <c r="A71" s="140" t="s">
        <v>1029</v>
      </c>
      <c r="B71" s="141" t="s">
        <v>1469</v>
      </c>
      <c r="C71" s="136" t="s">
        <v>387</v>
      </c>
      <c r="D71" s="182">
        <f>VLOOKUP('320.1'!A88,'320.1'!A88:N176,14,FALSE)</f>
        <v>94018.455613529251</v>
      </c>
      <c r="E71" s="206">
        <v>75331</v>
      </c>
      <c r="J71" s="117">
        <f>+D71-E71</f>
        <v>18687.455613529251</v>
      </c>
    </row>
    <row r="72" spans="1:10" ht="54" thickTop="1" thickBot="1">
      <c r="A72" s="140" t="s">
        <v>1030</v>
      </c>
      <c r="B72" s="141" t="s">
        <v>1470</v>
      </c>
      <c r="C72" s="136" t="s">
        <v>387</v>
      </c>
      <c r="D72" s="182">
        <f>VLOOKUP('320.2'!A88,'320.2'!A88:N177,14,FALSE)</f>
        <v>94018.455613529251</v>
      </c>
      <c r="E72" s="206">
        <v>64754</v>
      </c>
      <c r="J72" s="117">
        <f>+D72-E72</f>
        <v>29264.455613529251</v>
      </c>
    </row>
    <row r="73" spans="1:10" ht="54" thickTop="1" thickBot="1">
      <c r="A73" s="140" t="s">
        <v>1473</v>
      </c>
      <c r="B73" s="141" t="s">
        <v>1474</v>
      </c>
      <c r="C73" s="136" t="s">
        <v>387</v>
      </c>
      <c r="D73" s="182">
        <f>VLOOKUP('320.3'!A88,'320.3'!A88:N178,14,FALSE)</f>
        <v>94018.455613529251</v>
      </c>
      <c r="E73" s="206">
        <v>66641</v>
      </c>
      <c r="J73" s="117">
        <f>+D73-E73</f>
        <v>27377.455613529251</v>
      </c>
    </row>
    <row r="74" spans="1:10" ht="54" thickTop="1" thickBot="1">
      <c r="A74" s="140" t="s">
        <v>1475</v>
      </c>
      <c r="B74" s="141" t="s">
        <v>1476</v>
      </c>
      <c r="C74" s="136" t="s">
        <v>387</v>
      </c>
      <c r="D74" s="182">
        <f>VLOOKUP('320.4'!A88,'320.4'!A88:N179,14,FALSE)</f>
        <v>114319.03336707024</v>
      </c>
    </row>
    <row r="75" spans="1:10" ht="54" thickTop="1" thickBot="1">
      <c r="A75" s="140" t="s">
        <v>1477</v>
      </c>
      <c r="B75" s="141" t="s">
        <v>1478</v>
      </c>
      <c r="C75" s="136" t="s">
        <v>387</v>
      </c>
      <c r="D75" s="182">
        <f>VLOOKUP('320.5'!A88,'320.5'!A88:N180,14,FALSE)</f>
        <v>114319.03336707024</v>
      </c>
      <c r="E75" s="206">
        <v>76191</v>
      </c>
      <c r="J75" s="117">
        <f>+D75-E75</f>
        <v>38128.033367070238</v>
      </c>
    </row>
    <row r="76" spans="1:10" ht="54" thickTop="1" thickBot="1">
      <c r="A76" s="140" t="s">
        <v>1479</v>
      </c>
      <c r="B76" s="141" t="s">
        <v>1480</v>
      </c>
      <c r="C76" s="136" t="s">
        <v>387</v>
      </c>
      <c r="D76" s="182">
        <f>VLOOKUP('320.6'!A88,'320.6'!A88:N181,14,FALSE)</f>
        <v>114319.03336707024</v>
      </c>
    </row>
    <row r="77" spans="1:10" ht="54" thickTop="1" thickBot="1">
      <c r="A77" s="140" t="s">
        <v>1031</v>
      </c>
      <c r="B77" s="141" t="s">
        <v>1481</v>
      </c>
      <c r="C77" s="136" t="s">
        <v>387</v>
      </c>
      <c r="D77" s="182">
        <f>VLOOKUP('330.1'!A88,'330.1'!A88:N182,14,FALSE)</f>
        <v>113290.12905628388</v>
      </c>
      <c r="E77" s="206">
        <v>79789</v>
      </c>
      <c r="J77" s="117">
        <f>+D77-E77</f>
        <v>33501.129056283884</v>
      </c>
    </row>
    <row r="78" spans="1:10" ht="54" thickTop="1" thickBot="1">
      <c r="A78" s="142" t="s">
        <v>1032</v>
      </c>
      <c r="B78" s="141" t="s">
        <v>1482</v>
      </c>
      <c r="C78" s="136" t="s">
        <v>387</v>
      </c>
      <c r="D78" s="182">
        <f>VLOOKUP('330.2'!A88,'330.1'!A88:N183,14,FALSE)</f>
        <v>113290.12905628388</v>
      </c>
      <c r="E78" s="206">
        <v>79789</v>
      </c>
      <c r="J78" s="117">
        <f>+D78-E78</f>
        <v>33501.129056283884</v>
      </c>
    </row>
    <row r="79" spans="1:10" ht="54" thickTop="1" thickBot="1">
      <c r="A79" s="142" t="s">
        <v>1483</v>
      </c>
      <c r="B79" s="143" t="s">
        <v>1484</v>
      </c>
      <c r="C79" s="136" t="s">
        <v>387</v>
      </c>
      <c r="D79" s="182">
        <f>VLOOKUP('330.3'!A88,'330.3'!A88:N184,14,FALSE)</f>
        <v>113290.12905628388</v>
      </c>
    </row>
    <row r="80" spans="1:10" ht="54" thickTop="1" thickBot="1">
      <c r="A80" s="142" t="s">
        <v>1485</v>
      </c>
      <c r="B80" s="143" t="s">
        <v>1486</v>
      </c>
      <c r="C80" s="136" t="s">
        <v>387</v>
      </c>
      <c r="D80" s="182">
        <f>VLOOKUP('330.4'!A88,'330.4'!A88:N185,14,FALSE)</f>
        <v>133590.70680982486</v>
      </c>
      <c r="E80" s="206">
        <v>91226</v>
      </c>
      <c r="J80" s="117">
        <f>+D80-E80</f>
        <v>42364.706809824856</v>
      </c>
    </row>
    <row r="81" spans="1:10" ht="54" thickTop="1" thickBot="1">
      <c r="A81" s="142" t="s">
        <v>1487</v>
      </c>
      <c r="B81" s="143" t="s">
        <v>1488</v>
      </c>
      <c r="C81" s="136" t="s">
        <v>387</v>
      </c>
      <c r="D81" s="182">
        <f>VLOOKUP('330.5'!A88,'330.5'!A88:N186,14,FALSE)</f>
        <v>133590.70680982486</v>
      </c>
      <c r="E81" s="206">
        <v>90634</v>
      </c>
      <c r="J81" s="117">
        <f>+D81-E81</f>
        <v>42956.706809824856</v>
      </c>
    </row>
    <row r="82" spans="1:10" ht="54" thickTop="1" thickBot="1">
      <c r="A82" s="142" t="s">
        <v>1489</v>
      </c>
      <c r="B82" s="143" t="s">
        <v>1490</v>
      </c>
      <c r="C82" s="136" t="s">
        <v>387</v>
      </c>
      <c r="D82" s="182">
        <f>VLOOKUP('330.6'!A88,'330.6'!A88:N187,14,FALSE)</f>
        <v>133590.70680982486</v>
      </c>
    </row>
    <row r="83" spans="1:10" ht="54" thickTop="1" thickBot="1">
      <c r="A83" s="140" t="s">
        <v>1033</v>
      </c>
      <c r="B83" s="141" t="s">
        <v>1491</v>
      </c>
      <c r="C83" s="136" t="s">
        <v>387</v>
      </c>
      <c r="D83" s="182">
        <f>VLOOKUP('340.1'!A88,'340.1'!A88:N188,14,FALSE)</f>
        <v>113073.10336099636</v>
      </c>
    </row>
    <row r="84" spans="1:10" ht="54" thickTop="1" thickBot="1">
      <c r="A84" s="140" t="s">
        <v>1034</v>
      </c>
      <c r="B84" s="141" t="s">
        <v>1492</v>
      </c>
      <c r="C84" s="136" t="s">
        <v>387</v>
      </c>
      <c r="D84" s="182">
        <f>VLOOKUP('340.2'!A88,'340.2'!A88:N190,14,FALSE)</f>
        <v>113073.10336099636</v>
      </c>
    </row>
    <row r="85" spans="1:10" ht="54" thickTop="1" thickBot="1">
      <c r="A85" s="140" t="s">
        <v>1035</v>
      </c>
      <c r="B85" s="141" t="s">
        <v>1493</v>
      </c>
      <c r="C85" s="136" t="s">
        <v>387</v>
      </c>
      <c r="D85" s="182">
        <f>VLOOKUP('340.3'!A88,'340.3'!A88:N191,14,FALSE)</f>
        <v>113073.10336099636</v>
      </c>
    </row>
    <row r="86" spans="1:10" ht="54" thickTop="1" thickBot="1">
      <c r="A86" s="140" t="s">
        <v>1494</v>
      </c>
      <c r="B86" s="141" t="s">
        <v>2021</v>
      </c>
      <c r="C86" s="136" t="s">
        <v>387</v>
      </c>
      <c r="D86" s="182">
        <f>VLOOKUP('350.1'!A88,'350.1'!A88:N192,14,FALSE)</f>
        <v>164924.7723650219</v>
      </c>
    </row>
    <row r="87" spans="1:10" ht="54" thickTop="1" thickBot="1">
      <c r="A87" s="199" t="s">
        <v>1495</v>
      </c>
      <c r="B87" s="141" t="s">
        <v>2022</v>
      </c>
      <c r="C87" s="136" t="s">
        <v>387</v>
      </c>
      <c r="D87" s="182">
        <f>VLOOKUP('350.2'!A88,'350.2'!A88:N193,14,FALSE)</f>
        <v>164924.7723650219</v>
      </c>
    </row>
    <row r="88" spans="1:10" ht="54" thickTop="1" thickBot="1">
      <c r="A88" s="142" t="s">
        <v>1496</v>
      </c>
      <c r="B88" s="143" t="s">
        <v>1497</v>
      </c>
      <c r="C88" s="136" t="s">
        <v>387</v>
      </c>
      <c r="D88" s="182">
        <f>VLOOKUP('350.3'!A88,'350.3'!A88:N194,14,FALSE)</f>
        <v>164924.7723650219</v>
      </c>
    </row>
    <row r="89" spans="1:10" ht="54" thickTop="1" thickBot="1">
      <c r="A89" s="140" t="s">
        <v>1498</v>
      </c>
      <c r="B89" s="141" t="s">
        <v>1499</v>
      </c>
      <c r="C89" s="136" t="s">
        <v>387</v>
      </c>
      <c r="D89" s="182">
        <f>VLOOKUP('350.4'!A88,'350.4'!A88:N195,14,FALSE)</f>
        <v>164924.7723650219</v>
      </c>
    </row>
    <row r="90" spans="1:10" ht="54" thickTop="1" thickBot="1">
      <c r="A90" s="142" t="s">
        <v>1500</v>
      </c>
      <c r="B90" s="143" t="s">
        <v>1501</v>
      </c>
      <c r="C90" s="136" t="s">
        <v>387</v>
      </c>
      <c r="D90" s="182">
        <f>VLOOKUP('350.10'!A88,'350.10'!A88:N196,14,FALSE)</f>
        <v>110111.99722079412</v>
      </c>
    </row>
    <row r="91" spans="1:10" ht="54" thickTop="1" thickBot="1">
      <c r="A91" s="142" t="s">
        <v>1502</v>
      </c>
      <c r="B91" s="143" t="s">
        <v>1503</v>
      </c>
      <c r="C91" s="136" t="s">
        <v>387</v>
      </c>
      <c r="D91" s="182">
        <f>VLOOKUP('350.11'!A88,'350.11'!A88:N197,14,FALSE)</f>
        <v>110111.99722079412</v>
      </c>
      <c r="E91" s="652"/>
    </row>
    <row r="92" spans="1:10" ht="54" thickTop="1" thickBot="1">
      <c r="A92" s="142" t="s">
        <v>1504</v>
      </c>
      <c r="B92" s="143" t="s">
        <v>1505</v>
      </c>
      <c r="C92" s="136" t="s">
        <v>387</v>
      </c>
      <c r="D92" s="182">
        <f>VLOOKUP('350.12'!A88,'350.12'!A88:N198,14,FALSE)</f>
        <v>110111.99722079412</v>
      </c>
      <c r="E92" s="206">
        <v>76722</v>
      </c>
      <c r="J92" s="117">
        <f>+D92-E92</f>
        <v>33389.997220794117</v>
      </c>
    </row>
    <row r="93" spans="1:10" ht="54" thickTop="1" thickBot="1">
      <c r="A93" s="142" t="s">
        <v>1506</v>
      </c>
      <c r="B93" s="143" t="s">
        <v>1507</v>
      </c>
      <c r="C93" s="136" t="s">
        <v>387</v>
      </c>
      <c r="D93" s="182">
        <f>VLOOKUP('350.13'!A88,'350.13'!A88:N199,14,FALSE)</f>
        <v>110111.99722079412</v>
      </c>
    </row>
    <row r="94" spans="1:10" ht="54" thickTop="1" thickBot="1">
      <c r="A94" s="140" t="s">
        <v>1508</v>
      </c>
      <c r="B94" s="141" t="s">
        <v>1509</v>
      </c>
      <c r="C94" s="136" t="s">
        <v>998</v>
      </c>
      <c r="D94" s="182">
        <f>VLOOKUP('350.14'!A88,'350.14'!A88:N200,14,FALSE)</f>
        <v>609.03083493586416</v>
      </c>
    </row>
    <row r="95" spans="1:10" ht="54" thickTop="1" thickBot="1">
      <c r="A95" s="142" t="s">
        <v>1510</v>
      </c>
      <c r="B95" s="143" t="s">
        <v>1511</v>
      </c>
      <c r="C95" s="136" t="s">
        <v>387</v>
      </c>
      <c r="D95" s="182">
        <f>VLOOKUP('351.1'!A88,'351.1'!A88:N201,14,FALSE)</f>
        <v>164924.7723650219</v>
      </c>
    </row>
    <row r="96" spans="1:10" ht="54" thickTop="1" thickBot="1">
      <c r="A96" s="142" t="s">
        <v>1512</v>
      </c>
      <c r="B96" s="143" t="s">
        <v>1513</v>
      </c>
      <c r="C96" s="136" t="s">
        <v>387</v>
      </c>
      <c r="D96" s="182">
        <f>VLOOKUP('351.2'!A88,'351.2'!A88:N202,14,FALSE)</f>
        <v>164924.7723650219</v>
      </c>
    </row>
    <row r="97" spans="1:10" ht="54" thickTop="1" thickBot="1">
      <c r="A97" s="142" t="s">
        <v>1514</v>
      </c>
      <c r="B97" s="143" t="s">
        <v>1515</v>
      </c>
      <c r="C97" s="136" t="s">
        <v>387</v>
      </c>
      <c r="D97" s="182">
        <f>VLOOKUP('351.10'!A88,'351.10'!A88:N203,14,FALSE)</f>
        <v>110111.99722079412</v>
      </c>
    </row>
    <row r="98" spans="1:10" ht="54" thickTop="1" thickBot="1">
      <c r="A98" s="142" t="s">
        <v>1516</v>
      </c>
      <c r="B98" s="143" t="s">
        <v>1517</v>
      </c>
      <c r="C98" s="136" t="s">
        <v>387</v>
      </c>
      <c r="D98" s="182">
        <f>VLOOKUP('351.11'!A88,'351.11'!A88:N204,14,FALSE)</f>
        <v>110111.99722079412</v>
      </c>
    </row>
    <row r="99" spans="1:10" ht="54" thickTop="1" thickBot="1">
      <c r="A99" s="142" t="s">
        <v>1518</v>
      </c>
      <c r="B99" s="143" t="s">
        <v>1519</v>
      </c>
      <c r="C99" s="136" t="s">
        <v>998</v>
      </c>
      <c r="D99" s="182">
        <f>VLOOKUP('351.12'!A88,'351.12'!A88:N205,14,FALSE)</f>
        <v>609.03083493586416</v>
      </c>
    </row>
    <row r="100" spans="1:10" ht="54" thickTop="1" thickBot="1">
      <c r="A100" s="142" t="s">
        <v>1522</v>
      </c>
      <c r="B100" s="143" t="s">
        <v>1520</v>
      </c>
      <c r="C100" s="136" t="s">
        <v>998</v>
      </c>
      <c r="D100" s="182">
        <f>VLOOKUP('410.1'!A88,'410.1'!A88:N206,14,FALSE)</f>
        <v>2264.4873771706225</v>
      </c>
    </row>
    <row r="101" spans="1:10" ht="54" thickTop="1" thickBot="1">
      <c r="A101" s="142" t="s">
        <v>1523</v>
      </c>
      <c r="B101" s="143" t="s">
        <v>1521</v>
      </c>
      <c r="C101" s="136" t="s">
        <v>998</v>
      </c>
      <c r="D101" s="182">
        <f>VLOOKUP('410.2'!A88,'410.2'!A88:N207,14,FALSE)</f>
        <v>2009.8017552883518</v>
      </c>
    </row>
    <row r="102" spans="1:10" ht="54" thickTop="1" thickBot="1">
      <c r="A102" s="142" t="s">
        <v>1525</v>
      </c>
      <c r="B102" s="143" t="s">
        <v>1524</v>
      </c>
      <c r="C102" s="136" t="s">
        <v>377</v>
      </c>
      <c r="D102" s="182">
        <f>VLOOKUP('410.3'!A88,'410.3'!A88:N208,14,FALSE)</f>
        <v>2207.7367766425077</v>
      </c>
    </row>
    <row r="103" spans="1:10" ht="54" thickTop="1" thickBot="1">
      <c r="A103" s="142" t="s">
        <v>1527</v>
      </c>
      <c r="B103" s="143" t="s">
        <v>1526</v>
      </c>
      <c r="C103" s="136" t="s">
        <v>1464</v>
      </c>
      <c r="D103" s="182">
        <f>VLOOKUP('411.1'!A88,'411.1'!A88:N209,14,FALSE)</f>
        <v>2722.6446643610111</v>
      </c>
      <c r="E103" s="206">
        <v>1707</v>
      </c>
      <c r="J103" s="206">
        <f>+D103-E103</f>
        <v>1015.6446643610111</v>
      </c>
    </row>
    <row r="104" spans="1:10" ht="54" thickTop="1" thickBot="1">
      <c r="A104" s="140" t="s">
        <v>1036</v>
      </c>
      <c r="B104" s="141" t="s">
        <v>1958</v>
      </c>
      <c r="C104" s="136" t="s">
        <v>1464</v>
      </c>
      <c r="D104" s="182">
        <f>VLOOKUP('411.2'!A88,'411.2'!A88:N210,14,FALSE)</f>
        <v>2043.0216190121264</v>
      </c>
    </row>
    <row r="105" spans="1:10" ht="54" thickTop="1" thickBot="1">
      <c r="A105" s="140" t="s">
        <v>1037</v>
      </c>
      <c r="B105" s="141" t="s">
        <v>2054</v>
      </c>
      <c r="C105" s="136" t="s">
        <v>1464</v>
      </c>
      <c r="D105" s="182">
        <f>VLOOKUP('411.3'!A88,'411.3'!A88:N211,14,FALSE)</f>
        <v>2400.1351540427013</v>
      </c>
    </row>
    <row r="106" spans="1:10" ht="54" thickTop="1" thickBot="1">
      <c r="A106" s="140" t="s">
        <v>1528</v>
      </c>
      <c r="B106" s="141" t="s">
        <v>2055</v>
      </c>
      <c r="C106" s="136" t="s">
        <v>1464</v>
      </c>
      <c r="D106" s="182">
        <f>VLOOKUP('411.4'!A88,'411.4'!A88:N212,14,FALSE)</f>
        <v>1861.6965295198574</v>
      </c>
    </row>
    <row r="107" spans="1:10" ht="54" thickTop="1" thickBot="1">
      <c r="A107" s="140" t="s">
        <v>1535</v>
      </c>
      <c r="B107" s="195" t="s">
        <v>1606</v>
      </c>
      <c r="C107" s="136" t="s">
        <v>998</v>
      </c>
      <c r="D107" s="182">
        <f>VLOOKUP('413.1'!A88,'413.1'!A88:N213,14,FALSE)</f>
        <v>2906.7380758302606</v>
      </c>
      <c r="E107" s="206">
        <v>2730</v>
      </c>
      <c r="J107" s="653">
        <f>+D107-E107</f>
        <v>176.73807583026064</v>
      </c>
    </row>
    <row r="108" spans="1:10" ht="54" thickTop="1" thickBot="1">
      <c r="A108" s="140" t="s">
        <v>1537</v>
      </c>
      <c r="B108" s="141" t="s">
        <v>1607</v>
      </c>
      <c r="C108" s="136" t="s">
        <v>998</v>
      </c>
      <c r="D108" s="182">
        <f>VLOOKUP('413.2'!A88,'413.2'!A88:N214,14,FALSE)</f>
        <v>2906.7380758302606</v>
      </c>
    </row>
    <row r="109" spans="1:10" ht="54" thickTop="1" thickBot="1">
      <c r="A109" s="140" t="s">
        <v>1539</v>
      </c>
      <c r="B109" s="141" t="s">
        <v>1608</v>
      </c>
      <c r="C109" s="136" t="s">
        <v>998</v>
      </c>
      <c r="D109" s="182">
        <f>VLOOKUP('413.3'!A88,'413.3'!A88:N215,14,FALSE)</f>
        <v>2906.7380758302606</v>
      </c>
    </row>
    <row r="110" spans="1:10" ht="54" thickTop="1" thickBot="1">
      <c r="A110" s="140" t="s">
        <v>1038</v>
      </c>
      <c r="B110" s="141" t="s">
        <v>1205</v>
      </c>
      <c r="C110" s="136" t="s">
        <v>998</v>
      </c>
      <c r="D110" s="182">
        <f>VLOOKUP('414.1'!A88,'414.1'!A88:N216,14,FALSE)</f>
        <v>3031.3125647944148</v>
      </c>
    </row>
    <row r="111" spans="1:10" ht="54" thickTop="1" thickBot="1">
      <c r="A111" s="140" t="s">
        <v>1039</v>
      </c>
      <c r="B111" s="141" t="s">
        <v>1959</v>
      </c>
      <c r="C111" s="136" t="s">
        <v>998</v>
      </c>
      <c r="D111" s="182">
        <f>VLOOKUP('414.2'!A88,'414.2'!A88:N217,14,FALSE)</f>
        <v>3031.3125647944148</v>
      </c>
    </row>
    <row r="112" spans="1:10" ht="54" thickTop="1" thickBot="1">
      <c r="A112" s="140" t="s">
        <v>1040</v>
      </c>
      <c r="B112" s="141" t="s">
        <v>1960</v>
      </c>
      <c r="C112" s="136" t="s">
        <v>998</v>
      </c>
      <c r="D112" s="182">
        <f>VLOOKUP('414.3'!A88,'414.3'!A88:N218,14,FALSE)</f>
        <v>3031.3125647944148</v>
      </c>
    </row>
    <row r="113" spans="1:10" ht="54" thickTop="1" thickBot="1">
      <c r="A113" s="140" t="s">
        <v>1041</v>
      </c>
      <c r="B113" s="141" t="s">
        <v>1206</v>
      </c>
      <c r="C113" s="136" t="s">
        <v>998</v>
      </c>
      <c r="D113" s="182">
        <f>VLOOKUP('414.4'!A88,'414.4'!A88:N219,14,FALSE)</f>
        <v>3063.1482675296988</v>
      </c>
    </row>
    <row r="114" spans="1:10" ht="54" thickTop="1" thickBot="1">
      <c r="A114" s="140" t="s">
        <v>1042</v>
      </c>
      <c r="B114" s="141" t="s">
        <v>1207</v>
      </c>
      <c r="C114" s="136" t="s">
        <v>998</v>
      </c>
      <c r="D114" s="182">
        <f>VLOOKUP('414.5'!A88,'414.5'!A88:N220,14,FALSE)</f>
        <v>4109.9027733331232</v>
      </c>
    </row>
    <row r="115" spans="1:10" ht="54" thickTop="1" thickBot="1">
      <c r="A115" s="140" t="s">
        <v>1546</v>
      </c>
      <c r="B115" s="141" t="s">
        <v>2056</v>
      </c>
      <c r="C115" s="136" t="s">
        <v>998</v>
      </c>
      <c r="D115" s="182">
        <f>VLOOKUP('414.6'!A88,'414.6'!A88:N221,14,FALSE)</f>
        <v>3079.758199391586</v>
      </c>
    </row>
    <row r="116" spans="1:10" ht="54" thickTop="1" thickBot="1">
      <c r="A116" s="140" t="s">
        <v>1043</v>
      </c>
      <c r="B116" s="141" t="s">
        <v>1961</v>
      </c>
      <c r="C116" s="136" t="s">
        <v>1464</v>
      </c>
      <c r="D116" s="182">
        <f>VLOOKUP('415.1'!A88,'415.1'!A88:N222,14,FALSE)</f>
        <v>8022.7283898035348</v>
      </c>
    </row>
    <row r="117" spans="1:10" ht="54" thickTop="1" thickBot="1">
      <c r="A117" s="140" t="s">
        <v>1044</v>
      </c>
      <c r="B117" s="141" t="s">
        <v>2058</v>
      </c>
      <c r="C117" s="136" t="s">
        <v>233</v>
      </c>
      <c r="D117" s="182">
        <f>VLOOKUP('420.1'!A87,'420.1'!A87:N223,14,FALSE)</f>
        <v>2580.9811727466035</v>
      </c>
    </row>
    <row r="118" spans="1:10" ht="54" thickTop="1" thickBot="1">
      <c r="A118" s="140" t="s">
        <v>1045</v>
      </c>
      <c r="B118" s="141" t="s">
        <v>2057</v>
      </c>
      <c r="C118" s="145" t="s">
        <v>233</v>
      </c>
      <c r="D118" s="182">
        <f>VLOOKUP('420.2 '!A88,'420.2 '!A59:N107,14,FALSE)</f>
        <v>2201.7210619001789</v>
      </c>
    </row>
    <row r="119" spans="1:10" ht="54" thickTop="1" thickBot="1">
      <c r="A119" s="140" t="s">
        <v>1551</v>
      </c>
      <c r="B119" s="141" t="s">
        <v>1552</v>
      </c>
      <c r="C119" s="136" t="s">
        <v>233</v>
      </c>
      <c r="D119" s="182">
        <f>VLOOKUP('420.3'!A88,'420.3'!A88:N225,14,FALSE)</f>
        <v>5217.9595537344776</v>
      </c>
    </row>
    <row r="120" spans="1:10" ht="54" thickTop="1" thickBot="1">
      <c r="A120" s="140" t="s">
        <v>1046</v>
      </c>
      <c r="B120" s="141" t="s">
        <v>1208</v>
      </c>
      <c r="C120" s="136" t="s">
        <v>233</v>
      </c>
      <c r="D120" s="182">
        <f>VLOOKUP('421.1'!A88,'421.1'!A88:N226,14,FALSE)</f>
        <v>1259.8687172817499</v>
      </c>
    </row>
    <row r="121" spans="1:10" ht="54" thickTop="1" thickBot="1">
      <c r="A121" s="140" t="s">
        <v>1047</v>
      </c>
      <c r="B121" s="141" t="s">
        <v>1209</v>
      </c>
      <c r="C121" s="136" t="s">
        <v>233</v>
      </c>
      <c r="D121" s="182">
        <f>VLOOKUP('421.2'!A88,'421.2'!A88:N227,14,FALSE)</f>
        <v>1314.0586199811569</v>
      </c>
    </row>
    <row r="122" spans="1:10" ht="54" thickTop="1" thickBot="1">
      <c r="A122" s="140" t="s">
        <v>1048</v>
      </c>
      <c r="B122" s="141" t="s">
        <v>1962</v>
      </c>
      <c r="C122" s="136" t="s">
        <v>233</v>
      </c>
      <c r="D122" s="182">
        <f>VLOOKUP('421.3'!A88,'421.3'!A88:N228,14,FALSE)</f>
        <v>1469.7767311863495</v>
      </c>
    </row>
    <row r="123" spans="1:10" ht="54" thickTop="1" thickBot="1">
      <c r="A123" s="140" t="s">
        <v>1049</v>
      </c>
      <c r="B123" s="141" t="s">
        <v>1963</v>
      </c>
      <c r="C123" s="136" t="s">
        <v>233</v>
      </c>
      <c r="D123" s="182">
        <f>VLOOKUP('421.4'!A88,'421.4'!A88:N229,14,FALSE)</f>
        <v>1505.2804605411334</v>
      </c>
    </row>
    <row r="124" spans="1:10" ht="54" thickTop="1" thickBot="1">
      <c r="A124" s="140" t="s">
        <v>1556</v>
      </c>
      <c r="B124" s="143" t="s">
        <v>1557</v>
      </c>
      <c r="C124" s="136" t="s">
        <v>233</v>
      </c>
      <c r="D124" s="182">
        <f>VLOOKUP('430.1.1'!A87,'430.1.1'!A87:N230,14,FALSE)</f>
        <v>6155.0370461559305</v>
      </c>
    </row>
    <row r="125" spans="1:10" ht="54" thickTop="1" thickBot="1">
      <c r="A125" s="140" t="s">
        <v>1558</v>
      </c>
      <c r="B125" s="141" t="s">
        <v>1559</v>
      </c>
      <c r="C125" s="136" t="s">
        <v>233</v>
      </c>
      <c r="D125" s="182">
        <f>VLOOKUP('430.1.2'!A88,'430.1.2'!A88:N231,14,FALSE)</f>
        <v>5100.2144616321975</v>
      </c>
    </row>
    <row r="126" spans="1:10" ht="54" thickTop="1" thickBot="1">
      <c r="A126" s="140" t="s">
        <v>1560</v>
      </c>
      <c r="B126" s="141" t="s">
        <v>1609</v>
      </c>
      <c r="C126" s="136" t="s">
        <v>233</v>
      </c>
      <c r="D126" s="182">
        <f>VLOOKUP('430.2.1'!A88,'430.2.1'!A88:N232,14,FALSE)</f>
        <v>6155.0370461559305</v>
      </c>
    </row>
    <row r="127" spans="1:10" ht="54" thickTop="1" thickBot="1">
      <c r="A127" s="140" t="s">
        <v>1562</v>
      </c>
      <c r="B127" s="141" t="s">
        <v>1610</v>
      </c>
      <c r="C127" s="136" t="s">
        <v>233</v>
      </c>
      <c r="D127" s="182">
        <f>VLOOKUP('430.2.2'!A88,'430.2.2'!A88:N233,14,FALSE)</f>
        <v>5100.2144616321975</v>
      </c>
    </row>
    <row r="128" spans="1:10" ht="54" thickTop="1" thickBot="1">
      <c r="A128" s="140" t="s">
        <v>1563</v>
      </c>
      <c r="B128" s="141" t="s">
        <v>1611</v>
      </c>
      <c r="C128" s="136" t="s">
        <v>233</v>
      </c>
      <c r="D128" s="182">
        <f>VLOOKUP('431.1.1'!A88,'431.1.1'!A88:N234,14,FALSE)</f>
        <v>12018.032587030582</v>
      </c>
      <c r="E128" s="206">
        <v>12050</v>
      </c>
      <c r="J128" s="117">
        <f>+D128-E128</f>
        <v>-31.967412969417637</v>
      </c>
    </row>
    <row r="129" spans="1:4" ht="54" thickTop="1" thickBot="1">
      <c r="A129" s="140" t="s">
        <v>1565</v>
      </c>
      <c r="B129" s="141" t="s">
        <v>1612</v>
      </c>
      <c r="C129" s="136" t="s">
        <v>233</v>
      </c>
      <c r="D129" s="182">
        <f>VLOOKUP('431.1.2'!A88,'431.1.2'!A88:N235,14,FALSE)</f>
        <v>9680.5748373275583</v>
      </c>
    </row>
    <row r="130" spans="1:4" ht="54" thickTop="1" thickBot="1">
      <c r="A130" s="140" t="s">
        <v>1568</v>
      </c>
      <c r="B130" s="141" t="s">
        <v>1613</v>
      </c>
      <c r="C130" s="136" t="s">
        <v>233</v>
      </c>
      <c r="D130" s="182">
        <f>VLOOKUP('431.2.1'!A88,'431.2.1'!A88:N236,14,FALSE)</f>
        <v>13819.767262529025</v>
      </c>
    </row>
    <row r="131" spans="1:4" ht="54" thickTop="1" thickBot="1">
      <c r="A131" s="140" t="s">
        <v>1569</v>
      </c>
      <c r="B131" s="141" t="s">
        <v>1614</v>
      </c>
      <c r="C131" s="136" t="s">
        <v>233</v>
      </c>
      <c r="D131" s="182">
        <f>VLOOKUP('431.2.2'!A88,'431.2.2'!A88:N237,14,FALSE)</f>
        <v>11057.372089359385</v>
      </c>
    </row>
    <row r="132" spans="1:4" ht="54" thickTop="1" thickBot="1">
      <c r="A132" s="140" t="s">
        <v>1050</v>
      </c>
      <c r="B132" s="141" t="s">
        <v>1210</v>
      </c>
      <c r="C132" s="136" t="s">
        <v>233</v>
      </c>
      <c r="D132" s="182">
        <f>VLOOKUP('432.1'!A88,'432.1'!A88:N238,14,FALSE)</f>
        <v>4321.9690920331741</v>
      </c>
    </row>
    <row r="133" spans="1:4" ht="54" thickTop="1" thickBot="1">
      <c r="A133" s="140" t="s">
        <v>1051</v>
      </c>
      <c r="B133" s="141" t="s">
        <v>1964</v>
      </c>
      <c r="C133" s="136" t="s">
        <v>233</v>
      </c>
      <c r="D133" s="182">
        <f>VLOOKUP('432.2'!A88,'432.2'!A88:N239,14,FALSE)</f>
        <v>4171.4415845348203</v>
      </c>
    </row>
    <row r="134" spans="1:4" ht="54" thickTop="1" thickBot="1">
      <c r="A134" s="140" t="s">
        <v>1052</v>
      </c>
      <c r="B134" s="141" t="s">
        <v>1965</v>
      </c>
      <c r="C134" s="136" t="s">
        <v>233</v>
      </c>
      <c r="D134" s="182">
        <f>VLOOKUP('433.1'!A88,'433.1'!A88:N240,14,FALSE)</f>
        <v>4961.0586371937479</v>
      </c>
    </row>
    <row r="135" spans="1:4" ht="54" thickTop="1" thickBot="1">
      <c r="A135" s="140" t="s">
        <v>1053</v>
      </c>
      <c r="B135" s="141" t="s">
        <v>1966</v>
      </c>
      <c r="C135" s="136" t="s">
        <v>233</v>
      </c>
      <c r="D135" s="182">
        <f>VLOOKUP('433.2'!A88,'433.2'!A88:N241,14,FALSE)</f>
        <v>4259.3910716261598</v>
      </c>
    </row>
    <row r="136" spans="1:4" ht="54" thickTop="1" thickBot="1">
      <c r="A136" s="140" t="s">
        <v>1054</v>
      </c>
      <c r="B136" s="141" t="s">
        <v>1967</v>
      </c>
      <c r="C136" s="136" t="s">
        <v>233</v>
      </c>
      <c r="D136" s="182">
        <f>VLOOKUP('433.3'!A88,'433.3'!A88:N242,14,FALSE)</f>
        <v>5036.8155518864442</v>
      </c>
    </row>
    <row r="137" spans="1:4" ht="54" thickTop="1" thickBot="1">
      <c r="A137" s="140" t="s">
        <v>1055</v>
      </c>
      <c r="B137" s="141" t="s">
        <v>1211</v>
      </c>
      <c r="C137" s="136" t="s">
        <v>233</v>
      </c>
      <c r="D137" s="182">
        <f>VLOOKUP('433.4'!A88,'433.4'!A88:N243,14,FALSE)</f>
        <v>3233.4047771826199</v>
      </c>
    </row>
    <row r="138" spans="1:4" ht="54" thickTop="1" thickBot="1">
      <c r="A138" s="140" t="s">
        <v>1056</v>
      </c>
      <c r="B138" s="141" t="s">
        <v>1968</v>
      </c>
      <c r="C138" s="136" t="s">
        <v>233</v>
      </c>
      <c r="D138" s="182">
        <f>VLOOKUP('433.5'!A88,'433.5'!A88:N244,14,FALSE)</f>
        <v>5748.5251255584062</v>
      </c>
    </row>
    <row r="139" spans="1:4" ht="54" thickTop="1" thickBot="1">
      <c r="A139" s="140" t="s">
        <v>1057</v>
      </c>
      <c r="B139" s="141" t="s">
        <v>1969</v>
      </c>
      <c r="C139" s="136" t="s">
        <v>233</v>
      </c>
      <c r="D139" s="182">
        <f>VLOOKUP('433.6'!A88,'433.6'!A88:N245,14,FALSE)</f>
        <v>5018.9933611717615</v>
      </c>
    </row>
    <row r="140" spans="1:4" ht="54" thickTop="1" thickBot="1">
      <c r="A140" s="140" t="s">
        <v>1058</v>
      </c>
      <c r="B140" s="141" t="s">
        <v>1970</v>
      </c>
      <c r="C140" s="136" t="s">
        <v>233</v>
      </c>
      <c r="D140" s="182">
        <f>VLOOKUP('433.7'!A88,'433.7'!A88:N246,14,FALSE)</f>
        <v>5957.5455998205061</v>
      </c>
    </row>
    <row r="141" spans="1:4" ht="54" thickTop="1" thickBot="1">
      <c r="A141" s="140" t="s">
        <v>1059</v>
      </c>
      <c r="B141" s="141" t="s">
        <v>1212</v>
      </c>
      <c r="C141" s="136" t="s">
        <v>233</v>
      </c>
      <c r="D141" s="182">
        <f>VLOOKUP('433.8'!A88,'433.8'!A88:N247,14,FALSE)</f>
        <v>3808.8610571414088</v>
      </c>
    </row>
    <row r="142" spans="1:4" ht="54" thickTop="1" thickBot="1">
      <c r="A142" s="140" t="s">
        <v>1060</v>
      </c>
      <c r="B142" s="141" t="s">
        <v>1971</v>
      </c>
      <c r="C142" s="136" t="s">
        <v>387</v>
      </c>
      <c r="D142" s="182">
        <f>VLOOKUP('440.1'!A89,'440.1'!A89:N248,14,FALSE)</f>
        <v>246563.8723062608</v>
      </c>
    </row>
    <row r="143" spans="1:4" ht="54" thickTop="1" thickBot="1">
      <c r="A143" s="140" t="s">
        <v>1061</v>
      </c>
      <c r="B143" s="141" t="s">
        <v>1972</v>
      </c>
      <c r="C143" s="136" t="s">
        <v>387</v>
      </c>
      <c r="D143" s="182">
        <f>VLOOKUP('440.2'!A93,'440.2'!A93:N250,14,FALSE)</f>
        <v>246914.39753556892</v>
      </c>
    </row>
    <row r="144" spans="1:4" ht="54" thickTop="1" thickBot="1">
      <c r="A144" s="140" t="s">
        <v>1062</v>
      </c>
      <c r="B144" s="141" t="s">
        <v>1973</v>
      </c>
      <c r="C144" s="136" t="s">
        <v>387</v>
      </c>
      <c r="D144" s="182">
        <f>VLOOKUP('440.3'!A93,'440.3'!A93:N252,14,FALSE)</f>
        <v>246563.8723062608</v>
      </c>
    </row>
    <row r="145" spans="1:4" ht="54" thickTop="1" thickBot="1">
      <c r="A145" s="140" t="s">
        <v>1063</v>
      </c>
      <c r="B145" s="141" t="s">
        <v>1213</v>
      </c>
      <c r="C145" s="136" t="s">
        <v>387</v>
      </c>
      <c r="D145" s="182">
        <f>VLOOKUP('440.4'!A93,'440.4'!A93:N254,14,FALSE)</f>
        <v>270561.34330954554</v>
      </c>
    </row>
    <row r="146" spans="1:4" ht="54" thickTop="1" thickBot="1">
      <c r="A146" s="140" t="s">
        <v>1064</v>
      </c>
      <c r="B146" s="141" t="s">
        <v>1974</v>
      </c>
      <c r="C146" s="136" t="s">
        <v>387</v>
      </c>
      <c r="D146" s="182">
        <f>VLOOKUP('441.1'!A93,'441.1'!A93:N256,14,FALSE)</f>
        <v>246563.8723062608</v>
      </c>
    </row>
    <row r="147" spans="1:4" ht="54" thickTop="1" thickBot="1">
      <c r="A147" s="140" t="s">
        <v>1065</v>
      </c>
      <c r="B147" s="141" t="s">
        <v>1975</v>
      </c>
      <c r="C147" s="136" t="s">
        <v>387</v>
      </c>
      <c r="D147" s="182">
        <f>VLOOKUP('441.2'!A92,'441.2'!A92:N258,14,FALSE)</f>
        <v>246596.46489119297</v>
      </c>
    </row>
    <row r="148" spans="1:4" ht="54" thickTop="1" thickBot="1">
      <c r="A148" s="140" t="s">
        <v>1066</v>
      </c>
      <c r="B148" s="141" t="s">
        <v>1976</v>
      </c>
      <c r="C148" s="136" t="s">
        <v>387</v>
      </c>
      <c r="D148" s="182">
        <f>VLOOKUP('441.3'!A93,'441.3'!A93:N260,14,FALSE)</f>
        <v>246415.2403588302</v>
      </c>
    </row>
    <row r="149" spans="1:4" ht="54" thickTop="1" thickBot="1">
      <c r="A149" s="140" t="s">
        <v>1067</v>
      </c>
      <c r="B149" s="141" t="s">
        <v>1977</v>
      </c>
      <c r="C149" s="136" t="s">
        <v>387</v>
      </c>
      <c r="D149" s="182">
        <f>VLOOKUP('441.4'!A92,'441.4'!A92:N262,14,FALSE)</f>
        <v>270478.15044675575</v>
      </c>
    </row>
    <row r="150" spans="1:4" ht="54" thickTop="1" thickBot="1">
      <c r="A150" s="140" t="s">
        <v>1068</v>
      </c>
      <c r="B150" s="141" t="s">
        <v>1957</v>
      </c>
      <c r="C150" s="136" t="s">
        <v>387</v>
      </c>
      <c r="D150" s="182">
        <f>VLOOKUP('450.1'!A95,'450.1'!A95:N264,14,FALSE)</f>
        <v>274048.74552990368</v>
      </c>
    </row>
    <row r="151" spans="1:4" ht="54" thickTop="1" thickBot="1">
      <c r="A151" s="140" t="s">
        <v>1069</v>
      </c>
      <c r="B151" s="141" t="s">
        <v>1978</v>
      </c>
      <c r="C151" s="136" t="s">
        <v>387</v>
      </c>
      <c r="D151" s="182">
        <f>VLOOKUP('450.2'!A93,'450.2'!A93:N266,14,FALSE)</f>
        <v>274547.90270664246</v>
      </c>
    </row>
    <row r="152" spans="1:4" ht="54" thickTop="1" thickBot="1">
      <c r="A152" s="140" t="s">
        <v>1070</v>
      </c>
      <c r="B152" s="141" t="s">
        <v>1979</v>
      </c>
      <c r="C152" s="136" t="s">
        <v>387</v>
      </c>
      <c r="D152" s="182">
        <f>VLOOKUP('450.3'!A93,'450.3'!A93:N268,14,FALSE)</f>
        <v>274229.97006226645</v>
      </c>
    </row>
    <row r="153" spans="1:4" ht="54" thickTop="1" thickBot="1">
      <c r="A153" s="140" t="s">
        <v>1071</v>
      </c>
      <c r="B153" s="141" t="s">
        <v>1980</v>
      </c>
      <c r="C153" s="136" t="s">
        <v>387</v>
      </c>
      <c r="D153" s="182">
        <f>VLOOKUP('450.4'!A92,'450.4'!A92:N270,14,FALSE)</f>
        <v>274048.74552990368</v>
      </c>
    </row>
    <row r="154" spans="1:4" ht="63.75" customHeight="1" thickTop="1" thickBot="1">
      <c r="A154" s="140" t="s">
        <v>1072</v>
      </c>
      <c r="B154" s="141" t="s">
        <v>1981</v>
      </c>
      <c r="C154" s="136" t="s">
        <v>387</v>
      </c>
      <c r="D154" s="182">
        <f>VLOOKUP('450.5'!A92,'450.5'!A92:N272,14,FALSE)</f>
        <v>274547.90270664246</v>
      </c>
    </row>
    <row r="155" spans="1:4" ht="54" thickTop="1" thickBot="1">
      <c r="A155" s="140" t="s">
        <v>1073</v>
      </c>
      <c r="B155" s="141" t="s">
        <v>1982</v>
      </c>
      <c r="C155" s="136" t="s">
        <v>387</v>
      </c>
      <c r="D155" s="182">
        <f>VLOOKUP('450.6'!A93,'450.6'!A93:N274,14,FALSE)</f>
        <v>274197.37747733429</v>
      </c>
    </row>
    <row r="156" spans="1:4" ht="54" thickTop="1" thickBot="1">
      <c r="A156" s="140" t="s">
        <v>1074</v>
      </c>
      <c r="B156" s="141" t="s">
        <v>1983</v>
      </c>
      <c r="C156" s="136" t="s">
        <v>387</v>
      </c>
      <c r="D156" s="182">
        <f>VLOOKUP('450.7'!A93,'450.7'!A93:N275,14,FALSE)</f>
        <v>274197.37747733429</v>
      </c>
    </row>
    <row r="157" spans="1:4" ht="54" thickTop="1" thickBot="1">
      <c r="A157" s="140" t="s">
        <v>1075</v>
      </c>
      <c r="B157" s="141" t="s">
        <v>1984</v>
      </c>
      <c r="C157" s="136" t="s">
        <v>387</v>
      </c>
      <c r="D157" s="182">
        <f>VLOOKUP('450.8'!A93,'450.8'!A93:N276,14,FALSE)</f>
        <v>274547.90270664246</v>
      </c>
    </row>
    <row r="158" spans="1:4" ht="54" thickTop="1" thickBot="1">
      <c r="A158" s="140" t="s">
        <v>1584</v>
      </c>
      <c r="B158" s="141" t="s">
        <v>1615</v>
      </c>
      <c r="C158" s="136" t="s">
        <v>387</v>
      </c>
      <c r="D158" s="182">
        <f>VLOOKUP('450.10'!A92,'450.10'!A92:N277,14,FALSE)</f>
        <v>313935.54567532719</v>
      </c>
    </row>
    <row r="159" spans="1:4" ht="54" thickTop="1" thickBot="1">
      <c r="A159" s="140" t="s">
        <v>1586</v>
      </c>
      <c r="B159" s="141" t="s">
        <v>1616</v>
      </c>
      <c r="C159" s="136" t="s">
        <v>387</v>
      </c>
      <c r="D159" s="182">
        <f>VLOOKUP('450.11'!A92,'450.11'!A92:N278,14,FALSE)</f>
        <v>314084.17762275774</v>
      </c>
    </row>
    <row r="160" spans="1:4" ht="54" thickTop="1" thickBot="1">
      <c r="A160" s="140" t="s">
        <v>1588</v>
      </c>
      <c r="B160" s="141" t="s">
        <v>1617</v>
      </c>
      <c r="C160" s="136" t="s">
        <v>387</v>
      </c>
      <c r="D160" s="182">
        <f>VLOOKUP('450.12'!A92,'450.11'!A92:N279,14,FALSE)</f>
        <v>314084.17762275774</v>
      </c>
    </row>
    <row r="161" spans="1:4" ht="54" thickTop="1" thickBot="1">
      <c r="A161" s="140" t="s">
        <v>1076</v>
      </c>
      <c r="B161" s="141" t="s">
        <v>1985</v>
      </c>
      <c r="C161" s="136" t="s">
        <v>387</v>
      </c>
      <c r="D161" s="182">
        <f>VLOOKUP('451.1'!A92,'451.1'!A92:N280,14,FALSE)</f>
        <v>274229.97006226645</v>
      </c>
    </row>
    <row r="162" spans="1:4" ht="54" thickTop="1" thickBot="1">
      <c r="A162" s="140" t="s">
        <v>1077</v>
      </c>
      <c r="B162" s="141" t="s">
        <v>1986</v>
      </c>
      <c r="C162" s="136" t="s">
        <v>387</v>
      </c>
      <c r="D162" s="182">
        <f>VLOOKUP('451.2'!A93,'451.2'!A93:N281,14,FALSE)</f>
        <v>274229.97006226645</v>
      </c>
    </row>
    <row r="163" spans="1:4" ht="54" thickTop="1" thickBot="1">
      <c r="A163" s="140" t="s">
        <v>1078</v>
      </c>
      <c r="B163" s="141" t="s">
        <v>1987</v>
      </c>
      <c r="C163" s="136" t="s">
        <v>387</v>
      </c>
      <c r="D163" s="182">
        <f>VLOOKUP('451.3'!A92,'451.3'!A92:N282,14,FALSE)</f>
        <v>274229.97006226645</v>
      </c>
    </row>
    <row r="164" spans="1:4" ht="54" thickTop="1" thickBot="1">
      <c r="A164" s="140" t="s">
        <v>1079</v>
      </c>
      <c r="B164" s="141" t="s">
        <v>1988</v>
      </c>
      <c r="C164" s="136" t="s">
        <v>387</v>
      </c>
      <c r="D164" s="182">
        <f>VLOOKUP('451.4'!A92,'451.4'!A92:N283,14,FALSE)</f>
        <v>314116.77020769002</v>
      </c>
    </row>
    <row r="165" spans="1:4" ht="54" thickTop="1" thickBot="1">
      <c r="A165" s="140" t="s">
        <v>1080</v>
      </c>
      <c r="B165" s="141" t="s">
        <v>1989</v>
      </c>
      <c r="C165" s="136" t="s">
        <v>387</v>
      </c>
      <c r="D165" s="182">
        <f>VLOOKUP('452.1'!A93,'452.1'!A93:N284,14,FALSE)</f>
        <v>274197.37747733429</v>
      </c>
    </row>
    <row r="166" spans="1:4" ht="54" thickTop="1" thickBot="1">
      <c r="A166" s="140" t="s">
        <v>1081</v>
      </c>
      <c r="B166" s="141" t="s">
        <v>1990</v>
      </c>
      <c r="C166" s="136" t="s">
        <v>387</v>
      </c>
      <c r="D166" s="182">
        <f>VLOOKUP('452.2'!A93,'452.2'!A93:N285,14,FALSE)</f>
        <v>274197.37747733429</v>
      </c>
    </row>
    <row r="167" spans="1:4" ht="54" thickTop="1" thickBot="1">
      <c r="A167" s="140" t="s">
        <v>1082</v>
      </c>
      <c r="B167" s="141" t="s">
        <v>1991</v>
      </c>
      <c r="C167" s="136" t="s">
        <v>387</v>
      </c>
      <c r="D167" s="182">
        <f>VLOOKUP('452.3'!A92,'452.3'!A92:N286,14,FALSE)</f>
        <v>274197.37747733429</v>
      </c>
    </row>
    <row r="168" spans="1:4" ht="54" thickTop="1" thickBot="1">
      <c r="A168" s="140" t="s">
        <v>1083</v>
      </c>
      <c r="B168" s="141" t="s">
        <v>1992</v>
      </c>
      <c r="C168" s="136" t="s">
        <v>387</v>
      </c>
      <c r="D168" s="182">
        <f>VLOOKUP('452.4'!A93,'452.4'!A93:N287,14,FALSE)</f>
        <v>274197.37747733429</v>
      </c>
    </row>
    <row r="169" spans="1:4" ht="54" thickTop="1" thickBot="1">
      <c r="A169" s="140" t="s">
        <v>1084</v>
      </c>
      <c r="B169" s="141" t="s">
        <v>1214</v>
      </c>
      <c r="C169" s="136" t="s">
        <v>387</v>
      </c>
      <c r="D169" s="182">
        <f>VLOOKUP('453.1'!A92,'453.1'!A92:N288,14,FALSE)</f>
        <v>274645.31635288725</v>
      </c>
    </row>
    <row r="170" spans="1:4" ht="54" thickTop="1" thickBot="1">
      <c r="A170" s="140" t="s">
        <v>1085</v>
      </c>
      <c r="B170" s="141" t="s">
        <v>1993</v>
      </c>
      <c r="C170" s="136" t="s">
        <v>233</v>
      </c>
      <c r="D170" s="182">
        <f>VLOOKUP('460.1'!A87,'460.1'!A87:N289,14,FALSE)</f>
        <v>6302.6511574972828</v>
      </c>
    </row>
    <row r="171" spans="1:4" ht="54" thickTop="1" thickBot="1">
      <c r="A171" s="200" t="s">
        <v>2017</v>
      </c>
      <c r="B171" s="141" t="s">
        <v>2073</v>
      </c>
      <c r="C171" s="136" t="s">
        <v>233</v>
      </c>
      <c r="D171" s="182">
        <f>VLOOKUP('460.2'!A87,'460.2'!A87:N290,14,FALSE)</f>
        <v>3151.3255787486414</v>
      </c>
    </row>
    <row r="172" spans="1:4" ht="51.75" customHeight="1" thickTop="1" thickBot="1">
      <c r="A172" s="140" t="s">
        <v>1086</v>
      </c>
      <c r="B172" s="141" t="s">
        <v>1215</v>
      </c>
      <c r="C172" s="136" t="s">
        <v>387</v>
      </c>
      <c r="D172" s="182">
        <f>VLOOKUP('461.1'!A87,'461.1'!A87:N291,14,FALSE)</f>
        <v>96207.523178979784</v>
      </c>
    </row>
    <row r="173" spans="1:4" ht="54" thickTop="1" thickBot="1">
      <c r="A173" s="140" t="s">
        <v>1087</v>
      </c>
      <c r="B173" s="141" t="s">
        <v>1216</v>
      </c>
      <c r="C173" s="136" t="s">
        <v>387</v>
      </c>
      <c r="D173" s="182">
        <f>VLOOKUP('461.2'!A89,'461.2'!A89:N294,14,FALSE)</f>
        <v>126782.63376346092</v>
      </c>
    </row>
    <row r="174" spans="1:4" ht="54" thickTop="1" thickBot="1">
      <c r="A174" s="140" t="s">
        <v>1598</v>
      </c>
      <c r="B174" s="141" t="s">
        <v>2078</v>
      </c>
      <c r="C174" s="136" t="s">
        <v>387</v>
      </c>
      <c r="D174" s="182">
        <f>VLOOKUP('462.1.1'!A88,'462.1.1'!A88:N293,14,FALSE)</f>
        <v>161657.41132556257</v>
      </c>
    </row>
    <row r="175" spans="1:4" ht="54" thickTop="1" thickBot="1">
      <c r="A175" s="140" t="s">
        <v>1599</v>
      </c>
      <c r="B175" s="141" t="s">
        <v>2079</v>
      </c>
      <c r="C175" s="136" t="s">
        <v>387</v>
      </c>
      <c r="D175" s="182">
        <f>VLOOKUP('462.1.2'!A88,'462.1.2'!A88:N294,14,FALSE)</f>
        <v>165901.58226351184</v>
      </c>
    </row>
    <row r="176" spans="1:4" ht="54" thickTop="1" thickBot="1">
      <c r="A176" s="140" t="s">
        <v>1600</v>
      </c>
      <c r="B176" s="141" t="s">
        <v>2082</v>
      </c>
      <c r="C176" s="136" t="s">
        <v>387</v>
      </c>
      <c r="D176" s="182">
        <f>VLOOKUP('462.2.1'!A88,'462.2.1'!A88:N295,14,FALSE)</f>
        <v>177135.63755761823</v>
      </c>
    </row>
    <row r="177" spans="1:4" ht="54" thickTop="1" thickBot="1">
      <c r="A177" s="140" t="s">
        <v>1601</v>
      </c>
      <c r="B177" s="141" t="s">
        <v>2083</v>
      </c>
      <c r="C177" s="136" t="s">
        <v>387</v>
      </c>
      <c r="D177" s="182">
        <f>VLOOKUP('462.2.2'!A88,'462.2.2'!A88:N296,14,FALSE)</f>
        <v>181379.80849556753</v>
      </c>
    </row>
    <row r="178" spans="1:4" ht="54" thickTop="1" thickBot="1">
      <c r="A178" s="140" t="s">
        <v>1088</v>
      </c>
      <c r="B178" s="141" t="s">
        <v>1618</v>
      </c>
      <c r="C178" s="136" t="s">
        <v>233</v>
      </c>
      <c r="D178" s="182">
        <f>VLOOKUP('464.1'!A88,'464.1'!A88:N297,14,FALSE)</f>
        <v>7707.3403874393007</v>
      </c>
    </row>
    <row r="179" spans="1:4" ht="54" thickTop="1" thickBot="1">
      <c r="A179" s="140" t="s">
        <v>1089</v>
      </c>
      <c r="B179" s="141" t="s">
        <v>1619</v>
      </c>
      <c r="C179" s="136" t="s">
        <v>387</v>
      </c>
      <c r="D179" s="182">
        <f>VLOOKUP('465.1'!A92,'465.1'!A92:N298,14,FALSE)</f>
        <v>117283.05780647154</v>
      </c>
    </row>
    <row r="180" spans="1:4" ht="54" thickTop="1" thickBot="1">
      <c r="A180" s="140" t="s">
        <v>1602</v>
      </c>
      <c r="B180" s="141" t="s">
        <v>1620</v>
      </c>
      <c r="C180" s="136" t="s">
        <v>387</v>
      </c>
      <c r="D180" s="182">
        <f>VLOOKUP('465.2'!A92,'465.2'!A92:N299,14,FALSE)</f>
        <v>30452.359936362704</v>
      </c>
    </row>
    <row r="181" spans="1:4" ht="54" thickTop="1" thickBot="1">
      <c r="A181" s="140" t="s">
        <v>1090</v>
      </c>
      <c r="B181" s="141" t="s">
        <v>1621</v>
      </c>
      <c r="C181" s="136" t="s">
        <v>144</v>
      </c>
      <c r="D181" s="182">
        <f>VLOOKUP('466.1'!A92,'466.1'!A92:N300,14,FALSE)</f>
        <v>3938.6492507609537</v>
      </c>
    </row>
    <row r="182" spans="1:4" ht="54" thickTop="1" thickBot="1">
      <c r="A182" s="140" t="s">
        <v>1091</v>
      </c>
      <c r="B182" s="141" t="s">
        <v>1622</v>
      </c>
      <c r="C182" s="136" t="s">
        <v>144</v>
      </c>
      <c r="D182" s="182">
        <f>VLOOKUP('466.2'!A96,'466.2'!A96:N301,14,FALSE)</f>
        <v>4792.7245916026204</v>
      </c>
    </row>
    <row r="183" spans="1:4" ht="54" thickTop="1" thickBot="1">
      <c r="A183" s="142" t="s">
        <v>1092</v>
      </c>
      <c r="B183" s="143" t="s">
        <v>1735</v>
      </c>
      <c r="C183" s="136" t="s">
        <v>387</v>
      </c>
      <c r="D183" s="182">
        <f>VLOOKUP('500.1'!A95,'500.1'!A95:N302,14,FALSE)</f>
        <v>984059.28928917449</v>
      </c>
    </row>
    <row r="184" spans="1:4" ht="54" thickTop="1" thickBot="1">
      <c r="A184" s="140" t="s">
        <v>1624</v>
      </c>
      <c r="B184" s="141" t="s">
        <v>1736</v>
      </c>
      <c r="C184" s="136" t="s">
        <v>387</v>
      </c>
      <c r="D184" s="182">
        <f>VLOOKUP('500.2'!A95,'500.2'!A95:N303,14,FALSE)</f>
        <v>1002876.3488968692</v>
      </c>
    </row>
    <row r="185" spans="1:4" ht="57.75" thickTop="1" thickBot="1">
      <c r="A185" s="140" t="s">
        <v>1093</v>
      </c>
      <c r="B185" s="141" t="s">
        <v>1875</v>
      </c>
      <c r="C185" s="136" t="s">
        <v>377</v>
      </c>
      <c r="D185" s="182">
        <f>VLOOKUP('501.1'!A88,'501.1'!A88:N304,14,FALSE)</f>
        <v>1040</v>
      </c>
    </row>
    <row r="186" spans="1:4" ht="57.75" thickTop="1" thickBot="1">
      <c r="A186" s="140" t="s">
        <v>1626</v>
      </c>
      <c r="B186" s="141" t="s">
        <v>1876</v>
      </c>
      <c r="C186" s="136" t="s">
        <v>377</v>
      </c>
      <c r="D186" s="182">
        <f>VLOOKUP('501.10'!A88,'501.10'!A88:N305,14,FALSE)</f>
        <v>1040</v>
      </c>
    </row>
    <row r="187" spans="1:4" ht="57.75" thickTop="1" thickBot="1">
      <c r="A187" s="140" t="s">
        <v>1627</v>
      </c>
      <c r="B187" s="141" t="s">
        <v>1877</v>
      </c>
      <c r="C187" s="136" t="s">
        <v>377</v>
      </c>
      <c r="D187" s="182">
        <f>VLOOKUP('501.20'!A88,'501.20'!A88:N306,14,FALSE)</f>
        <v>609.03083493586416</v>
      </c>
    </row>
    <row r="188" spans="1:4" ht="54" thickTop="1" thickBot="1">
      <c r="A188" s="140" t="s">
        <v>1628</v>
      </c>
      <c r="B188" s="141" t="s">
        <v>1737</v>
      </c>
      <c r="C188" s="136" t="s">
        <v>387</v>
      </c>
      <c r="D188" s="182">
        <f>VLOOKUP('505.1'!A84,'505.1'!A84:N307,14,FALSE)</f>
        <v>915126.62713983713</v>
      </c>
    </row>
    <row r="189" spans="1:4" ht="54" thickTop="1" thickBot="1">
      <c r="A189" s="140" t="s">
        <v>1094</v>
      </c>
      <c r="B189" s="141" t="s">
        <v>1738</v>
      </c>
      <c r="C189" s="136" t="s">
        <v>233</v>
      </c>
      <c r="D189" s="182">
        <f>VLOOKUP('510.1'!A84,'510.1'!A84:N308,14,FALSE)</f>
        <v>95183.338228953246</v>
      </c>
    </row>
    <row r="190" spans="1:4" ht="54" thickTop="1" thickBot="1">
      <c r="A190" s="140" t="s">
        <v>1632</v>
      </c>
      <c r="B190" s="141" t="s">
        <v>1217</v>
      </c>
      <c r="C190" s="136" t="s">
        <v>387</v>
      </c>
      <c r="D190" s="182">
        <f>VLOOKUP('600.1.1'!A85,'600.1.1'!A85:N311,14,FALSE)</f>
        <v>29307.511968839779</v>
      </c>
    </row>
    <row r="191" spans="1:4" ht="54" thickTop="1" thickBot="1">
      <c r="A191" s="140" t="s">
        <v>1633</v>
      </c>
      <c r="B191" s="141" t="s">
        <v>1739</v>
      </c>
      <c r="C191" s="136" t="s">
        <v>387</v>
      </c>
      <c r="D191" s="182">
        <f>VLOOKUP('600.2.1'!A88,'600.2.1'!A88:N310,14,FALSE)</f>
        <v>121299.72584839704</v>
      </c>
    </row>
    <row r="192" spans="1:4" ht="54" thickTop="1" thickBot="1">
      <c r="A192" s="140" t="s">
        <v>1634</v>
      </c>
      <c r="B192" s="141" t="s">
        <v>1740</v>
      </c>
      <c r="C192" s="136" t="s">
        <v>387</v>
      </c>
      <c r="D192" s="182">
        <f>VLOOKUP('600.2.2'!A90,'600.2.2'!A90:N312,14,FALSE)</f>
        <v>165124.62150121466</v>
      </c>
    </row>
    <row r="193" spans="1:4" ht="54" thickTop="1" thickBot="1">
      <c r="A193" s="140" t="s">
        <v>1635</v>
      </c>
      <c r="B193" s="141" t="s">
        <v>1741</v>
      </c>
      <c r="C193" s="136" t="s">
        <v>387</v>
      </c>
      <c r="D193" s="182">
        <f>VLOOKUP('600.2.3'!A89,'600.2.3'!A89:N312,14,FALSE)</f>
        <v>27551.410228143795</v>
      </c>
    </row>
    <row r="194" spans="1:4" ht="54" thickTop="1" thickBot="1">
      <c r="A194" s="140" t="s">
        <v>1636</v>
      </c>
      <c r="B194" s="141" t="s">
        <v>1742</v>
      </c>
      <c r="C194" s="136" t="s">
        <v>387</v>
      </c>
      <c r="D194" s="182">
        <f>VLOOKUP('600.2.4'!A88,'600.2.4'!A88:N312,14,FALSE)</f>
        <v>34150.722398021229</v>
      </c>
    </row>
    <row r="195" spans="1:4" ht="54" thickTop="1" thickBot="1">
      <c r="A195" s="140" t="s">
        <v>1095</v>
      </c>
      <c r="B195" s="141" t="s">
        <v>2094</v>
      </c>
      <c r="C195" s="136" t="s">
        <v>387</v>
      </c>
      <c r="D195" s="182">
        <f>VLOOKUP('610.1'!A89,'610.1'!A89:N314,14,FALSE)</f>
        <v>52525.169958942992</v>
      </c>
    </row>
    <row r="196" spans="1:4" ht="54" thickTop="1" thickBot="1">
      <c r="A196" s="140" t="s">
        <v>1096</v>
      </c>
      <c r="B196" s="141" t="s">
        <v>1743</v>
      </c>
      <c r="C196" s="136" t="s">
        <v>387</v>
      </c>
      <c r="D196" s="182">
        <f>VLOOKUP('610.2'!A89,'610.2'!A89:N315,14,FALSE)</f>
        <v>65372.952254112744</v>
      </c>
    </row>
    <row r="197" spans="1:4" ht="54" thickTop="1" thickBot="1">
      <c r="A197" s="140" t="s">
        <v>1638</v>
      </c>
      <c r="B197" s="141" t="s">
        <v>1744</v>
      </c>
      <c r="C197" s="136" t="s">
        <v>387</v>
      </c>
      <c r="D197" s="182">
        <f>VLOOKUP('610.3'!A89,'610.3'!A89:N316,14,FALSE)</f>
        <v>103916.29913962199</v>
      </c>
    </row>
    <row r="198" spans="1:4" ht="54" thickTop="1" thickBot="1">
      <c r="A198" s="140" t="s">
        <v>1640</v>
      </c>
      <c r="B198" s="141" t="s">
        <v>1745</v>
      </c>
      <c r="C198" s="136" t="s">
        <v>387</v>
      </c>
      <c r="D198" s="182">
        <f>VLOOKUP('610.4'!A89,'610.4'!A89:N317,14,FALSE)</f>
        <v>119256.62191847706</v>
      </c>
    </row>
    <row r="199" spans="1:4" ht="54" thickTop="1" thickBot="1">
      <c r="A199" s="140" t="s">
        <v>1642</v>
      </c>
      <c r="B199" s="141" t="s">
        <v>1218</v>
      </c>
      <c r="C199" s="136" t="s">
        <v>387</v>
      </c>
      <c r="D199" s="182">
        <f>VLOOKUP('610.5'!A89,'610.5'!A89:N318,14,FALSE)</f>
        <v>131104.19496555874</v>
      </c>
    </row>
    <row r="200" spans="1:4" ht="54" thickTop="1" thickBot="1">
      <c r="A200" s="140" t="s">
        <v>1644</v>
      </c>
      <c r="B200" s="141" t="s">
        <v>1746</v>
      </c>
      <c r="C200" s="136" t="s">
        <v>387</v>
      </c>
      <c r="D200" s="182">
        <f>VLOOKUP('610.6'!A89,'610.6'!A89:N319,14,FALSE)</f>
        <v>146093.27430992344</v>
      </c>
    </row>
    <row r="201" spans="1:4" ht="54" thickTop="1" thickBot="1">
      <c r="A201" s="140" t="s">
        <v>1646</v>
      </c>
      <c r="B201" s="141" t="s">
        <v>1747</v>
      </c>
      <c r="C201" s="136" t="s">
        <v>387</v>
      </c>
      <c r="D201" s="182">
        <f>VLOOKUP('610.7'!A89,'610.7'!A89:N320,14,FALSE)</f>
        <v>142398.83355992346</v>
      </c>
    </row>
    <row r="202" spans="1:4" ht="54" thickTop="1" thickBot="1">
      <c r="A202" s="140" t="s">
        <v>1097</v>
      </c>
      <c r="B202" s="141" t="s">
        <v>1748</v>
      </c>
      <c r="C202" s="136" t="s">
        <v>144</v>
      </c>
      <c r="D202" s="182">
        <f>VLOOKUP('620.1'!A88,'620.1'!A88:N321,14,FALSE)</f>
        <v>359970.87693866726</v>
      </c>
    </row>
    <row r="203" spans="1:4" ht="54" thickTop="1" thickBot="1">
      <c r="A203" s="140" t="s">
        <v>1098</v>
      </c>
      <c r="B203" s="141" t="s">
        <v>1878</v>
      </c>
      <c r="C203" s="136" t="s">
        <v>144</v>
      </c>
      <c r="D203" s="182">
        <f>VLOOKUP('620.2'!A88,'620.2'!A88:N322,14,FALSE)</f>
        <v>359970.87693866726</v>
      </c>
    </row>
    <row r="204" spans="1:4" ht="54" thickTop="1" thickBot="1">
      <c r="A204" s="140" t="s">
        <v>1099</v>
      </c>
      <c r="B204" s="141" t="s">
        <v>1749</v>
      </c>
      <c r="C204" s="136" t="s">
        <v>1845</v>
      </c>
      <c r="D204" s="182">
        <f>VLOOKUP('620.3'!A91,'620.3'!A91:N321,14,FALSE)</f>
        <v>90115917.190505013</v>
      </c>
    </row>
    <row r="205" spans="1:4" ht="54" thickTop="1" thickBot="1">
      <c r="A205" s="140" t="s">
        <v>1650</v>
      </c>
      <c r="B205" s="141" t="s">
        <v>1750</v>
      </c>
      <c r="C205" s="136" t="s">
        <v>144</v>
      </c>
      <c r="D205" s="182">
        <f>VLOOKUP('621.1.1'!A95,'621.1.1'!A95:N325,14,FALSE)</f>
        <v>2429189.4935489837</v>
      </c>
    </row>
    <row r="206" spans="1:4" ht="54" thickTop="1" thickBot="1">
      <c r="A206" s="140" t="s">
        <v>1652</v>
      </c>
      <c r="B206" s="141" t="s">
        <v>1751</v>
      </c>
      <c r="C206" s="136" t="s">
        <v>144</v>
      </c>
      <c r="D206" s="182">
        <f>VLOOKUP('621.1.2'!A99,'621.1.2'!A99:N326,14,FALSE)</f>
        <v>3750518.9104986917</v>
      </c>
    </row>
    <row r="207" spans="1:4" ht="54" thickTop="1" thickBot="1">
      <c r="A207" s="140" t="s">
        <v>1100</v>
      </c>
      <c r="B207" s="141" t="s">
        <v>1752</v>
      </c>
      <c r="C207" s="136" t="s">
        <v>387</v>
      </c>
      <c r="D207" s="182">
        <f>VLOOKUP('621.2'!A89,'621.2'!A89:N326,14,FALSE)</f>
        <v>2719683.0448610261</v>
      </c>
    </row>
    <row r="208" spans="1:4" ht="54" thickTop="1" thickBot="1">
      <c r="A208" s="140" t="s">
        <v>1101</v>
      </c>
      <c r="B208" s="141" t="s">
        <v>1753</v>
      </c>
      <c r="C208" s="136" t="s">
        <v>144</v>
      </c>
      <c r="D208" s="182">
        <f>VLOOKUP('621.3'!A93,'621.3'!A93:N327,14,FALSE)</f>
        <v>78103971.934335992</v>
      </c>
    </row>
    <row r="209" spans="1:4" ht="54" thickTop="1" thickBot="1">
      <c r="A209" s="140" t="s">
        <v>1102</v>
      </c>
      <c r="B209" s="141" t="s">
        <v>1754</v>
      </c>
      <c r="C209" s="136" t="s">
        <v>387</v>
      </c>
      <c r="D209" s="182">
        <f>VLOOKUP('621.4'!A93,'621.4'!A93:N328,14,FALSE)</f>
        <v>70126574.273854226</v>
      </c>
    </row>
    <row r="210" spans="1:4" ht="54" thickTop="1" thickBot="1">
      <c r="A210" s="140" t="s">
        <v>1103</v>
      </c>
      <c r="B210" s="141" t="s">
        <v>1755</v>
      </c>
      <c r="C210" s="136" t="s">
        <v>144</v>
      </c>
      <c r="D210" s="182">
        <f>VLOOKUP('621.5'!A89,'621.5'!A89:N329,14,FALSE)</f>
        <v>3051597.9932566825</v>
      </c>
    </row>
    <row r="211" spans="1:4" ht="54" thickTop="1" thickBot="1">
      <c r="A211" s="140" t="s">
        <v>1656</v>
      </c>
      <c r="B211" s="141" t="s">
        <v>1756</v>
      </c>
      <c r="C211" s="136" t="s">
        <v>144</v>
      </c>
      <c r="D211" s="182">
        <f>VLOOKUP('621.5.1'!A89,'621.5.1'!A89:N330,14,FALSE)</f>
        <v>553973.58973493183</v>
      </c>
    </row>
    <row r="212" spans="1:4" ht="54" thickTop="1" thickBot="1">
      <c r="A212" s="140" t="s">
        <v>1104</v>
      </c>
      <c r="B212" s="141" t="s">
        <v>1757</v>
      </c>
      <c r="C212" s="136" t="s">
        <v>1845</v>
      </c>
      <c r="D212" s="182">
        <f>VLOOKUP('621.6'!A98,'621.6'!A98:N331,14,FALSE)</f>
        <v>78462447.324348301</v>
      </c>
    </row>
    <row r="213" spans="1:4" ht="54" thickTop="1" thickBot="1">
      <c r="A213" s="140" t="s">
        <v>1731</v>
      </c>
      <c r="B213" s="141" t="s">
        <v>1758</v>
      </c>
      <c r="C213" s="136" t="s">
        <v>1845</v>
      </c>
      <c r="D213" s="182">
        <f>VLOOKUP('621.7'!A89,'621.7'!A89:N332,14,FALSE)</f>
        <v>684308.2268499207</v>
      </c>
    </row>
    <row r="214" spans="1:4" ht="54" thickTop="1" thickBot="1">
      <c r="A214" s="140" t="s">
        <v>1105</v>
      </c>
      <c r="B214" s="141" t="s">
        <v>1994</v>
      </c>
      <c r="C214" s="136" t="s">
        <v>233</v>
      </c>
      <c r="D214" s="182">
        <f>VLOOKUP('622.1'!A89,'622.1'!A89:N333,14,FALSE)</f>
        <v>82558.858485335528</v>
      </c>
    </row>
    <row r="215" spans="1:4" ht="54" thickTop="1" thickBot="1">
      <c r="A215" s="140" t="s">
        <v>1106</v>
      </c>
      <c r="B215" s="141" t="s">
        <v>1759</v>
      </c>
      <c r="C215" s="136" t="s">
        <v>233</v>
      </c>
      <c r="D215" s="182">
        <f>VLOOKUP('622.2'!A89,'622.2'!A89:N335,14,FALSE)</f>
        <v>418199.77484480315</v>
      </c>
    </row>
    <row r="216" spans="1:4" ht="54" thickTop="1" thickBot="1">
      <c r="A216" s="140" t="s">
        <v>1107</v>
      </c>
      <c r="B216" s="141" t="s">
        <v>1760</v>
      </c>
      <c r="C216" s="136" t="s">
        <v>233</v>
      </c>
      <c r="D216" s="182">
        <f>VLOOKUP('622.3'!A89,'622.3'!A89:N336,14,FALSE)</f>
        <v>804938.89697313681</v>
      </c>
    </row>
    <row r="217" spans="1:4" ht="54" thickTop="1" thickBot="1">
      <c r="A217" s="140" t="s">
        <v>1108</v>
      </c>
      <c r="B217" s="141" t="s">
        <v>1761</v>
      </c>
      <c r="C217" s="136" t="s">
        <v>233</v>
      </c>
      <c r="D217" s="182">
        <f>VLOOKUP('622.4'!A89,'622.4'!A89:N337,14,FALSE)</f>
        <v>816515.29019545147</v>
      </c>
    </row>
    <row r="218" spans="1:4" ht="54" thickTop="1" thickBot="1">
      <c r="A218" s="140" t="s">
        <v>1109</v>
      </c>
      <c r="B218" s="141" t="s">
        <v>1762</v>
      </c>
      <c r="C218" s="136" t="s">
        <v>144</v>
      </c>
      <c r="D218" s="182">
        <f>VLOOKUP('622.5'!A89,'622.5'!A89:N338,14,FALSE)</f>
        <v>77739.258668835377</v>
      </c>
    </row>
    <row r="219" spans="1:4" ht="54" thickTop="1" thickBot="1">
      <c r="A219" s="140" t="s">
        <v>1110</v>
      </c>
      <c r="B219" s="141" t="s">
        <v>1763</v>
      </c>
      <c r="C219" s="136" t="s">
        <v>144</v>
      </c>
      <c r="D219" s="182">
        <f>VLOOKUP('623.1'!A103,'623.1'!A103:N339,14,FALSE)</f>
        <v>540963.19297489664</v>
      </c>
    </row>
    <row r="220" spans="1:4" ht="54" thickTop="1" thickBot="1">
      <c r="A220" s="140" t="s">
        <v>1111</v>
      </c>
      <c r="B220" s="141" t="s">
        <v>1219</v>
      </c>
      <c r="C220" s="136" t="s">
        <v>1995</v>
      </c>
      <c r="D220" s="182">
        <f>VLOOKUP('623.2'!A89,'623.2'!A89:N340,14,FALSE)</f>
        <v>2933233.2267328985</v>
      </c>
    </row>
    <row r="221" spans="1:4" ht="54" thickTop="1" thickBot="1">
      <c r="A221" s="140" t="s">
        <v>1112</v>
      </c>
      <c r="B221" s="141" t="s">
        <v>2114</v>
      </c>
      <c r="C221" s="136" t="s">
        <v>387</v>
      </c>
      <c r="D221" s="182">
        <f>VLOOKUP('630.1'!A89,'630.1'!A89:N341,14,FALSE)</f>
        <v>1022058.7438617138</v>
      </c>
    </row>
    <row r="222" spans="1:4" ht="54" thickTop="1" thickBot="1">
      <c r="A222" s="140" t="s">
        <v>1113</v>
      </c>
      <c r="B222" s="141" t="s">
        <v>2115</v>
      </c>
      <c r="C222" s="136" t="s">
        <v>387</v>
      </c>
      <c r="D222" s="182">
        <f>VLOOKUP('630.2'!A89,'630.2'!A89:N342,14,FALSE)</f>
        <v>978827.81621014676</v>
      </c>
    </row>
    <row r="223" spans="1:4" ht="54" thickTop="1" thickBot="1">
      <c r="A223" s="140" t="s">
        <v>1114</v>
      </c>
      <c r="B223" s="141" t="s">
        <v>2116</v>
      </c>
      <c r="C223" s="136" t="s">
        <v>387</v>
      </c>
      <c r="D223" s="182">
        <f>VLOOKUP('630.3'!A89,'630.3'!A89:N343,14,FALSE)</f>
        <v>623318.87370528863</v>
      </c>
    </row>
    <row r="224" spans="1:4" ht="54" thickTop="1" thickBot="1">
      <c r="A224" s="140" t="s">
        <v>1115</v>
      </c>
      <c r="B224" s="141" t="s">
        <v>2117</v>
      </c>
      <c r="C224" s="136" t="s">
        <v>387</v>
      </c>
      <c r="D224" s="182">
        <f>VLOOKUP('630.4'!A89,'630.4'!A89:N344,14,FALSE)</f>
        <v>585367.09866341215</v>
      </c>
    </row>
    <row r="225" spans="1:4" ht="54" thickTop="1" thickBot="1">
      <c r="A225" s="140" t="s">
        <v>1116</v>
      </c>
      <c r="B225" s="141" t="s">
        <v>2118</v>
      </c>
      <c r="C225" s="136" t="s">
        <v>387</v>
      </c>
      <c r="D225" s="182">
        <f>VLOOKUP('630.5'!A93,'630.5'!A93:N345,14,FALSE)</f>
        <v>508640.60623062326</v>
      </c>
    </row>
    <row r="226" spans="1:4" ht="54" thickTop="1" thickBot="1">
      <c r="A226" s="140" t="s">
        <v>1117</v>
      </c>
      <c r="B226" s="141" t="s">
        <v>2119</v>
      </c>
      <c r="C226" s="136" t="s">
        <v>387</v>
      </c>
      <c r="D226" s="182">
        <f>VLOOKUP('630.6'!A93,'630.6'!A89:N346,14,FALSE)</f>
        <v>448449.30124429049</v>
      </c>
    </row>
    <row r="227" spans="1:4" ht="54" thickTop="1" thickBot="1">
      <c r="A227" s="140" t="s">
        <v>1118</v>
      </c>
      <c r="B227" s="141" t="s">
        <v>2120</v>
      </c>
      <c r="C227" s="136" t="s">
        <v>387</v>
      </c>
      <c r="D227" s="182">
        <f>VLOOKUP('630.7'!A93,'630.7'!A90:N347,14,FALSE)</f>
        <v>330971.35630943778</v>
      </c>
    </row>
    <row r="228" spans="1:4" ht="54" thickTop="1" thickBot="1">
      <c r="A228" s="140" t="s">
        <v>1119</v>
      </c>
      <c r="B228" s="141" t="s">
        <v>1764</v>
      </c>
      <c r="C228" s="136" t="s">
        <v>144</v>
      </c>
      <c r="D228" s="182">
        <f>VLOOKUP('632.1'!A90,'632.1'!A90:N349,14,FALSE)</f>
        <v>322258.40974477504</v>
      </c>
    </row>
    <row r="229" spans="1:4" ht="54" thickTop="1" thickBot="1">
      <c r="A229" s="140" t="s">
        <v>1659</v>
      </c>
      <c r="B229" s="141" t="s">
        <v>1765</v>
      </c>
      <c r="C229" s="136" t="s">
        <v>144</v>
      </c>
      <c r="D229" s="182">
        <f>VLOOKUP('632.2'!A90,'632.2'!A90:N350,14,FALSE)</f>
        <v>325533.37340005144</v>
      </c>
    </row>
    <row r="230" spans="1:4" ht="54" thickTop="1" thickBot="1">
      <c r="A230" s="140" t="s">
        <v>1662</v>
      </c>
      <c r="B230" s="141" t="s">
        <v>1766</v>
      </c>
      <c r="C230" s="136" t="s">
        <v>377</v>
      </c>
      <c r="D230" s="182">
        <f>VLOOKUP('640.1'!A90,'640.1'!A90:N351,14,FALSE)</f>
        <v>5282.9775640089229</v>
      </c>
    </row>
    <row r="231" spans="1:4" ht="54" thickTop="1" thickBot="1">
      <c r="A231" s="140" t="s">
        <v>1663</v>
      </c>
      <c r="B231" s="141" t="s">
        <v>1767</v>
      </c>
      <c r="C231" s="136" t="s">
        <v>377</v>
      </c>
      <c r="D231" s="182">
        <f>VLOOKUP('640.2'!A90,'640.2'!A90:N352,14,FALSE)</f>
        <v>7447.6065072352121</v>
      </c>
    </row>
    <row r="232" spans="1:4" ht="54" thickTop="1" thickBot="1">
      <c r="A232" s="140" t="s">
        <v>1120</v>
      </c>
      <c r="B232" s="141" t="s">
        <v>1768</v>
      </c>
      <c r="C232" s="136" t="s">
        <v>1664</v>
      </c>
      <c r="D232" s="182">
        <f>VLOOKUP('641.1'!A90,'641.1'!A90:N353,14,FALSE)</f>
        <v>2002.2995420466773</v>
      </c>
    </row>
    <row r="233" spans="1:4" ht="54" thickTop="1" thickBot="1">
      <c r="A233" s="140" t="s">
        <v>1121</v>
      </c>
      <c r="B233" s="141" t="s">
        <v>1768</v>
      </c>
      <c r="C233" s="136" t="s">
        <v>377</v>
      </c>
      <c r="D233" s="182">
        <f>VLOOKUP('641.2'!A90,'641.2'!A90:N354,14,FALSE)</f>
        <v>47845.883030730183</v>
      </c>
    </row>
    <row r="234" spans="1:4" ht="54" thickTop="1" thickBot="1">
      <c r="A234" s="140" t="s">
        <v>1122</v>
      </c>
      <c r="B234" s="141" t="s">
        <v>1769</v>
      </c>
      <c r="C234" s="136" t="s">
        <v>1845</v>
      </c>
      <c r="D234" s="182">
        <f>VLOOKUP('642.1'!A90,'642.1'!A90:N355,14,FALSE)</f>
        <v>457221.06259375007</v>
      </c>
    </row>
    <row r="235" spans="1:4" ht="54" thickTop="1" thickBot="1">
      <c r="A235" s="140" t="s">
        <v>1123</v>
      </c>
      <c r="B235" s="141" t="s">
        <v>1770</v>
      </c>
      <c r="C235" s="136" t="s">
        <v>144</v>
      </c>
      <c r="D235" s="182">
        <f>VLOOKUP('642.2'!A90,'642.2'!A90:N356,14,FALSE)</f>
        <v>50803.668077801616</v>
      </c>
    </row>
    <row r="236" spans="1:4" ht="54" thickTop="1" thickBot="1">
      <c r="A236" s="140" t="s">
        <v>1124</v>
      </c>
      <c r="B236" s="141" t="s">
        <v>1771</v>
      </c>
      <c r="C236" s="136" t="s">
        <v>377</v>
      </c>
      <c r="D236" s="182">
        <f>VLOOKUP('650.1'!A95,'650.1'!A95:N358,14,FALSE)</f>
        <v>12727.070941900936</v>
      </c>
    </row>
    <row r="237" spans="1:4" ht="54" thickTop="1" thickBot="1">
      <c r="A237" s="140" t="s">
        <v>1125</v>
      </c>
      <c r="B237" s="141" t="s">
        <v>2127</v>
      </c>
      <c r="C237" s="136" t="s">
        <v>377</v>
      </c>
      <c r="D237" s="182">
        <f>VLOOKUP('650.2'!A93,'650.2'!A93:N359,14,FALSE)</f>
        <v>12528.135847683299</v>
      </c>
    </row>
    <row r="238" spans="1:4" ht="54" thickTop="1" thickBot="1">
      <c r="A238" s="140" t="s">
        <v>1126</v>
      </c>
      <c r="B238" s="141" t="s">
        <v>1772</v>
      </c>
      <c r="C238" s="136" t="s">
        <v>377</v>
      </c>
      <c r="D238" s="205">
        <f>VLOOKUP('650.3'!A90,'650.3'!A90:N360,14,FALSE)</f>
        <v>1.3371316895274437</v>
      </c>
    </row>
    <row r="239" spans="1:4" ht="54" thickTop="1" thickBot="1">
      <c r="A239" s="140" t="s">
        <v>1127</v>
      </c>
      <c r="B239" s="141" t="s">
        <v>2131</v>
      </c>
      <c r="C239" s="136" t="s">
        <v>377</v>
      </c>
      <c r="D239" s="182">
        <f>VLOOKUP('650.4'!A93,'650.4'!A93:N361,14,FALSE)</f>
        <v>4734.693244538923</v>
      </c>
    </row>
    <row r="240" spans="1:4" ht="57.75" thickTop="1" thickBot="1">
      <c r="A240" s="140" t="s">
        <v>1128</v>
      </c>
      <c r="B240" s="141" t="s">
        <v>1773</v>
      </c>
      <c r="C240" s="136" t="s">
        <v>233</v>
      </c>
      <c r="D240" s="182">
        <f>VLOOKUP('660.1'!A87,'660.1'!A87:N362,14,FALSE)</f>
        <v>258697.78984149604</v>
      </c>
    </row>
    <row r="241" spans="1:4" ht="76.5" thickTop="1" thickBot="1">
      <c r="A241" s="140" t="s">
        <v>1129</v>
      </c>
      <c r="B241" s="141" t="s">
        <v>1880</v>
      </c>
      <c r="C241" s="136" t="s">
        <v>144</v>
      </c>
      <c r="D241" s="182">
        <f>VLOOKUP('660.2'!A87,'660.2'!A87:N363,14,FALSE)</f>
        <v>307625.22203811107</v>
      </c>
    </row>
    <row r="242" spans="1:4" ht="54" thickTop="1" thickBot="1">
      <c r="A242" s="140" t="s">
        <v>1677</v>
      </c>
      <c r="B242" s="141" t="s">
        <v>1774</v>
      </c>
      <c r="C242" s="136" t="s">
        <v>144</v>
      </c>
      <c r="D242" s="182">
        <f>VLOOKUP('661.1'!A87,'661.1'!A87:N364,14,FALSE)</f>
        <v>496475.7352395698</v>
      </c>
    </row>
    <row r="243" spans="1:4" ht="54" thickTop="1" thickBot="1">
      <c r="A243" s="140" t="s">
        <v>1130</v>
      </c>
      <c r="B243" s="141" t="s">
        <v>1775</v>
      </c>
      <c r="C243" s="136" t="s">
        <v>144</v>
      </c>
      <c r="D243" s="182">
        <f>VLOOKUP('662.1'!A87,'662.1'!A87:N365,14,FALSE)</f>
        <v>432664.03272372368</v>
      </c>
    </row>
    <row r="244" spans="1:4" ht="54" thickTop="1" thickBot="1">
      <c r="A244" s="140" t="s">
        <v>1131</v>
      </c>
      <c r="B244" s="141" t="s">
        <v>1776</v>
      </c>
      <c r="C244" s="136" t="s">
        <v>144</v>
      </c>
      <c r="D244" s="182">
        <f>VLOOKUP('662.2'!A87,'662.2'!A87:N366,14,FALSE)</f>
        <v>419374.61414548371</v>
      </c>
    </row>
    <row r="245" spans="1:4" ht="54" thickTop="1" thickBot="1">
      <c r="A245" s="140" t="s">
        <v>1678</v>
      </c>
      <c r="B245" s="141" t="s">
        <v>1777</v>
      </c>
      <c r="C245" s="136" t="s">
        <v>144</v>
      </c>
      <c r="D245" s="182">
        <f>VLOOKUP('663.1'!A87,'663.1'!A87:N367,14,FALSE)</f>
        <v>16157.584970086702</v>
      </c>
    </row>
    <row r="246" spans="1:4" ht="54" thickTop="1" thickBot="1">
      <c r="A246" s="140" t="s">
        <v>1132</v>
      </c>
      <c r="B246" s="141" t="s">
        <v>1778</v>
      </c>
      <c r="C246" s="136" t="s">
        <v>387</v>
      </c>
      <c r="D246" s="182">
        <f>VLOOKUP('670.1'!A87,'670.1'!A87:N368,14,FALSE)</f>
        <v>296894.81747447833</v>
      </c>
    </row>
    <row r="247" spans="1:4" ht="54" thickTop="1" thickBot="1">
      <c r="A247" s="140" t="s">
        <v>1133</v>
      </c>
      <c r="B247" s="141" t="s">
        <v>1779</v>
      </c>
      <c r="C247" s="136" t="s">
        <v>387</v>
      </c>
      <c r="D247" s="182">
        <f>VLOOKUP('670.2'!A87,'670.2'!A87:N369,14,FALSE)</f>
        <v>316632.9531703543</v>
      </c>
    </row>
    <row r="248" spans="1:4" ht="54" thickTop="1" thickBot="1">
      <c r="A248" s="140" t="s">
        <v>1680</v>
      </c>
      <c r="B248" s="141" t="s">
        <v>1780</v>
      </c>
      <c r="C248" s="136" t="s">
        <v>387</v>
      </c>
      <c r="D248" s="182">
        <f>VLOOKUP('670.3'!A87,'670.3'!A87:N370,14,FALSE)</f>
        <v>365053.88642075582</v>
      </c>
    </row>
    <row r="249" spans="1:4" ht="54" thickTop="1" thickBot="1">
      <c r="A249" s="140" t="s">
        <v>1681</v>
      </c>
      <c r="B249" s="141" t="s">
        <v>1781</v>
      </c>
      <c r="C249" s="136" t="s">
        <v>387</v>
      </c>
      <c r="D249" s="182">
        <f>VLOOKUP('670.4'!A87,'670.4'!A87:N371,14,FALSE)</f>
        <v>365053.88642075582</v>
      </c>
    </row>
    <row r="250" spans="1:4" ht="54" thickTop="1" thickBot="1">
      <c r="A250" s="140" t="s">
        <v>1682</v>
      </c>
      <c r="B250" s="141" t="s">
        <v>1782</v>
      </c>
      <c r="C250" s="136" t="s">
        <v>387</v>
      </c>
      <c r="D250" s="182">
        <f>VLOOKUP('670.5'!A89,'670.5'!A89:N372,14,FALSE)</f>
        <v>364989.78737277945</v>
      </c>
    </row>
    <row r="251" spans="1:4" ht="54" thickTop="1" thickBot="1">
      <c r="A251" s="140" t="s">
        <v>1134</v>
      </c>
      <c r="B251" s="141" t="s">
        <v>1783</v>
      </c>
      <c r="C251" s="136" t="s">
        <v>387</v>
      </c>
      <c r="D251" s="182">
        <f>VLOOKUP('671.1'!A89,'671.1'!A89:N373,14,FALSE)</f>
        <v>513825.47228263807</v>
      </c>
    </row>
    <row r="252" spans="1:4" ht="54" thickTop="1" thickBot="1">
      <c r="A252" s="140" t="s">
        <v>1135</v>
      </c>
      <c r="B252" s="141" t="s">
        <v>1784</v>
      </c>
      <c r="C252" s="136" t="s">
        <v>144</v>
      </c>
      <c r="D252" s="182">
        <f>VLOOKUP('671.2'!A89,'671.2'!A89:N374,14,FALSE)</f>
        <v>54056.519104655526</v>
      </c>
    </row>
    <row r="253" spans="1:4" ht="54" thickTop="1" thickBot="1">
      <c r="A253" s="140" t="s">
        <v>1683</v>
      </c>
      <c r="B253" s="141" t="s">
        <v>1785</v>
      </c>
      <c r="C253" s="136" t="s">
        <v>387</v>
      </c>
      <c r="D253" s="182">
        <f>VLOOKUP('671.3'!A87,'671.3'!A87:N375,14,FALSE)</f>
        <v>548653.9435182428</v>
      </c>
    </row>
    <row r="254" spans="1:4" ht="54" thickTop="1" thickBot="1">
      <c r="A254" s="140" t="s">
        <v>1684</v>
      </c>
      <c r="B254" s="141" t="s">
        <v>1786</v>
      </c>
      <c r="C254" s="136" t="s">
        <v>144</v>
      </c>
      <c r="D254" s="182">
        <f>VLOOKUP('671.4'!A87,'671.4'!A87:N376,14,FALSE)</f>
        <v>56736.687694723732</v>
      </c>
    </row>
    <row r="255" spans="1:4" ht="54" thickTop="1" thickBot="1">
      <c r="A255" s="140" t="s">
        <v>1136</v>
      </c>
      <c r="B255" s="141" t="s">
        <v>1787</v>
      </c>
      <c r="C255" s="136" t="s">
        <v>144</v>
      </c>
      <c r="D255" s="182">
        <f>VLOOKUP('672.1'!A87,'672.1'!A87:N377,14,FALSE)</f>
        <v>38847.177047231628</v>
      </c>
    </row>
    <row r="256" spans="1:4" ht="54" thickTop="1" thickBot="1">
      <c r="A256" s="140" t="s">
        <v>1685</v>
      </c>
      <c r="B256" s="141" t="s">
        <v>1788</v>
      </c>
      <c r="C256" s="136" t="s">
        <v>144</v>
      </c>
      <c r="D256" s="182">
        <f>VLOOKUP('672.2'!A87,'672.2'!A87:N378,14,FALSE)</f>
        <v>51370.576306005547</v>
      </c>
    </row>
    <row r="257" spans="1:4" ht="54" thickTop="1" thickBot="1">
      <c r="A257" s="140" t="s">
        <v>1686</v>
      </c>
      <c r="B257" s="141" t="s">
        <v>1789</v>
      </c>
      <c r="C257" s="136" t="s">
        <v>144</v>
      </c>
      <c r="D257" s="182">
        <f>VLOOKUP('672.3'!A87,'672.3'!A87:N379,14,FALSE)</f>
        <v>40497.135603887436</v>
      </c>
    </row>
    <row r="258" spans="1:4" ht="54" thickTop="1" thickBot="1">
      <c r="A258" s="140" t="s">
        <v>1687</v>
      </c>
      <c r="B258" s="141" t="s">
        <v>1790</v>
      </c>
      <c r="C258" s="136" t="s">
        <v>144</v>
      </c>
      <c r="D258" s="182">
        <f>VLOOKUP('672.4'!A87,'672.3'!A87:N380,14,FALSE)</f>
        <v>40497.135603887436</v>
      </c>
    </row>
    <row r="259" spans="1:4" ht="54" thickTop="1" thickBot="1">
      <c r="A259" s="140" t="s">
        <v>1732</v>
      </c>
      <c r="B259" s="141" t="s">
        <v>1791</v>
      </c>
      <c r="C259" s="136" t="s">
        <v>233</v>
      </c>
      <c r="D259" s="182">
        <f>VLOOKUP('673.1.1'!A87,'673.1.1'!A87:N381,14,FALSE)</f>
        <v>9694.8672968063947</v>
      </c>
    </row>
    <row r="260" spans="1:4" ht="54" thickTop="1" thickBot="1">
      <c r="A260" s="140" t="s">
        <v>1733</v>
      </c>
      <c r="B260" s="141" t="s">
        <v>2046</v>
      </c>
      <c r="C260" s="136" t="s">
        <v>233</v>
      </c>
      <c r="D260" s="182">
        <f>VLOOKUP('673.1.2'!A87,'673.1.2'!A87:N382,14,FALSE)</f>
        <v>10581.007161638077</v>
      </c>
    </row>
    <row r="261" spans="1:4" ht="54" thickTop="1" thickBot="1">
      <c r="A261" s="140" t="s">
        <v>1137</v>
      </c>
      <c r="B261" s="141" t="s">
        <v>1792</v>
      </c>
      <c r="C261" s="136" t="s">
        <v>387</v>
      </c>
      <c r="D261" s="182">
        <f>VLOOKUP('673.2'!A87,'673.2'!A87:N383,14,FALSE)</f>
        <v>115858.38106881383</v>
      </c>
    </row>
    <row r="262" spans="1:4" ht="54" thickTop="1" thickBot="1">
      <c r="A262" s="140" t="s">
        <v>1138</v>
      </c>
      <c r="B262" s="141" t="s">
        <v>1793</v>
      </c>
      <c r="C262" s="136" t="s">
        <v>387</v>
      </c>
      <c r="D262" s="182">
        <f>VLOOKUP('673.3'!A89,'673.3'!A89:N384,14,FALSE)</f>
        <v>86611.526618192918</v>
      </c>
    </row>
    <row r="263" spans="1:4" ht="54" thickTop="1" thickBot="1">
      <c r="A263" s="140" t="s">
        <v>1139</v>
      </c>
      <c r="B263" s="141" t="s">
        <v>1996</v>
      </c>
      <c r="C263" s="136" t="s">
        <v>144</v>
      </c>
      <c r="D263" s="182">
        <f>VLOOKUP('674.1'!A89,'674.1'!A89:N385,14,FALSE)</f>
        <v>134360.49025687674</v>
      </c>
    </row>
    <row r="264" spans="1:4" ht="54" thickTop="1" thickBot="1">
      <c r="A264" s="140" t="s">
        <v>1140</v>
      </c>
      <c r="B264" s="141" t="s">
        <v>1794</v>
      </c>
      <c r="C264" s="136" t="s">
        <v>144</v>
      </c>
      <c r="D264" s="182">
        <f>VLOOKUP('674.2'!A89,'674.2'!A89:N386,14,FALSE)</f>
        <v>250532.21744226592</v>
      </c>
    </row>
    <row r="265" spans="1:4" ht="54" thickTop="1" thickBot="1">
      <c r="A265" s="140" t="s">
        <v>1141</v>
      </c>
      <c r="B265" s="141" t="s">
        <v>1795</v>
      </c>
      <c r="C265" s="136" t="s">
        <v>233</v>
      </c>
      <c r="D265" s="182">
        <f>VLOOKUP('680.1'!A87,'680.1'!A87:N387,14,FALSE)</f>
        <v>154218.1200091402</v>
      </c>
    </row>
    <row r="266" spans="1:4" ht="54" thickTop="1" thickBot="1">
      <c r="A266" s="140" t="s">
        <v>1142</v>
      </c>
      <c r="B266" s="141" t="s">
        <v>1796</v>
      </c>
      <c r="C266" s="136" t="s">
        <v>144</v>
      </c>
      <c r="D266" s="182">
        <f>VLOOKUP('680.2'!A87,'680.2'!A87:N388,14,FALSE)</f>
        <v>12927.397942898499</v>
      </c>
    </row>
    <row r="267" spans="1:4" ht="54" thickTop="1" thickBot="1">
      <c r="A267" s="140" t="s">
        <v>1143</v>
      </c>
      <c r="B267" s="141" t="s">
        <v>1797</v>
      </c>
      <c r="C267" s="136" t="s">
        <v>387</v>
      </c>
      <c r="D267" s="182">
        <f>VLOOKUP('680.3'!A89,'680.3'!A89:N389,14,FALSE)</f>
        <v>57290.771879899752</v>
      </c>
    </row>
    <row r="268" spans="1:4" ht="54" thickTop="1" thickBot="1">
      <c r="A268" s="140" t="s">
        <v>1144</v>
      </c>
      <c r="B268" s="141" t="s">
        <v>1798</v>
      </c>
      <c r="C268" s="136" t="s">
        <v>387</v>
      </c>
      <c r="D268" s="182">
        <f>VLOOKUP('681.1'!A89,'681.1'!A89:N390,14,FALSE)</f>
        <v>209357.58028545577</v>
      </c>
    </row>
    <row r="269" spans="1:4" ht="54" thickTop="1" thickBot="1">
      <c r="A269" s="140" t="s">
        <v>1692</v>
      </c>
      <c r="B269" s="141" t="s">
        <v>1799</v>
      </c>
      <c r="C269" s="136" t="s">
        <v>387</v>
      </c>
      <c r="D269" s="182">
        <f>VLOOKUP('681.2'!A89,'681.2'!A89:N391,14,FALSE)</f>
        <v>229095.71598133177</v>
      </c>
    </row>
    <row r="270" spans="1:4" ht="54" thickTop="1" thickBot="1">
      <c r="A270" s="140" t="s">
        <v>1693</v>
      </c>
      <c r="B270" s="141" t="s">
        <v>1800</v>
      </c>
      <c r="C270" s="136" t="s">
        <v>387</v>
      </c>
      <c r="D270" s="182">
        <f>VLOOKUP('681.3'!A89,'681.3'!A89:N392,14,FALSE)</f>
        <v>277516.64923173329</v>
      </c>
    </row>
    <row r="271" spans="1:4" ht="54" thickTop="1" thickBot="1">
      <c r="A271" s="140" t="s">
        <v>1694</v>
      </c>
      <c r="B271" s="141" t="s">
        <v>1801</v>
      </c>
      <c r="C271" s="136" t="s">
        <v>387</v>
      </c>
      <c r="D271" s="182">
        <f>VLOOKUP('681.4'!A89,'681.4'!A89:N393,14,FALSE)</f>
        <v>277516.64923173329</v>
      </c>
    </row>
    <row r="272" spans="1:4" ht="54" thickTop="1" thickBot="1">
      <c r="A272" s="140" t="s">
        <v>1145</v>
      </c>
      <c r="B272" s="141" t="s">
        <v>1802</v>
      </c>
      <c r="C272" s="136" t="s">
        <v>387</v>
      </c>
      <c r="D272" s="182">
        <f>VLOOKUP('682.1'!A89,'682.1'!A89:N394,14,FALSE)</f>
        <v>222966.39829443989</v>
      </c>
    </row>
    <row r="273" spans="1:4" ht="54" thickTop="1" thickBot="1">
      <c r="A273" s="140" t="s">
        <v>1695</v>
      </c>
      <c r="B273" s="141" t="s">
        <v>1803</v>
      </c>
      <c r="C273" s="136" t="s">
        <v>387</v>
      </c>
      <c r="D273" s="182">
        <f>VLOOKUP('682.2'!A89,'682.2'!A89:N395,14,FALSE)</f>
        <v>222966.39829443989</v>
      </c>
    </row>
    <row r="274" spans="1:4" ht="54" thickTop="1" thickBot="1">
      <c r="A274" s="140" t="s">
        <v>1697</v>
      </c>
      <c r="B274" s="141" t="s">
        <v>1804</v>
      </c>
      <c r="C274" s="136" t="s">
        <v>387</v>
      </c>
      <c r="D274" s="182">
        <f>VLOOKUP('682.3'!A89,'682.3'!A89:N396,14,FALSE)</f>
        <v>222966.39829443989</v>
      </c>
    </row>
    <row r="275" spans="1:4" ht="54" thickTop="1" thickBot="1">
      <c r="A275" s="140" t="s">
        <v>1699</v>
      </c>
      <c r="B275" s="141" t="s">
        <v>1997</v>
      </c>
      <c r="C275" s="136" t="s">
        <v>387</v>
      </c>
      <c r="D275" s="182">
        <f>VLOOKUP('682.4'!A89,'682.4'!A89:N397,14,FALSE)</f>
        <v>222966.39829443989</v>
      </c>
    </row>
    <row r="276" spans="1:4" ht="54" thickTop="1" thickBot="1">
      <c r="A276" s="140" t="s">
        <v>1701</v>
      </c>
      <c r="B276" s="141" t="s">
        <v>1805</v>
      </c>
      <c r="C276" s="136" t="s">
        <v>233</v>
      </c>
      <c r="D276" s="182">
        <f>VLOOKUP('683.1'!A89,'683.1'!A89:N398,14,FALSE)</f>
        <v>12331.659500709524</v>
      </c>
    </row>
    <row r="277" spans="1:4" ht="54" thickTop="1" thickBot="1">
      <c r="A277" s="140" t="s">
        <v>1703</v>
      </c>
      <c r="B277" s="141" t="s">
        <v>1806</v>
      </c>
      <c r="C277" s="136" t="s">
        <v>233</v>
      </c>
      <c r="D277" s="182">
        <f>VLOOKUP('683.2'!A89,'683.2'!A89:N399,14,FALSE)</f>
        <v>24280.712714496298</v>
      </c>
    </row>
    <row r="278" spans="1:4" ht="54" thickTop="1" thickBot="1">
      <c r="A278" s="140" t="s">
        <v>1705</v>
      </c>
      <c r="B278" s="141" t="s">
        <v>1807</v>
      </c>
      <c r="C278" s="136" t="s">
        <v>233</v>
      </c>
      <c r="D278" s="182">
        <f>VLOOKUP('683.3'!A89,'683.3'!A89:N400,14,FALSE)</f>
        <v>12331.659500709524</v>
      </c>
    </row>
    <row r="279" spans="1:4" ht="54" thickTop="1" thickBot="1">
      <c r="A279" s="140" t="s">
        <v>1706</v>
      </c>
      <c r="B279" s="141" t="s">
        <v>1808</v>
      </c>
      <c r="C279" s="136" t="s">
        <v>233</v>
      </c>
      <c r="D279" s="182">
        <f>VLOOKUP('683.4'!A89,'683.4'!A89:N401,14,FALSE)</f>
        <v>24280.712714496298</v>
      </c>
    </row>
    <row r="280" spans="1:4" ht="54" thickTop="1" thickBot="1">
      <c r="A280" s="140" t="s">
        <v>1707</v>
      </c>
      <c r="B280" s="141" t="s">
        <v>1809</v>
      </c>
      <c r="C280" s="136" t="s">
        <v>233</v>
      </c>
      <c r="D280" s="182">
        <f>VLOOKUP('683.5'!A87,'683.5'!A87:N402,14,FALSE)</f>
        <v>65385.89878013546</v>
      </c>
    </row>
    <row r="281" spans="1:4" ht="54" thickTop="1" thickBot="1">
      <c r="A281" s="140" t="s">
        <v>2047</v>
      </c>
      <c r="B281" s="141" t="s">
        <v>1810</v>
      </c>
      <c r="C281" s="136" t="s">
        <v>233</v>
      </c>
      <c r="D281" s="182">
        <f>VLOOKUP('690.1.1'!A89,'690.1.1'!A89:N403,14,FALSE)</f>
        <v>16944.328055397949</v>
      </c>
    </row>
    <row r="282" spans="1:4" ht="54" thickTop="1" thickBot="1">
      <c r="A282" s="140" t="s">
        <v>1710</v>
      </c>
      <c r="B282" s="141" t="s">
        <v>1811</v>
      </c>
      <c r="C282" s="136" t="s">
        <v>233</v>
      </c>
      <c r="D282" s="182">
        <f>VLOOKUP('690.1.2'!A89,'690.1.2'!A89:N404,14,FALSE)</f>
        <v>26090.696627006822</v>
      </c>
    </row>
    <row r="283" spans="1:4" ht="54" thickTop="1" thickBot="1">
      <c r="A283" s="140" t="s">
        <v>1146</v>
      </c>
      <c r="B283" s="141" t="s">
        <v>1812</v>
      </c>
      <c r="C283" s="136" t="s">
        <v>144</v>
      </c>
      <c r="D283" s="182">
        <f>VLOOKUP('700.1'!A89,'700.1'!A89:N405,14,FALSE)</f>
        <v>2005.8185536074479</v>
      </c>
    </row>
    <row r="284" spans="1:4" ht="54" thickTop="1" thickBot="1">
      <c r="A284" s="140" t="s">
        <v>1147</v>
      </c>
      <c r="B284" s="141" t="s">
        <v>1813</v>
      </c>
      <c r="C284" s="136" t="s">
        <v>144</v>
      </c>
      <c r="D284" s="182">
        <f>VLOOKUP('700.2'!A89,'700.2'!A89:N406,14,FALSE)</f>
        <v>2422.696019414765</v>
      </c>
    </row>
    <row r="285" spans="1:4" ht="54" thickTop="1" thickBot="1">
      <c r="A285" s="140" t="s">
        <v>1148</v>
      </c>
      <c r="B285" s="141" t="s">
        <v>1814</v>
      </c>
      <c r="C285" s="136" t="s">
        <v>233</v>
      </c>
      <c r="D285" s="182">
        <f>VLOOKUP('700.3'!A89,'700.3'!A89:N407,14,FALSE)</f>
        <v>43363.395574170194</v>
      </c>
    </row>
    <row r="286" spans="1:4" ht="54" thickTop="1" thickBot="1">
      <c r="A286" s="140" t="s">
        <v>1149</v>
      </c>
      <c r="B286" s="141" t="s">
        <v>1815</v>
      </c>
      <c r="C286" s="136" t="s">
        <v>233</v>
      </c>
      <c r="D286" s="182">
        <f>VLOOKUP('700.4'!A89,'700.4'!A89:N408,14,FALSE)</f>
        <v>56544.104471629398</v>
      </c>
    </row>
    <row r="287" spans="1:4" ht="54" thickTop="1" thickBot="1">
      <c r="A287" s="140" t="s">
        <v>1150</v>
      </c>
      <c r="B287" s="141" t="s">
        <v>1816</v>
      </c>
      <c r="C287" s="136" t="s">
        <v>1845</v>
      </c>
      <c r="D287" s="182">
        <f>VLOOKUP('701.1'!A89,'701.1'!A89:N409,14,FALSE)</f>
        <v>9288.3843701087644</v>
      </c>
    </row>
    <row r="288" spans="1:4" ht="54" thickTop="1" thickBot="1">
      <c r="A288" s="140" t="s">
        <v>1713</v>
      </c>
      <c r="B288" s="141" t="s">
        <v>1817</v>
      </c>
      <c r="C288" s="136" t="s">
        <v>1845</v>
      </c>
      <c r="D288" s="182">
        <f>VLOOKUP('710.1'!A89,'710.1'!A89:N410,14,FALSE)</f>
        <v>571438.38463438419</v>
      </c>
    </row>
    <row r="289" spans="1:4" ht="54" thickTop="1" thickBot="1">
      <c r="A289" s="140" t="s">
        <v>1151</v>
      </c>
      <c r="B289" s="141" t="s">
        <v>1818</v>
      </c>
      <c r="C289" s="136" t="s">
        <v>233</v>
      </c>
      <c r="D289" s="182">
        <f>VLOOKUP('710.2'!A89,'710.2'!A89:N411,14,FALSE)</f>
        <v>554966.868871346</v>
      </c>
    </row>
    <row r="290" spans="1:4" ht="54" thickTop="1" thickBot="1">
      <c r="A290" s="140" t="s">
        <v>1152</v>
      </c>
      <c r="B290" s="141" t="s">
        <v>1819</v>
      </c>
      <c r="C290" s="136" t="s">
        <v>1845</v>
      </c>
      <c r="D290" s="182">
        <f>VLOOKUP('720.1'!A89,'720.1'!A89:N412,14,FALSE)</f>
        <v>158424.97816242217</v>
      </c>
    </row>
    <row r="291" spans="1:4" ht="54" thickTop="1" thickBot="1">
      <c r="A291" s="140" t="s">
        <v>1153</v>
      </c>
      <c r="B291" s="141" t="s">
        <v>1820</v>
      </c>
      <c r="C291" s="136" t="s">
        <v>144</v>
      </c>
      <c r="D291" s="182">
        <f>VLOOKUP('730.1'!A89,'730.1'!A89:N413,14,FALSE)</f>
        <v>207164.86195787013</v>
      </c>
    </row>
    <row r="292" spans="1:4" ht="54" thickTop="1" thickBot="1">
      <c r="A292" s="140" t="s">
        <v>1154</v>
      </c>
      <c r="B292" s="141" t="s">
        <v>1821</v>
      </c>
      <c r="C292" s="136" t="s">
        <v>1845</v>
      </c>
      <c r="D292" s="182">
        <f>VLOOKUP('730.2'!A89,'730.2'!A89:N414,14,FALSE)</f>
        <v>98846.625212397572</v>
      </c>
    </row>
    <row r="293" spans="1:4" ht="54" thickTop="1" thickBot="1">
      <c r="A293" s="140" t="s">
        <v>1155</v>
      </c>
      <c r="B293" s="141" t="s">
        <v>1822</v>
      </c>
      <c r="C293" s="136" t="s">
        <v>1845</v>
      </c>
      <c r="D293" s="182">
        <f>VLOOKUP('730.3'!A89,'730.3'!A89:N415,14,FALSE)</f>
        <v>90149.573553778464</v>
      </c>
    </row>
    <row r="294" spans="1:4" ht="54" thickTop="1" thickBot="1">
      <c r="A294" s="140" t="s">
        <v>1714</v>
      </c>
      <c r="B294" s="141" t="s">
        <v>1823</v>
      </c>
      <c r="C294" s="136" t="s">
        <v>1845</v>
      </c>
      <c r="D294" s="182">
        <f>VLOOKUP('730.4'!A89,'730.4'!A89:N416,14,FALSE)</f>
        <v>42786.141634298074</v>
      </c>
    </row>
    <row r="295" spans="1:4" ht="54" thickTop="1" thickBot="1">
      <c r="A295" s="140" t="s">
        <v>1156</v>
      </c>
      <c r="B295" s="141" t="s">
        <v>1824</v>
      </c>
      <c r="C295" s="136" t="s">
        <v>144</v>
      </c>
      <c r="D295" s="182">
        <f>VLOOKUP('731.1'!A89,'731.1'!A89:N417,14,FALSE)</f>
        <v>143595.65445140589</v>
      </c>
    </row>
    <row r="296" spans="1:4" ht="54" thickTop="1" thickBot="1">
      <c r="A296" s="140" t="s">
        <v>1157</v>
      </c>
      <c r="B296" s="141" t="s">
        <v>1825</v>
      </c>
      <c r="C296" s="136" t="s">
        <v>1995</v>
      </c>
      <c r="D296" s="182">
        <f>VLOOKUP('740.1'!A89,'740.1'!A89:N418,14,FALSE)</f>
        <v>17486.858663038143</v>
      </c>
    </row>
    <row r="297" spans="1:4" ht="54" thickTop="1" thickBot="1">
      <c r="A297" s="140" t="s">
        <v>1717</v>
      </c>
      <c r="B297" s="141" t="s">
        <v>1826</v>
      </c>
      <c r="C297" s="136" t="s">
        <v>1845</v>
      </c>
      <c r="D297" s="182">
        <f>VLOOKUP('741.1'!A89,'741.1'!A89:N419,14,FALSE)</f>
        <v>95092.212578916602</v>
      </c>
    </row>
    <row r="298" spans="1:4" ht="54" thickTop="1" thickBot="1">
      <c r="A298" s="140" t="s">
        <v>1158</v>
      </c>
      <c r="B298" s="141" t="s">
        <v>1827</v>
      </c>
      <c r="C298" s="136" t="s">
        <v>144</v>
      </c>
      <c r="D298" s="182">
        <f>VLOOKUP('800.1'!A89,'800.1'!A89:N420,14,FALSE)</f>
        <v>7718.9794687314243</v>
      </c>
    </row>
    <row r="299" spans="1:4" ht="54" thickTop="1" thickBot="1">
      <c r="A299" s="140" t="s">
        <v>1159</v>
      </c>
      <c r="B299" s="141" t="s">
        <v>1828</v>
      </c>
      <c r="C299" s="136" t="s">
        <v>144</v>
      </c>
      <c r="D299" s="182">
        <f>VLOOKUP('800.2'!A89,'800.2'!A89:N421,14,FALSE)</f>
        <v>15664.063542667469</v>
      </c>
    </row>
    <row r="300" spans="1:4" ht="54" thickTop="1" thickBot="1">
      <c r="A300" s="140" t="s">
        <v>1160</v>
      </c>
      <c r="B300" s="141" t="s">
        <v>1829</v>
      </c>
      <c r="C300" s="136" t="s">
        <v>144</v>
      </c>
      <c r="D300" s="182">
        <f>VLOOKUP('800.3'!A89,'800.3'!A89:N422,14,FALSE)</f>
        <v>36060.007896817835</v>
      </c>
    </row>
    <row r="301" spans="1:4" ht="54" thickTop="1" thickBot="1">
      <c r="A301" s="140" t="s">
        <v>1161</v>
      </c>
      <c r="B301" s="141" t="s">
        <v>1830</v>
      </c>
      <c r="C301" s="136" t="s">
        <v>144</v>
      </c>
      <c r="D301" s="182">
        <f>VLOOKUP('800.4'!A89,'800.4'!A89:N423,14,FALSE)</f>
        <v>43645.210113746332</v>
      </c>
    </row>
    <row r="302" spans="1:4" ht="54" thickTop="1" thickBot="1">
      <c r="A302" s="140" t="s">
        <v>1718</v>
      </c>
      <c r="B302" s="141" t="s">
        <v>1831</v>
      </c>
      <c r="C302" s="136" t="s">
        <v>1845</v>
      </c>
      <c r="D302" s="182">
        <f>VLOOKUP('802.1'!A89,'802.1'!A89:N424,14,FALSE)</f>
        <v>378162.1058021012</v>
      </c>
    </row>
    <row r="303" spans="1:4" ht="54" thickTop="1" thickBot="1">
      <c r="A303" s="140" t="s">
        <v>1719</v>
      </c>
      <c r="B303" s="141" t="s">
        <v>1881</v>
      </c>
      <c r="C303" s="136" t="s">
        <v>1845</v>
      </c>
      <c r="D303" s="182">
        <f>VLOOKUP('802.2'!A89,'802.2'!A89:N425,14,FALSE)</f>
        <v>67511.2187878978</v>
      </c>
    </row>
    <row r="304" spans="1:4" ht="54" thickTop="1" thickBot="1">
      <c r="A304" s="140" t="s">
        <v>1720</v>
      </c>
      <c r="B304" s="141" t="s">
        <v>1832</v>
      </c>
      <c r="C304" s="136" t="s">
        <v>1845</v>
      </c>
      <c r="D304" s="182">
        <f>VLOOKUP('802.3'!A89,'802.3'!A89:N426,14,FALSE)</f>
        <v>41819.734966716576</v>
      </c>
    </row>
    <row r="305" spans="1:4" ht="54" thickTop="1" thickBot="1">
      <c r="A305" s="140" t="s">
        <v>1721</v>
      </c>
      <c r="B305" s="141" t="s">
        <v>1833</v>
      </c>
      <c r="C305" s="136" t="s">
        <v>1845</v>
      </c>
      <c r="D305" s="182">
        <f>VLOOKUP('802.4'!A89,'802.4'!A89:N427,14,FALSE)</f>
        <v>35124.992795809492</v>
      </c>
    </row>
    <row r="306" spans="1:4" ht="54" thickTop="1" thickBot="1">
      <c r="A306" s="140" t="s">
        <v>1722</v>
      </c>
      <c r="B306" s="141" t="s">
        <v>1834</v>
      </c>
      <c r="C306" s="136" t="s">
        <v>1845</v>
      </c>
      <c r="D306" s="182">
        <f>VLOOKUP('802.5'!A89,'802.5'!A89:N428,14,FALSE)</f>
        <v>331194.07562581159</v>
      </c>
    </row>
    <row r="307" spans="1:4" ht="54" thickTop="1" thickBot="1">
      <c r="A307" s="140" t="s">
        <v>1723</v>
      </c>
      <c r="B307" s="141" t="s">
        <v>1835</v>
      </c>
      <c r="C307" s="136" t="s">
        <v>1845</v>
      </c>
      <c r="D307" s="182">
        <f>VLOOKUP('802.6'!A89,'802.6'!A89:N429,14,FALSE)</f>
        <v>321504.94870637736</v>
      </c>
    </row>
    <row r="308" spans="1:4" ht="54" thickTop="1" thickBot="1">
      <c r="A308" s="140" t="s">
        <v>1724</v>
      </c>
      <c r="B308" s="141" t="s">
        <v>1836</v>
      </c>
      <c r="C308" s="136" t="s">
        <v>1845</v>
      </c>
      <c r="D308" s="182">
        <f>VLOOKUP('802.7'!A89,'802.7'!A89:N430,14,FALSE)</f>
        <v>209474.17425550148</v>
      </c>
    </row>
    <row r="309" spans="1:4" ht="54" thickTop="1" thickBot="1">
      <c r="A309" s="140" t="s">
        <v>1725</v>
      </c>
      <c r="B309" s="141" t="s">
        <v>1837</v>
      </c>
      <c r="C309" s="136" t="s">
        <v>1845</v>
      </c>
      <c r="D309" s="182">
        <f>VLOOKUP('802.8'!A89,'802.8'!A89:N431,14,FALSE)</f>
        <v>178206.94450989444</v>
      </c>
    </row>
    <row r="310" spans="1:4" ht="54" thickTop="1" thickBot="1">
      <c r="A310" s="140" t="s">
        <v>1162</v>
      </c>
      <c r="B310" s="141" t="s">
        <v>1838</v>
      </c>
      <c r="C310" s="136" t="s">
        <v>233</v>
      </c>
      <c r="D310" s="182">
        <f>VLOOKUP('810.1'!A89,'810.1'!A89:N432,14,FALSE)</f>
        <v>22012.286296210892</v>
      </c>
    </row>
    <row r="311" spans="1:4" ht="54" thickTop="1" thickBot="1">
      <c r="A311" s="140" t="s">
        <v>1163</v>
      </c>
      <c r="B311" s="141" t="s">
        <v>1839</v>
      </c>
      <c r="C311" s="136" t="s">
        <v>233</v>
      </c>
      <c r="D311" s="182">
        <f>VLOOKUP('810.2'!A89,'810.2'!A89:N433,14,FALSE)</f>
        <v>29614.259684279998</v>
      </c>
    </row>
    <row r="312" spans="1:4" ht="54" thickTop="1" thickBot="1">
      <c r="A312" s="140" t="s">
        <v>1164</v>
      </c>
      <c r="B312" s="141" t="s">
        <v>1840</v>
      </c>
      <c r="C312" s="136" t="s">
        <v>233</v>
      </c>
      <c r="D312" s="182">
        <f>VLOOKUP('810.3'!A89,'810.3'!A89:N435,14,FALSE)</f>
        <v>22178.001108267876</v>
      </c>
    </row>
    <row r="313" spans="1:4" ht="57.75" thickTop="1" thickBot="1">
      <c r="A313" s="140" t="s">
        <v>1726</v>
      </c>
      <c r="B313" s="141" t="s">
        <v>2050</v>
      </c>
      <c r="C313" s="136" t="s">
        <v>233</v>
      </c>
      <c r="D313" s="182">
        <f>VLOOKUP('811.1'!A89,'811.1'!A89:N436,14,FALSE)</f>
        <v>39823.900286074917</v>
      </c>
    </row>
    <row r="314" spans="1:4" ht="57.75" thickTop="1" thickBot="1">
      <c r="A314" s="140" t="s">
        <v>1727</v>
      </c>
      <c r="B314" s="141" t="s">
        <v>2051</v>
      </c>
      <c r="C314" s="136" t="s">
        <v>233</v>
      </c>
      <c r="D314" s="182">
        <f>VLOOKUP('811.2'!A89,'811.2'!A89:N437,14,FALSE)</f>
        <v>48341.716167379549</v>
      </c>
    </row>
    <row r="315" spans="1:4" ht="54" thickTop="1" thickBot="1">
      <c r="A315" s="140" t="s">
        <v>1165</v>
      </c>
      <c r="B315" s="141" t="s">
        <v>2053</v>
      </c>
      <c r="C315" s="136" t="s">
        <v>233</v>
      </c>
      <c r="D315" s="182">
        <f>VLOOKUP('812.1'!A89,'812.1'!A89:N438,14,FALSE)</f>
        <v>77614.380230564115</v>
      </c>
    </row>
    <row r="316" spans="1:4" ht="54" thickTop="1" thickBot="1">
      <c r="A316" s="140" t="s">
        <v>1728</v>
      </c>
      <c r="B316" s="141" t="s">
        <v>1841</v>
      </c>
      <c r="C316" s="136" t="s">
        <v>1995</v>
      </c>
      <c r="D316" s="182">
        <f>VLOOKUP('820.1'!A89,'820.1'!A89:N439,14,FALSE)</f>
        <v>63118.16992116232</v>
      </c>
    </row>
    <row r="317" spans="1:4" ht="54" thickTop="1" thickBot="1">
      <c r="A317" s="140" t="s">
        <v>1729</v>
      </c>
      <c r="B317" s="141" t="s">
        <v>1842</v>
      </c>
      <c r="C317" s="136" t="s">
        <v>984</v>
      </c>
      <c r="D317" s="182">
        <f>VLOOKUP('820.1.2'!A88,'820.1.2'!A88:N440,14,FALSE)</f>
        <v>7517554.160676959</v>
      </c>
    </row>
    <row r="318" spans="1:4" ht="57.75" thickTop="1" thickBot="1">
      <c r="A318" s="140" t="s">
        <v>1166</v>
      </c>
      <c r="B318" s="141" t="s">
        <v>1843</v>
      </c>
      <c r="C318" s="136" t="s">
        <v>1998</v>
      </c>
      <c r="D318" s="182">
        <f>VLOOKUP('900.1'!A88,'900.1'!A88:N441,14,FALSE)</f>
        <v>1066.4348241797468</v>
      </c>
    </row>
    <row r="319" spans="1:4" ht="57.75" thickTop="1" thickBot="1">
      <c r="A319" s="140" t="s">
        <v>1167</v>
      </c>
      <c r="B319" s="141" t="s">
        <v>2195</v>
      </c>
      <c r="C319" s="136" t="s">
        <v>1999</v>
      </c>
      <c r="D319" s="182">
        <f>VLOOKUP('900.2'!A88,'900.2'!A88:N442,14,FALSE)</f>
        <v>1308.8063751296895</v>
      </c>
    </row>
    <row r="320" spans="1:4" ht="54" thickTop="1" thickBot="1">
      <c r="A320" s="140" t="s">
        <v>1168</v>
      </c>
      <c r="B320" s="141" t="s">
        <v>1844</v>
      </c>
      <c r="C320" s="136" t="s">
        <v>1999</v>
      </c>
      <c r="D320" s="182">
        <f>VLOOKUP('900.3'!A88,'900.3'!A88:N443,14,FALSE)</f>
        <v>1308.8063751296895</v>
      </c>
    </row>
    <row r="321" spans="1:4" ht="53.25" thickTop="1">
      <c r="A321" s="115"/>
      <c r="B321" s="112"/>
      <c r="C321" s="139"/>
      <c r="D321" s="183" t="s">
        <v>2018</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C72" sqref="C72"/>
      <selection pane="topRight" activeCell="C72" sqref="C72"/>
      <selection pane="bottomLeft" activeCell="C72" sqref="C72"/>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28515625" style="186" customWidth="1"/>
    <col min="5" max="5" width="9.7109375" customWidth="1"/>
  </cols>
  <sheetData>
    <row r="1" spans="1:4" ht="66" customHeight="1" thickTop="1">
      <c r="A1" s="680" t="s">
        <v>1850</v>
      </c>
      <c r="B1" s="681"/>
      <c r="C1" s="681"/>
      <c r="D1" s="682"/>
    </row>
    <row r="2" spans="1:4" ht="20.25" customHeight="1" thickBot="1">
      <c r="A2" s="683"/>
      <c r="B2" s="684"/>
      <c r="C2" s="684"/>
      <c r="D2" s="685"/>
    </row>
    <row r="3" spans="1:4" ht="16.5" thickTop="1" thickBot="1">
      <c r="A3" s="679" t="s">
        <v>2223</v>
      </c>
      <c r="B3" s="679"/>
      <c r="C3" s="679"/>
      <c r="D3" s="679"/>
    </row>
    <row r="4" spans="1:4" ht="16.5" thickTop="1" thickBot="1">
      <c r="A4" s="679"/>
      <c r="B4" s="679"/>
      <c r="C4" s="679"/>
      <c r="D4" s="679"/>
    </row>
    <row r="5" spans="1:4" ht="16.5" thickTop="1" thickBot="1">
      <c r="A5" s="679"/>
      <c r="B5" s="679"/>
      <c r="C5" s="679"/>
      <c r="D5" s="679"/>
    </row>
    <row r="6" spans="1:4" ht="16.5" thickTop="1" thickBot="1">
      <c r="A6" s="661" t="s">
        <v>2237</v>
      </c>
      <c r="B6" s="662" t="s">
        <v>1882</v>
      </c>
      <c r="C6" s="663" t="s">
        <v>2238</v>
      </c>
      <c r="D6" s="664">
        <v>29260</v>
      </c>
    </row>
    <row r="7" spans="1:4" ht="16.5" thickTop="1" thickBot="1">
      <c r="A7" s="6"/>
      <c r="B7" s="7"/>
      <c r="C7" s="8"/>
      <c r="D7" s="187" t="s">
        <v>1848</v>
      </c>
    </row>
    <row r="8" spans="1:4" ht="16.5" thickTop="1" thickBot="1">
      <c r="A8" s="665" t="s">
        <v>98</v>
      </c>
      <c r="B8" s="666" t="s">
        <v>1882</v>
      </c>
      <c r="C8" s="667" t="s">
        <v>99</v>
      </c>
      <c r="D8" s="668">
        <v>58677.433987924393</v>
      </c>
    </row>
    <row r="9" spans="1:4" ht="16.5" thickTop="1" thickBot="1">
      <c r="A9" s="665" t="s">
        <v>102</v>
      </c>
      <c r="B9" s="666" t="s">
        <v>1882</v>
      </c>
      <c r="C9" s="667" t="s">
        <v>103</v>
      </c>
      <c r="D9" s="668">
        <f>$D$6*1.85</f>
        <v>54131</v>
      </c>
    </row>
    <row r="10" spans="1:4" ht="16.5" thickTop="1" thickBot="1">
      <c r="A10" s="665" t="s">
        <v>0</v>
      </c>
      <c r="B10" s="666" t="s">
        <v>1882</v>
      </c>
      <c r="C10" s="667" t="s">
        <v>1</v>
      </c>
      <c r="D10" s="668">
        <v>69346.058349365194</v>
      </c>
    </row>
    <row r="11" spans="1:4" ht="16.5" thickTop="1" thickBot="1">
      <c r="A11" s="665" t="s">
        <v>1674</v>
      </c>
      <c r="B11" s="666" t="s">
        <v>1882</v>
      </c>
      <c r="C11" s="667" t="s">
        <v>1673</v>
      </c>
      <c r="D11" s="668">
        <v>320058.73084322392</v>
      </c>
    </row>
    <row r="12" spans="1:4" ht="16.5" thickTop="1" thickBot="1">
      <c r="A12" s="665" t="s">
        <v>100</v>
      </c>
      <c r="B12" s="666" t="s">
        <v>1882</v>
      </c>
      <c r="C12" s="667" t="s">
        <v>101</v>
      </c>
      <c r="D12" s="668">
        <v>80014.682710805981</v>
      </c>
    </row>
    <row r="13" spans="1:4" ht="16.5" thickTop="1" thickBot="1">
      <c r="A13" s="665" t="s">
        <v>62</v>
      </c>
      <c r="B13" s="666" t="s">
        <v>1882</v>
      </c>
      <c r="C13" s="667" t="s">
        <v>63</v>
      </c>
      <c r="D13" s="668">
        <v>586774.33987924387</v>
      </c>
    </row>
    <row r="14" spans="1:4" ht="16.5" thickTop="1" thickBot="1">
      <c r="A14" s="665" t="s">
        <v>108</v>
      </c>
      <c r="B14" s="666" t="s">
        <v>1882</v>
      </c>
      <c r="C14" s="667" t="s">
        <v>109</v>
      </c>
      <c r="D14" s="668">
        <v>320058.73084322392</v>
      </c>
    </row>
    <row r="15" spans="1:4" ht="16.5" thickTop="1" thickBot="1">
      <c r="A15" s="665" t="s">
        <v>41</v>
      </c>
      <c r="B15" s="666" t="s">
        <v>1882</v>
      </c>
      <c r="C15" s="667" t="s">
        <v>42</v>
      </c>
      <c r="D15" s="668">
        <v>213372.48722881597</v>
      </c>
    </row>
    <row r="16" spans="1:4" ht="16.5" thickTop="1" thickBot="1">
      <c r="A16" s="665" t="s">
        <v>43</v>
      </c>
      <c r="B16" s="666" t="s">
        <v>1882</v>
      </c>
      <c r="C16" s="667" t="s">
        <v>44</v>
      </c>
      <c r="D16" s="668">
        <v>320058.73084322392</v>
      </c>
    </row>
    <row r="17" spans="1:4" ht="16.5" thickTop="1" thickBot="1">
      <c r="A17" s="665" t="s">
        <v>106</v>
      </c>
      <c r="B17" s="666" t="s">
        <v>1882</v>
      </c>
      <c r="C17" s="667" t="s">
        <v>107</v>
      </c>
      <c r="D17" s="668">
        <v>106686.24361440798</v>
      </c>
    </row>
    <row r="18" spans="1:4" ht="16.5" thickTop="1" thickBot="1">
      <c r="A18" s="665" t="s">
        <v>1675</v>
      </c>
      <c r="B18" s="666" t="s">
        <v>1882</v>
      </c>
      <c r="C18" s="667" t="s">
        <v>2000</v>
      </c>
      <c r="D18" s="668">
        <v>96017.619252967183</v>
      </c>
    </row>
    <row r="19" spans="1:4" ht="16.5" thickTop="1" thickBot="1">
      <c r="A19" s="665" t="s">
        <v>96</v>
      </c>
      <c r="B19" s="666" t="s">
        <v>92</v>
      </c>
      <c r="C19" s="667" t="s">
        <v>97</v>
      </c>
      <c r="D19" s="668">
        <v>2133724.8722881596</v>
      </c>
    </row>
    <row r="20" spans="1:4" ht="16.5" thickTop="1" thickBot="1">
      <c r="A20" s="665" t="s">
        <v>76</v>
      </c>
      <c r="B20" s="666" t="s">
        <v>1882</v>
      </c>
      <c r="C20" s="667" t="s">
        <v>77</v>
      </c>
      <c r="D20" s="668">
        <v>485912.31941843667</v>
      </c>
    </row>
    <row r="21" spans="1:4" ht="16.5" thickTop="1" thickBot="1">
      <c r="A21" s="665" t="s">
        <v>74</v>
      </c>
      <c r="B21" s="666" t="s">
        <v>1882</v>
      </c>
      <c r="C21" s="667" t="s">
        <v>75</v>
      </c>
      <c r="D21" s="668">
        <v>477235.31371453602</v>
      </c>
    </row>
    <row r="22" spans="1:4" ht="16.5" thickTop="1" thickBot="1">
      <c r="A22" s="665" t="s">
        <v>84</v>
      </c>
      <c r="B22" s="666" t="s">
        <v>1882</v>
      </c>
      <c r="C22" s="667" t="s">
        <v>85</v>
      </c>
      <c r="D22" s="668">
        <v>544482.10791976599</v>
      </c>
    </row>
    <row r="23" spans="1:4" ht="16.5" thickTop="1" thickBot="1">
      <c r="A23" s="665" t="s">
        <v>78</v>
      </c>
      <c r="B23" s="666" t="s">
        <v>1882</v>
      </c>
      <c r="C23" s="667" t="s">
        <v>79</v>
      </c>
      <c r="D23" s="668">
        <v>605221.14784707059</v>
      </c>
    </row>
    <row r="24" spans="1:4" ht="16.5" thickTop="1" thickBot="1">
      <c r="A24" s="665" t="s">
        <v>64</v>
      </c>
      <c r="B24" s="666" t="s">
        <v>1882</v>
      </c>
      <c r="C24" s="667" t="s">
        <v>65</v>
      </c>
      <c r="D24" s="668">
        <v>468558.30801063532</v>
      </c>
    </row>
    <row r="25" spans="1:4" ht="16.5" thickTop="1" thickBot="1">
      <c r="A25" s="665" t="s">
        <v>80</v>
      </c>
      <c r="B25" s="666" t="s">
        <v>1882</v>
      </c>
      <c r="C25" s="667" t="s">
        <v>81</v>
      </c>
      <c r="D25" s="668">
        <v>557497.61647561705</v>
      </c>
    </row>
    <row r="26" spans="1:4" ht="16.5" thickTop="1" thickBot="1">
      <c r="A26" s="665" t="s">
        <v>82</v>
      </c>
      <c r="B26" s="666" t="s">
        <v>1882</v>
      </c>
      <c r="C26" s="667" t="s">
        <v>83</v>
      </c>
      <c r="D26" s="668">
        <v>577020.87930939358</v>
      </c>
    </row>
    <row r="27" spans="1:4" ht="16.5" thickTop="1" thickBot="1">
      <c r="A27" s="665" t="s">
        <v>104</v>
      </c>
      <c r="B27" s="666" t="s">
        <v>1882</v>
      </c>
      <c r="C27" s="667" t="s">
        <v>105</v>
      </c>
      <c r="D27" s="668">
        <v>145339.84554033595</v>
      </c>
    </row>
    <row r="28" spans="1:4" ht="16.5" thickTop="1" thickBot="1">
      <c r="A28" s="665" t="s">
        <v>4</v>
      </c>
      <c r="B28" s="666" t="s">
        <v>1882</v>
      </c>
      <c r="C28" s="667" t="s">
        <v>5</v>
      </c>
      <c r="D28" s="668">
        <v>162693.85694813728</v>
      </c>
    </row>
    <row r="29" spans="1:4" ht="16.5" customHeight="1" thickTop="1" thickBot="1">
      <c r="A29" s="665" t="s">
        <v>45</v>
      </c>
      <c r="B29" s="666" t="s">
        <v>1882</v>
      </c>
      <c r="C29" s="667" t="s">
        <v>2226</v>
      </c>
      <c r="D29" s="668">
        <f>$D$43+$D$64</f>
        <v>160817.24361440798</v>
      </c>
    </row>
    <row r="30" spans="1:4" ht="16.5" thickTop="1" thickBot="1">
      <c r="A30" s="665" t="s">
        <v>66</v>
      </c>
      <c r="B30" s="666" t="s">
        <v>1882</v>
      </c>
      <c r="C30" s="667" t="s">
        <v>67</v>
      </c>
      <c r="D30" s="668">
        <v>160029.36542161196</v>
      </c>
    </row>
    <row r="31" spans="1:4" ht="16.5" thickTop="1" thickBot="1">
      <c r="A31" s="665" t="s">
        <v>23</v>
      </c>
      <c r="B31" s="666" t="s">
        <v>1882</v>
      </c>
      <c r="C31" s="667" t="s">
        <v>24</v>
      </c>
      <c r="D31" s="668">
        <f>$D$64*10</f>
        <v>541310</v>
      </c>
    </row>
    <row r="32" spans="1:4" ht="16.5" thickTop="1" thickBot="1">
      <c r="A32" s="665" t="s">
        <v>7</v>
      </c>
      <c r="B32" s="666" t="s">
        <v>1882</v>
      </c>
      <c r="C32" s="667" t="s">
        <v>8</v>
      </c>
      <c r="D32" s="668">
        <f>$D$64*2</f>
        <v>108262</v>
      </c>
    </row>
    <row r="33" spans="1:4" ht="16.5" thickTop="1" thickBot="1">
      <c r="A33" s="665" t="s">
        <v>9</v>
      </c>
      <c r="B33" s="666" t="s">
        <v>1882</v>
      </c>
      <c r="C33" s="667" t="s">
        <v>10</v>
      </c>
      <c r="D33" s="668">
        <f>$D$64*3</f>
        <v>162393</v>
      </c>
    </row>
    <row r="34" spans="1:4" ht="16.5" thickTop="1" thickBot="1">
      <c r="A34" s="665" t="s">
        <v>11</v>
      </c>
      <c r="B34" s="666" t="s">
        <v>1882</v>
      </c>
      <c r="C34" s="667" t="s">
        <v>12</v>
      </c>
      <c r="D34" s="668">
        <f>$D$64*4</f>
        <v>216524</v>
      </c>
    </row>
    <row r="35" spans="1:4" ht="16.5" thickTop="1" thickBot="1">
      <c r="A35" s="665" t="s">
        <v>13</v>
      </c>
      <c r="B35" s="666" t="s">
        <v>1882</v>
      </c>
      <c r="C35" s="667" t="s">
        <v>14</v>
      </c>
      <c r="D35" s="668">
        <f>$D$64*5</f>
        <v>270655</v>
      </c>
    </row>
    <row r="36" spans="1:4" ht="16.5" thickTop="1" thickBot="1">
      <c r="A36" s="665" t="s">
        <v>15</v>
      </c>
      <c r="B36" s="666" t="s">
        <v>1882</v>
      </c>
      <c r="C36" s="667" t="s">
        <v>16</v>
      </c>
      <c r="D36" s="668">
        <f>$D$64*6</f>
        <v>324786</v>
      </c>
    </row>
    <row r="37" spans="1:4" ht="16.5" thickTop="1" thickBot="1">
      <c r="A37" s="665" t="s">
        <v>17</v>
      </c>
      <c r="B37" s="666" t="s">
        <v>1882</v>
      </c>
      <c r="C37" s="667" t="s">
        <v>18</v>
      </c>
      <c r="D37" s="668">
        <f>$D$64*7</f>
        <v>378917</v>
      </c>
    </row>
    <row r="38" spans="1:4" ht="16.5" thickTop="1" thickBot="1">
      <c r="A38" s="665" t="s">
        <v>19</v>
      </c>
      <c r="B38" s="666" t="s">
        <v>1882</v>
      </c>
      <c r="C38" s="667" t="s">
        <v>20</v>
      </c>
      <c r="D38" s="668">
        <f>$D$64*8</f>
        <v>433048</v>
      </c>
    </row>
    <row r="39" spans="1:4" ht="16.5" thickTop="1" thickBot="1">
      <c r="A39" s="665" t="s">
        <v>21</v>
      </c>
      <c r="B39" s="666" t="s">
        <v>1882</v>
      </c>
      <c r="C39" s="667" t="s">
        <v>22</v>
      </c>
      <c r="D39" s="668">
        <f>$D$64*9</f>
        <v>487179</v>
      </c>
    </row>
    <row r="40" spans="1:4" ht="16.5" thickTop="1" thickBot="1">
      <c r="A40" s="665" t="s">
        <v>72</v>
      </c>
      <c r="B40" s="666" t="s">
        <v>1882</v>
      </c>
      <c r="C40" s="667" t="s">
        <v>73</v>
      </c>
      <c r="D40" s="668">
        <v>58677.433987924393</v>
      </c>
    </row>
    <row r="41" spans="1:4" ht="16.5" thickTop="1" thickBot="1">
      <c r="A41" s="665" t="s">
        <v>27</v>
      </c>
      <c r="B41" s="666" t="s">
        <v>1882</v>
      </c>
      <c r="C41" s="667" t="s">
        <v>28</v>
      </c>
      <c r="D41" s="668">
        <v>117354.86797584879</v>
      </c>
    </row>
    <row r="42" spans="1:4" ht="16.5" thickTop="1" thickBot="1">
      <c r="A42" s="665" t="s">
        <v>25</v>
      </c>
      <c r="B42" s="666" t="s">
        <v>1882</v>
      </c>
      <c r="C42" s="667" t="s">
        <v>26</v>
      </c>
      <c r="D42" s="668">
        <v>117354.86797584879</v>
      </c>
    </row>
    <row r="43" spans="1:4" ht="16.5" thickTop="1" thickBot="1">
      <c r="A43" s="665" t="s">
        <v>30</v>
      </c>
      <c r="B43" s="666" t="s">
        <v>1882</v>
      </c>
      <c r="C43" s="667" t="s">
        <v>31</v>
      </c>
      <c r="D43" s="668">
        <v>106686.24361440798</v>
      </c>
    </row>
    <row r="44" spans="1:4" ht="17.25" customHeight="1" thickTop="1" thickBot="1">
      <c r="A44" s="665" t="s">
        <v>40</v>
      </c>
      <c r="B44" s="666" t="s">
        <v>1882</v>
      </c>
      <c r="C44" s="667" t="s">
        <v>2225</v>
      </c>
      <c r="D44" s="668">
        <v>266715.60903601995</v>
      </c>
    </row>
    <row r="45" spans="1:4" ht="16.5" thickTop="1" thickBot="1">
      <c r="A45" s="665" t="s">
        <v>32</v>
      </c>
      <c r="B45" s="666" t="s">
        <v>1882</v>
      </c>
      <c r="C45" s="667" t="s">
        <v>33</v>
      </c>
      <c r="D45" s="668">
        <f>D43*2</f>
        <v>213372.48722881597</v>
      </c>
    </row>
    <row r="46" spans="1:4" ht="16.5" thickTop="1" thickBot="1">
      <c r="A46" s="665" t="s">
        <v>34</v>
      </c>
      <c r="B46" s="666" t="s">
        <v>1882</v>
      </c>
      <c r="C46" s="667" t="s">
        <v>35</v>
      </c>
      <c r="D46" s="668">
        <f>D43*3</f>
        <v>320058.73084322398</v>
      </c>
    </row>
    <row r="47" spans="1:4" ht="16.5" thickTop="1" thickBot="1">
      <c r="A47" s="665" t="s">
        <v>70</v>
      </c>
      <c r="B47" s="666" t="s">
        <v>1882</v>
      </c>
      <c r="C47" s="667" t="s">
        <v>71</v>
      </c>
      <c r="D47" s="668">
        <f>D43+(3*D8)</f>
        <v>282718.54557818116</v>
      </c>
    </row>
    <row r="48" spans="1:4" ht="16.5" thickTop="1" thickBot="1">
      <c r="A48" s="665" t="s">
        <v>36</v>
      </c>
      <c r="B48" s="666" t="s">
        <v>1882</v>
      </c>
      <c r="C48" s="667" t="s">
        <v>37</v>
      </c>
      <c r="D48" s="668">
        <v>117354.86797584879</v>
      </c>
    </row>
    <row r="49" spans="1:4" ht="16.5" thickTop="1" thickBot="1">
      <c r="A49" s="665" t="s">
        <v>38</v>
      </c>
      <c r="B49" s="666" t="s">
        <v>1882</v>
      </c>
      <c r="C49" s="667" t="s">
        <v>39</v>
      </c>
      <c r="D49" s="668">
        <v>128023.49233728957</v>
      </c>
    </row>
    <row r="50" spans="1:4" ht="16.5" thickTop="1" thickBot="1">
      <c r="A50" s="665" t="s">
        <v>89</v>
      </c>
      <c r="B50" s="666" t="s">
        <v>1882</v>
      </c>
      <c r="C50" s="667" t="s">
        <v>90</v>
      </c>
      <c r="D50" s="668">
        <v>133357.80451800997</v>
      </c>
    </row>
    <row r="51" spans="1:4" ht="16.5" thickTop="1" thickBot="1">
      <c r="A51" s="665" t="s">
        <v>46</v>
      </c>
      <c r="B51" s="666" t="s">
        <v>1882</v>
      </c>
      <c r="C51" s="667" t="s">
        <v>47</v>
      </c>
      <c r="D51" s="668">
        <f>$D$6*1.85</f>
        <v>54131</v>
      </c>
    </row>
    <row r="52" spans="1:4" ht="16.5" thickTop="1" thickBot="1">
      <c r="A52" s="665" t="s">
        <v>48</v>
      </c>
      <c r="B52" s="666" t="s">
        <v>1882</v>
      </c>
      <c r="C52" s="667" t="s">
        <v>49</v>
      </c>
      <c r="D52" s="668">
        <f>D51*2</f>
        <v>108262</v>
      </c>
    </row>
    <row r="53" spans="1:4" ht="16.5" thickTop="1" thickBot="1">
      <c r="A53" s="665" t="s">
        <v>50</v>
      </c>
      <c r="B53" s="666" t="s">
        <v>1882</v>
      </c>
      <c r="C53" s="667" t="s">
        <v>51</v>
      </c>
      <c r="D53" s="668">
        <v>106686.24361440798</v>
      </c>
    </row>
    <row r="54" spans="1:4" ht="16.5" thickTop="1" thickBot="1">
      <c r="A54" s="665" t="s">
        <v>68</v>
      </c>
      <c r="B54" s="666" t="s">
        <v>1882</v>
      </c>
      <c r="C54" s="667" t="s">
        <v>69</v>
      </c>
      <c r="D54" s="668">
        <v>213372.48722881597</v>
      </c>
    </row>
    <row r="55" spans="1:4" ht="46.5" thickTop="1" thickBot="1">
      <c r="A55" s="665" t="s">
        <v>29</v>
      </c>
      <c r="B55" s="666" t="s">
        <v>1882</v>
      </c>
      <c r="C55" s="667" t="s">
        <v>1883</v>
      </c>
      <c r="D55" s="669">
        <v>800146.82710805978</v>
      </c>
    </row>
    <row r="56" spans="1:4" ht="16.5" thickTop="1" thickBot="1">
      <c r="A56" s="665" t="s">
        <v>52</v>
      </c>
      <c r="B56" s="666" t="s">
        <v>1882</v>
      </c>
      <c r="C56" s="667" t="s">
        <v>53</v>
      </c>
      <c r="D56" s="668">
        <v>80014.682710805981</v>
      </c>
    </row>
    <row r="57" spans="1:4" ht="16.5" thickTop="1" thickBot="1">
      <c r="A57" s="665" t="s">
        <v>54</v>
      </c>
      <c r="B57" s="666" t="s">
        <v>1882</v>
      </c>
      <c r="C57" s="667" t="s">
        <v>55</v>
      </c>
      <c r="D57" s="668">
        <v>160029.36542161196</v>
      </c>
    </row>
    <row r="58" spans="1:4" ht="16.5" thickTop="1" thickBot="1">
      <c r="A58" s="665" t="s">
        <v>56</v>
      </c>
      <c r="B58" s="666" t="s">
        <v>1882</v>
      </c>
      <c r="C58" s="667" t="s">
        <v>57</v>
      </c>
      <c r="D58" s="668">
        <v>106686.24361440798</v>
      </c>
    </row>
    <row r="59" spans="1:4" ht="16.5" thickTop="1" thickBot="1">
      <c r="A59" s="665" t="s">
        <v>2</v>
      </c>
      <c r="B59" s="666" t="s">
        <v>1882</v>
      </c>
      <c r="C59" s="667" t="s">
        <v>3</v>
      </c>
      <c r="D59" s="668">
        <v>213372.48722881597</v>
      </c>
    </row>
    <row r="60" spans="1:4" ht="16.5" thickTop="1" thickBot="1">
      <c r="A60" s="665" t="s">
        <v>58</v>
      </c>
      <c r="B60" s="666" t="s">
        <v>1882</v>
      </c>
      <c r="C60" s="667" t="s">
        <v>59</v>
      </c>
      <c r="D60" s="668">
        <v>133357.80451800997</v>
      </c>
    </row>
    <row r="61" spans="1:4" ht="16.5" thickTop="1" thickBot="1">
      <c r="A61" s="665" t="s">
        <v>86</v>
      </c>
      <c r="B61" s="666" t="s">
        <v>1882</v>
      </c>
      <c r="C61" s="667" t="s">
        <v>87</v>
      </c>
      <c r="D61" s="668">
        <v>160029.36542161196</v>
      </c>
    </row>
    <row r="62" spans="1:4" ht="16.5" thickTop="1" thickBot="1">
      <c r="A62" s="665" t="s">
        <v>88</v>
      </c>
      <c r="B62" s="666" t="s">
        <v>1882</v>
      </c>
      <c r="C62" s="667" t="s">
        <v>87</v>
      </c>
      <c r="D62" s="668">
        <v>160029.36542161196</v>
      </c>
    </row>
    <row r="63" spans="1:4" ht="16.5" thickTop="1" thickBot="1">
      <c r="A63" s="665" t="s">
        <v>60</v>
      </c>
      <c r="B63" s="666" t="s">
        <v>1882</v>
      </c>
      <c r="C63" s="667" t="s">
        <v>61</v>
      </c>
      <c r="D63" s="668">
        <v>160029.36542161196</v>
      </c>
    </row>
    <row r="64" spans="1:4" ht="17.25" customHeight="1" thickTop="1" thickBot="1">
      <c r="A64" s="665" t="s">
        <v>6</v>
      </c>
      <c r="B64" s="666" t="s">
        <v>1882</v>
      </c>
      <c r="C64" s="667" t="s">
        <v>2224</v>
      </c>
      <c r="D64" s="668">
        <f>$D$6*1.85</f>
        <v>54131</v>
      </c>
    </row>
    <row r="65" spans="1:4" ht="16.5" thickTop="1" thickBot="1">
      <c r="A65" s="665" t="s">
        <v>91</v>
      </c>
      <c r="B65" s="666" t="s">
        <v>92</v>
      </c>
      <c r="C65" s="667" t="s">
        <v>93</v>
      </c>
      <c r="D65" s="668">
        <v>533431.21807203989</v>
      </c>
    </row>
    <row r="66" spans="1:4" ht="16.5" thickTop="1" thickBot="1">
      <c r="A66" s="665" t="s">
        <v>94</v>
      </c>
      <c r="B66" s="666" t="s">
        <v>92</v>
      </c>
      <c r="C66" s="667" t="s">
        <v>95</v>
      </c>
      <c r="D66" s="668">
        <v>266715.60903601995</v>
      </c>
    </row>
    <row r="67" spans="1:4" ht="16.5" thickTop="1" thickBot="1">
      <c r="A67" s="665" t="s">
        <v>2228</v>
      </c>
      <c r="B67" s="666" t="s">
        <v>1882</v>
      </c>
      <c r="C67" s="667" t="s">
        <v>2227</v>
      </c>
      <c r="D67" s="668">
        <f>$D$6*1.85</f>
        <v>54131</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G155"/>
  <sheetViews>
    <sheetView showGridLines="0" zoomScale="80" zoomScaleNormal="80" workbookViewId="0">
      <pane xSplit="4" ySplit="3" topLeftCell="E4" activePane="bottomRight" state="frozen"/>
      <selection activeCell="C72" sqref="C72"/>
      <selection pane="topRight" activeCell="C72" sqref="C72"/>
      <selection pane="bottomLeft" activeCell="C72" sqref="C72"/>
      <selection pane="bottomRight" sqref="A1:D2"/>
    </sheetView>
  </sheetViews>
  <sheetFormatPr baseColWidth="10" defaultRowHeight="15"/>
  <cols>
    <col min="1" max="1" width="11.5703125" customWidth="1"/>
    <col min="2" max="2" width="9.140625" style="9" customWidth="1"/>
    <col min="3" max="3" width="89.7109375" style="10" customWidth="1"/>
    <col min="4" max="4" width="17.140625" style="186" customWidth="1"/>
  </cols>
  <sheetData>
    <row r="1" spans="1:4" ht="15.75" customHeight="1" thickTop="1">
      <c r="A1" s="689" t="s">
        <v>1850</v>
      </c>
      <c r="B1" s="690"/>
      <c r="C1" s="690"/>
      <c r="D1" s="691"/>
    </row>
    <row r="2" spans="1:4" ht="89.25" customHeight="1" thickBot="1">
      <c r="A2" s="692"/>
      <c r="B2" s="693"/>
      <c r="C2" s="693"/>
      <c r="D2" s="694"/>
    </row>
    <row r="3" spans="1:4" ht="39.75" customHeight="1" thickTop="1" thickBot="1">
      <c r="A3" s="686" t="s">
        <v>110</v>
      </c>
      <c r="B3" s="687"/>
      <c r="C3" s="687"/>
      <c r="D3" s="68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1846</v>
      </c>
    </row>
    <row r="7" spans="1:4" ht="30" customHeight="1" thickTop="1" thickBot="1">
      <c r="A7" s="13" t="s">
        <v>115</v>
      </c>
      <c r="B7" s="11" t="s">
        <v>92</v>
      </c>
      <c r="C7" s="14" t="s">
        <v>116</v>
      </c>
      <c r="D7" s="659">
        <v>73262.02212893666</v>
      </c>
    </row>
    <row r="8" spans="1:4" ht="30" customHeight="1" thickTop="1" thickBot="1">
      <c r="A8" s="13" t="s">
        <v>112</v>
      </c>
      <c r="B8" s="11" t="s">
        <v>113</v>
      </c>
      <c r="C8" s="14" t="s">
        <v>114</v>
      </c>
      <c r="D8" s="659">
        <v>3044.5778570314651</v>
      </c>
    </row>
    <row r="9" spans="1:4" ht="30" customHeight="1" thickTop="1" thickBot="1">
      <c r="A9" s="13" t="s">
        <v>117</v>
      </c>
      <c r="B9" s="11" t="s">
        <v>113</v>
      </c>
      <c r="C9" s="14" t="s">
        <v>118</v>
      </c>
      <c r="D9" s="659">
        <v>100291.79464680197</v>
      </c>
    </row>
    <row r="10" spans="1:4" ht="30" customHeight="1" thickTop="1" thickBot="1">
      <c r="A10" s="13" t="s">
        <v>119</v>
      </c>
      <c r="B10" s="11" t="s">
        <v>113</v>
      </c>
      <c r="C10" s="14" t="s">
        <v>120</v>
      </c>
      <c r="D10" s="659">
        <v>48762.700784292785</v>
      </c>
    </row>
    <row r="11" spans="1:4" ht="30" customHeight="1" thickTop="1" thickBot="1">
      <c r="A11" s="13" t="s">
        <v>123</v>
      </c>
      <c r="B11" s="11" t="s">
        <v>113</v>
      </c>
      <c r="C11" s="14" t="s">
        <v>124</v>
      </c>
      <c r="D11" s="659">
        <v>25665.121630678103</v>
      </c>
    </row>
    <row r="12" spans="1:4" ht="30" customHeight="1" thickTop="1" thickBot="1">
      <c r="A12" s="13" t="s">
        <v>121</v>
      </c>
      <c r="B12" s="11" t="s">
        <v>113</v>
      </c>
      <c r="C12" s="14" t="s">
        <v>122</v>
      </c>
      <c r="D12" s="659">
        <v>73814.785587582126</v>
      </c>
    </row>
    <row r="13" spans="1:4" ht="30" customHeight="1" thickTop="1" thickBot="1">
      <c r="A13" s="13" t="s">
        <v>125</v>
      </c>
      <c r="B13" s="11" t="s">
        <v>113</v>
      </c>
      <c r="C13" s="14" t="s">
        <v>126</v>
      </c>
      <c r="D13" s="659">
        <v>50891.844656223584</v>
      </c>
    </row>
    <row r="14" spans="1:4" ht="30" customHeight="1" thickTop="1" thickBot="1">
      <c r="A14" s="13" t="s">
        <v>131</v>
      </c>
      <c r="B14" s="11" t="s">
        <v>113</v>
      </c>
      <c r="C14" s="14" t="s">
        <v>132</v>
      </c>
      <c r="D14" s="659">
        <v>270899.68640258303</v>
      </c>
    </row>
    <row r="15" spans="1:4" ht="30" customHeight="1" thickTop="1" thickBot="1">
      <c r="A15" s="13" t="s">
        <v>129</v>
      </c>
      <c r="B15" s="11" t="s">
        <v>113</v>
      </c>
      <c r="C15" s="14" t="s">
        <v>130</v>
      </c>
      <c r="D15" s="659">
        <v>230009.16770030637</v>
      </c>
    </row>
    <row r="16" spans="1:4" ht="30" customHeight="1" thickTop="1" thickBot="1">
      <c r="A16" s="13" t="s">
        <v>127</v>
      </c>
      <c r="B16" s="11" t="s">
        <v>113</v>
      </c>
      <c r="C16" s="14" t="s">
        <v>128</v>
      </c>
      <c r="D16" s="659">
        <v>166628.86371177752</v>
      </c>
    </row>
    <row r="17" spans="1:4" ht="30" customHeight="1" thickTop="1" thickBot="1">
      <c r="A17" s="13" t="s">
        <v>1711</v>
      </c>
      <c r="B17" s="11" t="s">
        <v>113</v>
      </c>
      <c r="C17" s="14" t="s">
        <v>1712</v>
      </c>
      <c r="D17" s="659">
        <v>67939.596823832719</v>
      </c>
    </row>
    <row r="18" spans="1:4" ht="30" customHeight="1" thickTop="1" thickBot="1">
      <c r="A18" s="13" t="s">
        <v>133</v>
      </c>
      <c r="B18" s="11" t="s">
        <v>113</v>
      </c>
      <c r="C18" s="14" t="s">
        <v>134</v>
      </c>
      <c r="D18" s="659">
        <v>76514.208256083803</v>
      </c>
    </row>
    <row r="19" spans="1:4" ht="30" customHeight="1" thickTop="1" thickBot="1">
      <c r="A19" s="13" t="s">
        <v>146</v>
      </c>
      <c r="B19" s="11" t="s">
        <v>113</v>
      </c>
      <c r="C19" s="14" t="s">
        <v>147</v>
      </c>
      <c r="D19" s="659">
        <v>286625.11106710567</v>
      </c>
    </row>
    <row r="20" spans="1:4" ht="30" customHeight="1" thickTop="1" thickBot="1">
      <c r="A20" s="13" t="s">
        <v>135</v>
      </c>
      <c r="B20" s="11" t="s">
        <v>113</v>
      </c>
      <c r="C20" s="14" t="s">
        <v>1884</v>
      </c>
      <c r="D20" s="659">
        <v>57922.192205277453</v>
      </c>
    </row>
    <row r="21" spans="1:4" ht="30" customHeight="1" thickTop="1" thickBot="1">
      <c r="A21" s="13" t="s">
        <v>136</v>
      </c>
      <c r="B21" s="11" t="s">
        <v>113</v>
      </c>
      <c r="C21" s="14" t="s">
        <v>137</v>
      </c>
      <c r="D21" s="659">
        <v>164922.87643450257</v>
      </c>
    </row>
    <row r="22" spans="1:4" ht="30" customHeight="1" thickTop="1" thickBot="1">
      <c r="A22" s="13" t="s">
        <v>138</v>
      </c>
      <c r="B22" s="11" t="s">
        <v>113</v>
      </c>
      <c r="C22" s="14" t="s">
        <v>139</v>
      </c>
      <c r="D22" s="659">
        <v>53524.812072008324</v>
      </c>
    </row>
    <row r="23" spans="1:4" ht="30" customHeight="1" thickTop="1" thickBot="1">
      <c r="A23" s="13" t="s">
        <v>143</v>
      </c>
      <c r="B23" s="11" t="s">
        <v>144</v>
      </c>
      <c r="C23" s="14" t="s">
        <v>145</v>
      </c>
      <c r="D23" s="659">
        <v>38509.531056966676</v>
      </c>
    </row>
    <row r="24" spans="1:4" ht="30" customHeight="1" thickTop="1" thickBot="1">
      <c r="A24" s="13" t="s">
        <v>140</v>
      </c>
      <c r="B24" s="11" t="s">
        <v>998</v>
      </c>
      <c r="C24" s="14" t="s">
        <v>142</v>
      </c>
      <c r="D24" s="659">
        <v>43136.67121125714</v>
      </c>
    </row>
    <row r="25" spans="1:4" ht="30" customHeight="1" thickTop="1" thickBot="1">
      <c r="A25" s="13" t="s">
        <v>148</v>
      </c>
      <c r="B25" s="11" t="s">
        <v>113</v>
      </c>
      <c r="C25" s="14" t="s">
        <v>149</v>
      </c>
      <c r="D25" s="659">
        <v>178896.01932246049</v>
      </c>
    </row>
    <row r="26" spans="1:4" ht="30" customHeight="1" thickTop="1" thickBot="1">
      <c r="A26" s="13" t="s">
        <v>150</v>
      </c>
      <c r="B26" s="11" t="s">
        <v>113</v>
      </c>
      <c r="C26" s="14" t="s">
        <v>151</v>
      </c>
      <c r="D26" s="659">
        <v>214675.22318695261</v>
      </c>
    </row>
    <row r="27" spans="1:4" ht="30" customHeight="1" thickTop="1" thickBot="1">
      <c r="A27" s="13" t="s">
        <v>152</v>
      </c>
      <c r="B27" s="11" t="s">
        <v>113</v>
      </c>
      <c r="C27" s="14" t="s">
        <v>153</v>
      </c>
      <c r="D27" s="659">
        <v>69513.881793870372</v>
      </c>
    </row>
    <row r="28" spans="1:4" ht="30" customHeight="1" thickTop="1" thickBot="1">
      <c r="A28" s="13" t="s">
        <v>154</v>
      </c>
      <c r="B28" s="11" t="s">
        <v>113</v>
      </c>
      <c r="C28" s="14" t="s">
        <v>155</v>
      </c>
      <c r="D28" s="659">
        <v>92629.34946144055</v>
      </c>
    </row>
    <row r="29" spans="1:4" ht="30" customHeight="1" thickTop="1" thickBot="1">
      <c r="A29" s="13" t="s">
        <v>156</v>
      </c>
      <c r="B29" s="11" t="s">
        <v>113</v>
      </c>
      <c r="C29" s="14" t="s">
        <v>157</v>
      </c>
      <c r="D29" s="659">
        <v>1137.9818081527083</v>
      </c>
    </row>
    <row r="30" spans="1:4" ht="30" customHeight="1" thickTop="1" thickBot="1">
      <c r="A30" s="13" t="s">
        <v>166</v>
      </c>
      <c r="B30" s="11" t="s">
        <v>113</v>
      </c>
      <c r="C30" s="14" t="s">
        <v>167</v>
      </c>
      <c r="D30" s="659">
        <v>112448.9264312609</v>
      </c>
    </row>
    <row r="31" spans="1:4" ht="30" customHeight="1" thickTop="1" thickBot="1">
      <c r="A31" s="13" t="s">
        <v>162</v>
      </c>
      <c r="B31" s="11" t="s">
        <v>113</v>
      </c>
      <c r="C31" s="14" t="s">
        <v>163</v>
      </c>
      <c r="D31" s="659">
        <v>20445.259351138346</v>
      </c>
    </row>
    <row r="32" spans="1:4" ht="30" customHeight="1" thickTop="1" thickBot="1">
      <c r="A32" s="13" t="s">
        <v>164</v>
      </c>
      <c r="B32" s="11" t="s">
        <v>113</v>
      </c>
      <c r="C32" s="14" t="s">
        <v>165</v>
      </c>
      <c r="D32" s="659">
        <v>28941.520136722113</v>
      </c>
    </row>
    <row r="33" spans="1:4" ht="30" customHeight="1" thickTop="1" thickBot="1">
      <c r="A33" s="13" t="s">
        <v>171</v>
      </c>
      <c r="B33" s="11" t="s">
        <v>113</v>
      </c>
      <c r="C33" s="14" t="s">
        <v>172</v>
      </c>
      <c r="D33" s="659">
        <v>20445.259351138346</v>
      </c>
    </row>
    <row r="34" spans="1:4" ht="30" customHeight="1" thickTop="1" thickBot="1">
      <c r="A34" s="13" t="s">
        <v>160</v>
      </c>
      <c r="B34" s="11" t="s">
        <v>113</v>
      </c>
      <c r="C34" s="14" t="s">
        <v>161</v>
      </c>
      <c r="D34" s="659">
        <v>8944.8009661230244</v>
      </c>
    </row>
    <row r="35" spans="1:4" ht="30" customHeight="1" thickTop="1" thickBot="1">
      <c r="A35" s="13" t="s">
        <v>173</v>
      </c>
      <c r="B35" s="11" t="s">
        <v>113</v>
      </c>
      <c r="C35" s="14" t="s">
        <v>1886</v>
      </c>
      <c r="D35" s="659">
        <v>132894.18578239923</v>
      </c>
    </row>
    <row r="36" spans="1:4" ht="30" customHeight="1" thickTop="1" thickBot="1">
      <c r="A36" s="13" t="s">
        <v>170</v>
      </c>
      <c r="B36" s="11" t="s">
        <v>113</v>
      </c>
      <c r="C36" s="14" t="s">
        <v>1885</v>
      </c>
      <c r="D36" s="659">
        <v>98511.4120623856</v>
      </c>
    </row>
    <row r="37" spans="1:4" ht="30" customHeight="1" thickTop="1" thickBot="1">
      <c r="A37" s="13" t="s">
        <v>168</v>
      </c>
      <c r="B37" s="11" t="s">
        <v>113</v>
      </c>
      <c r="C37" s="14" t="s">
        <v>169</v>
      </c>
      <c r="D37" s="659">
        <v>112448.9264312609</v>
      </c>
    </row>
    <row r="38" spans="1:4" ht="30" customHeight="1" thickTop="1" thickBot="1">
      <c r="A38" s="13" t="s">
        <v>174</v>
      </c>
      <c r="B38" s="11" t="s">
        <v>113</v>
      </c>
      <c r="C38" s="14" t="s">
        <v>175</v>
      </c>
      <c r="D38" s="659">
        <v>100897.61927622142</v>
      </c>
    </row>
    <row r="39" spans="1:4" ht="30" customHeight="1" thickTop="1" thickBot="1">
      <c r="A39" s="13" t="s">
        <v>176</v>
      </c>
      <c r="B39" s="11" t="s">
        <v>113</v>
      </c>
      <c r="C39" s="14" t="s">
        <v>177</v>
      </c>
      <c r="D39" s="659">
        <v>86942.016205666034</v>
      </c>
    </row>
    <row r="40" spans="1:4" ht="30" customHeight="1" thickTop="1" thickBot="1">
      <c r="A40" s="13" t="s">
        <v>180</v>
      </c>
      <c r="B40" s="11" t="s">
        <v>113</v>
      </c>
      <c r="C40" s="14" t="s">
        <v>181</v>
      </c>
      <c r="D40" s="659">
        <v>127782.87094461465</v>
      </c>
    </row>
    <row r="41" spans="1:4" ht="30" customHeight="1" thickTop="1" thickBot="1">
      <c r="A41" s="13" t="s">
        <v>178</v>
      </c>
      <c r="B41" s="11" t="s">
        <v>113</v>
      </c>
      <c r="C41" s="14" t="s">
        <v>179</v>
      </c>
      <c r="D41" s="659">
        <v>130668.54217941067</v>
      </c>
    </row>
    <row r="42" spans="1:4" ht="30" customHeight="1" thickTop="1" thickBot="1">
      <c r="A42" s="13" t="s">
        <v>182</v>
      </c>
      <c r="B42" s="11" t="s">
        <v>113</v>
      </c>
      <c r="C42" s="14" t="s">
        <v>183</v>
      </c>
      <c r="D42" s="659">
        <v>117560.24126904547</v>
      </c>
    </row>
    <row r="43" spans="1:4" ht="30" customHeight="1" thickTop="1" thickBot="1">
      <c r="A43" s="13" t="s">
        <v>1672</v>
      </c>
      <c r="B43" s="11" t="s">
        <v>113</v>
      </c>
      <c r="C43" s="14" t="s">
        <v>1671</v>
      </c>
      <c r="D43" s="659">
        <v>7687.4175160280174</v>
      </c>
    </row>
    <row r="44" spans="1:4" ht="30" customHeight="1" thickTop="1" thickBot="1">
      <c r="A44" s="13" t="s">
        <v>184</v>
      </c>
      <c r="B44" s="11" t="s">
        <v>113</v>
      </c>
      <c r="C44" s="14" t="s">
        <v>185</v>
      </c>
      <c r="D44" s="659">
        <v>36494.787941781942</v>
      </c>
    </row>
    <row r="45" spans="1:4" ht="30" customHeight="1" thickTop="1" thickBot="1">
      <c r="A45" s="13" t="s">
        <v>1603</v>
      </c>
      <c r="B45" s="11" t="s">
        <v>113</v>
      </c>
      <c r="C45" s="14" t="s">
        <v>1604</v>
      </c>
      <c r="D45" s="659">
        <v>3553.0378138656533</v>
      </c>
    </row>
    <row r="46" spans="1:4" ht="30" customHeight="1" thickTop="1" thickBot="1">
      <c r="A46" s="13" t="s">
        <v>188</v>
      </c>
      <c r="B46" s="11" t="s">
        <v>113</v>
      </c>
      <c r="C46" s="14" t="s">
        <v>189</v>
      </c>
      <c r="D46" s="659">
        <v>4699.2621339832531</v>
      </c>
    </row>
    <row r="47" spans="1:4" ht="30" customHeight="1" thickTop="1" thickBot="1">
      <c r="A47" s="13" t="s">
        <v>186</v>
      </c>
      <c r="B47" s="11" t="s">
        <v>113</v>
      </c>
      <c r="C47" s="14" t="s">
        <v>187</v>
      </c>
      <c r="D47" s="659">
        <v>3359.8539396885299</v>
      </c>
    </row>
    <row r="48" spans="1:4" ht="30" customHeight="1" thickTop="1" thickBot="1">
      <c r="A48" s="13" t="s">
        <v>190</v>
      </c>
      <c r="B48" s="11" t="s">
        <v>113</v>
      </c>
      <c r="C48" s="14" t="s">
        <v>191</v>
      </c>
      <c r="D48" s="659">
        <v>5325.6930433149382</v>
      </c>
    </row>
    <row r="49" spans="1:4" ht="30" customHeight="1" thickTop="1" thickBot="1">
      <c r="A49" s="13" t="s">
        <v>201</v>
      </c>
      <c r="B49" s="11" t="s">
        <v>113</v>
      </c>
      <c r="C49" s="14" t="s">
        <v>1888</v>
      </c>
      <c r="D49" s="659">
        <v>94330.39786819485</v>
      </c>
    </row>
    <row r="50" spans="1:4" ht="30" customHeight="1" thickTop="1" thickBot="1">
      <c r="A50" s="13" t="s">
        <v>192</v>
      </c>
      <c r="B50" s="11" t="s">
        <v>113</v>
      </c>
      <c r="C50" s="14" t="s">
        <v>193</v>
      </c>
      <c r="D50" s="659">
        <v>51087.604315389741</v>
      </c>
    </row>
    <row r="51" spans="1:4" ht="30" customHeight="1" thickTop="1" thickBot="1">
      <c r="A51" s="13" t="s">
        <v>194</v>
      </c>
      <c r="B51" s="11" t="s">
        <v>113</v>
      </c>
      <c r="C51" s="14" t="s">
        <v>1887</v>
      </c>
      <c r="D51" s="659">
        <v>2568.5727910590326</v>
      </c>
    </row>
    <row r="52" spans="1:4" ht="30" customHeight="1" thickTop="1" thickBot="1">
      <c r="A52" s="13" t="s">
        <v>224</v>
      </c>
      <c r="B52" s="11" t="s">
        <v>92</v>
      </c>
      <c r="C52" s="14" t="s">
        <v>1891</v>
      </c>
      <c r="D52" s="659">
        <v>203394.8010306294</v>
      </c>
    </row>
    <row r="53" spans="1:4" ht="30" customHeight="1" thickTop="1" thickBot="1">
      <c r="A53" s="13" t="s">
        <v>195</v>
      </c>
      <c r="B53" s="11" t="s">
        <v>113</v>
      </c>
      <c r="C53" s="14" t="s">
        <v>196</v>
      </c>
      <c r="D53" s="659">
        <v>19714.543149024896</v>
      </c>
    </row>
    <row r="54" spans="1:4" ht="30" customHeight="1" thickTop="1" thickBot="1">
      <c r="A54" s="13" t="s">
        <v>214</v>
      </c>
      <c r="B54" s="11" t="s">
        <v>113</v>
      </c>
      <c r="C54" s="14" t="s">
        <v>215</v>
      </c>
      <c r="D54" s="659">
        <v>17422.094508789698</v>
      </c>
    </row>
    <row r="55" spans="1:4" ht="30" customHeight="1" thickTop="1" thickBot="1">
      <c r="A55" s="13" t="s">
        <v>197</v>
      </c>
      <c r="B55" s="11" t="s">
        <v>113</v>
      </c>
      <c r="C55" s="14" t="s">
        <v>198</v>
      </c>
      <c r="D55" s="659">
        <v>188090.51693981883</v>
      </c>
    </row>
    <row r="56" spans="1:4" ht="30" customHeight="1" thickTop="1" thickBot="1">
      <c r="A56" s="13" t="s">
        <v>199</v>
      </c>
      <c r="B56" s="11" t="s">
        <v>113</v>
      </c>
      <c r="C56" s="14" t="s">
        <v>200</v>
      </c>
      <c r="D56" s="659">
        <v>19943.788013048415</v>
      </c>
    </row>
    <row r="57" spans="1:4" ht="30" customHeight="1" thickTop="1" thickBot="1">
      <c r="A57" s="13" t="s">
        <v>202</v>
      </c>
      <c r="B57" s="11" t="s">
        <v>113</v>
      </c>
      <c r="C57" s="14" t="s">
        <v>203</v>
      </c>
      <c r="D57" s="659">
        <v>105493.85001064354</v>
      </c>
    </row>
    <row r="58" spans="1:4" ht="30" customHeight="1" thickTop="1" thickBot="1">
      <c r="A58" s="13" t="s">
        <v>212</v>
      </c>
      <c r="B58" s="11" t="s">
        <v>113</v>
      </c>
      <c r="C58" s="14" t="s">
        <v>213</v>
      </c>
      <c r="D58" s="659">
        <v>46672.193687197396</v>
      </c>
    </row>
    <row r="59" spans="1:4" ht="30" customHeight="1" thickTop="1" thickBot="1">
      <c r="A59" s="13" t="s">
        <v>206</v>
      </c>
      <c r="B59" s="11" t="s">
        <v>113</v>
      </c>
      <c r="C59" s="14" t="s">
        <v>207</v>
      </c>
      <c r="D59" s="659">
        <v>12267.155610683005</v>
      </c>
    </row>
    <row r="60" spans="1:4" ht="30" customHeight="1" thickTop="1" thickBot="1">
      <c r="A60" s="13" t="s">
        <v>204</v>
      </c>
      <c r="B60" s="11" t="s">
        <v>113</v>
      </c>
      <c r="C60" s="14" t="s">
        <v>205</v>
      </c>
      <c r="D60" s="659">
        <v>19100.991164638352</v>
      </c>
    </row>
    <row r="61" spans="1:4" ht="30" customHeight="1" thickTop="1" thickBot="1">
      <c r="A61" s="13" t="s">
        <v>208</v>
      </c>
      <c r="B61" s="11" t="s">
        <v>113</v>
      </c>
      <c r="C61" s="14" t="s">
        <v>209</v>
      </c>
      <c r="D61" s="659">
        <v>18985.595997129883</v>
      </c>
    </row>
    <row r="62" spans="1:4" ht="30" customHeight="1" thickTop="1" thickBot="1">
      <c r="A62" s="13" t="s">
        <v>210</v>
      </c>
      <c r="B62" s="11" t="s">
        <v>113</v>
      </c>
      <c r="C62" s="14" t="s">
        <v>211</v>
      </c>
      <c r="D62" s="659">
        <v>23133.640143461074</v>
      </c>
    </row>
    <row r="63" spans="1:4" ht="30" customHeight="1" thickTop="1" thickBot="1">
      <c r="A63" s="13" t="s">
        <v>217</v>
      </c>
      <c r="B63" s="11" t="s">
        <v>113</v>
      </c>
      <c r="C63" s="14" t="s">
        <v>218</v>
      </c>
      <c r="D63" s="659">
        <v>34232.182504186261</v>
      </c>
    </row>
    <row r="64" spans="1:4" ht="30" customHeight="1" thickTop="1" thickBot="1">
      <c r="A64" s="13" t="s">
        <v>219</v>
      </c>
      <c r="B64" s="11" t="s">
        <v>113</v>
      </c>
      <c r="C64" s="14" t="s">
        <v>220</v>
      </c>
      <c r="D64" s="659">
        <v>15943.078768089639</v>
      </c>
    </row>
    <row r="65" spans="1:4" ht="30" customHeight="1" thickTop="1" thickBot="1">
      <c r="A65" s="13" t="s">
        <v>216</v>
      </c>
      <c r="B65" s="11" t="s">
        <v>113</v>
      </c>
      <c r="C65" s="14" t="s">
        <v>1889</v>
      </c>
      <c r="D65" s="659">
        <v>17158.334125913199</v>
      </c>
    </row>
    <row r="66" spans="1:4" ht="30" customHeight="1" thickTop="1" thickBot="1">
      <c r="A66" s="13" t="s">
        <v>221</v>
      </c>
      <c r="B66" s="11" t="s">
        <v>113</v>
      </c>
      <c r="C66" s="14" t="s">
        <v>1890</v>
      </c>
      <c r="D66" s="659">
        <v>97114.981917907135</v>
      </c>
    </row>
    <row r="67" spans="1:4" ht="30" customHeight="1" thickTop="1" thickBot="1">
      <c r="A67" s="13" t="s">
        <v>222</v>
      </c>
      <c r="B67" s="11" t="s">
        <v>113</v>
      </c>
      <c r="C67" s="14" t="s">
        <v>223</v>
      </c>
      <c r="D67" s="659">
        <v>38442.045490254131</v>
      </c>
    </row>
    <row r="68" spans="1:4" ht="30" customHeight="1" thickTop="1" thickBot="1">
      <c r="A68" s="13" t="s">
        <v>225</v>
      </c>
      <c r="B68" s="11" t="s">
        <v>113</v>
      </c>
      <c r="C68" s="14" t="s">
        <v>226</v>
      </c>
      <c r="D68" s="659">
        <v>96238.024231069197</v>
      </c>
    </row>
    <row r="69" spans="1:4" ht="30" customHeight="1" thickTop="1" thickBot="1">
      <c r="A69" s="13" t="s">
        <v>227</v>
      </c>
      <c r="B69" s="11" t="s">
        <v>113</v>
      </c>
      <c r="C69" s="14" t="s">
        <v>1892</v>
      </c>
      <c r="D69" s="659">
        <v>16918.786121933565</v>
      </c>
    </row>
    <row r="70" spans="1:4" ht="30" customHeight="1" thickTop="1" thickBot="1">
      <c r="A70" s="13" t="s">
        <v>232</v>
      </c>
      <c r="B70" s="11" t="s">
        <v>233</v>
      </c>
      <c r="C70" s="14" t="s">
        <v>1895</v>
      </c>
      <c r="D70" s="659">
        <v>6762.4659101949301</v>
      </c>
    </row>
    <row r="71" spans="1:4" ht="30" customHeight="1" thickTop="1" thickBot="1">
      <c r="A71" s="13" t="s">
        <v>228</v>
      </c>
      <c r="B71" s="11" t="s">
        <v>113</v>
      </c>
      <c r="C71" s="14" t="s">
        <v>1893</v>
      </c>
      <c r="D71" s="659">
        <v>6074.7313181243717</v>
      </c>
    </row>
    <row r="72" spans="1:4" ht="30" customHeight="1" thickTop="1" thickBot="1">
      <c r="A72" s="13" t="s">
        <v>229</v>
      </c>
      <c r="B72" s="11" t="s">
        <v>113</v>
      </c>
      <c r="C72" s="14" t="s">
        <v>1894</v>
      </c>
      <c r="D72" s="659">
        <v>8897.2765091015954</v>
      </c>
    </row>
    <row r="73" spans="1:4" ht="30" customHeight="1" thickTop="1" thickBot="1">
      <c r="A73" s="13" t="s">
        <v>230</v>
      </c>
      <c r="B73" s="11" t="s">
        <v>113</v>
      </c>
      <c r="C73" s="14" t="s">
        <v>231</v>
      </c>
      <c r="D73" s="659">
        <v>4920.2644860418814</v>
      </c>
    </row>
    <row r="74" spans="1:4" ht="30" customHeight="1" thickTop="1" thickBot="1">
      <c r="A74" s="13" t="s">
        <v>234</v>
      </c>
      <c r="B74" s="11" t="s">
        <v>113</v>
      </c>
      <c r="C74" s="14" t="s">
        <v>235</v>
      </c>
      <c r="D74" s="659">
        <v>20058.152866561271</v>
      </c>
    </row>
    <row r="75" spans="1:4" ht="30" customHeight="1" thickTop="1" thickBot="1">
      <c r="A75" s="13" t="s">
        <v>236</v>
      </c>
      <c r="B75" s="11" t="s">
        <v>113</v>
      </c>
      <c r="C75" s="14" t="s">
        <v>237</v>
      </c>
      <c r="D75" s="659">
        <v>394748.8375515471</v>
      </c>
    </row>
    <row r="76" spans="1:4" ht="30" customHeight="1" thickTop="1" thickBot="1">
      <c r="A76" s="13" t="s">
        <v>238</v>
      </c>
      <c r="B76" s="11" t="s">
        <v>113</v>
      </c>
      <c r="C76" s="14" t="s">
        <v>239</v>
      </c>
      <c r="D76" s="659">
        <v>508730.41425803676</v>
      </c>
    </row>
    <row r="77" spans="1:4" ht="30" customHeight="1" thickTop="1" thickBot="1">
      <c r="A77" s="13" t="s">
        <v>240</v>
      </c>
      <c r="B77" s="11" t="s">
        <v>113</v>
      </c>
      <c r="C77" s="14" t="s">
        <v>1896</v>
      </c>
      <c r="D77" s="659">
        <v>159408.12077299296</v>
      </c>
    </row>
    <row r="78" spans="1:4" ht="30" customHeight="1" thickTop="1" thickBot="1">
      <c r="A78" s="13" t="s">
        <v>241</v>
      </c>
      <c r="B78" s="11" t="s">
        <v>113</v>
      </c>
      <c r="C78" s="14" t="s">
        <v>1897</v>
      </c>
      <c r="D78" s="659">
        <v>169131.19394957702</v>
      </c>
    </row>
    <row r="79" spans="1:4" ht="30" customHeight="1" thickTop="1" thickBot="1">
      <c r="A79" s="13" t="s">
        <v>246</v>
      </c>
      <c r="B79" s="11" t="s">
        <v>113</v>
      </c>
      <c r="C79" s="14" t="s">
        <v>1902</v>
      </c>
      <c r="D79" s="659">
        <v>169131.19394957702</v>
      </c>
    </row>
    <row r="80" spans="1:4" ht="30" customHeight="1" thickTop="1" thickBot="1">
      <c r="A80" s="13" t="s">
        <v>243</v>
      </c>
      <c r="B80" s="11" t="s">
        <v>113</v>
      </c>
      <c r="C80" s="14" t="s">
        <v>1899</v>
      </c>
      <c r="D80" s="659">
        <v>139951.67127986869</v>
      </c>
    </row>
    <row r="81" spans="1:4" ht="30" customHeight="1" thickTop="1" thickBot="1">
      <c r="A81" s="13" t="s">
        <v>244</v>
      </c>
      <c r="B81" s="11" t="s">
        <v>113</v>
      </c>
      <c r="C81" s="14" t="s">
        <v>1900</v>
      </c>
      <c r="D81" s="659">
        <v>291607.70954988198</v>
      </c>
    </row>
    <row r="82" spans="1:4" ht="30" customHeight="1" thickTop="1" thickBot="1">
      <c r="A82" s="13" t="s">
        <v>245</v>
      </c>
      <c r="B82" s="11" t="s">
        <v>113</v>
      </c>
      <c r="C82" s="14" t="s">
        <v>1901</v>
      </c>
      <c r="D82" s="659">
        <v>191545.67492410139</v>
      </c>
    </row>
    <row r="83" spans="1:4" ht="30" customHeight="1" thickTop="1" thickBot="1">
      <c r="A83" s="13" t="s">
        <v>247</v>
      </c>
      <c r="B83" s="11" t="s">
        <v>113</v>
      </c>
      <c r="C83" s="14" t="s">
        <v>1903</v>
      </c>
      <c r="D83" s="659">
        <v>186623.8649670661</v>
      </c>
    </row>
    <row r="84" spans="1:4" ht="30" customHeight="1" thickTop="1" thickBot="1">
      <c r="A84" s="13" t="s">
        <v>242</v>
      </c>
      <c r="B84" s="11" t="s">
        <v>113</v>
      </c>
      <c r="C84" s="14" t="s">
        <v>1898</v>
      </c>
      <c r="D84" s="659">
        <v>174942.68004182272</v>
      </c>
    </row>
    <row r="85" spans="1:4" ht="30" customHeight="1" thickTop="1" thickBot="1">
      <c r="A85" s="13" t="s">
        <v>248</v>
      </c>
      <c r="B85" s="11" t="s">
        <v>113</v>
      </c>
      <c r="C85" s="14" t="s">
        <v>1904</v>
      </c>
      <c r="D85" s="659">
        <v>300509.62247196387</v>
      </c>
    </row>
    <row r="86" spans="1:4" ht="30" customHeight="1" thickTop="1" thickBot="1">
      <c r="A86" s="13" t="s">
        <v>249</v>
      </c>
      <c r="B86" s="11" t="s">
        <v>113</v>
      </c>
      <c r="C86" s="14" t="s">
        <v>250</v>
      </c>
      <c r="D86" s="659">
        <v>4703.3833899656975</v>
      </c>
    </row>
    <row r="87" spans="1:4" ht="30" customHeight="1" thickTop="1" thickBot="1">
      <c r="A87" s="13" t="s">
        <v>255</v>
      </c>
      <c r="B87" s="11" t="s">
        <v>113</v>
      </c>
      <c r="C87" s="14" t="s">
        <v>256</v>
      </c>
      <c r="D87" s="659">
        <v>2087962.2215262181</v>
      </c>
    </row>
    <row r="88" spans="1:4" ht="30" customHeight="1" thickTop="1" thickBot="1">
      <c r="A88" s="13" t="s">
        <v>253</v>
      </c>
      <c r="B88" s="11" t="s">
        <v>113</v>
      </c>
      <c r="C88" s="14" t="s">
        <v>254</v>
      </c>
      <c r="D88" s="659">
        <v>30603.416611643181</v>
      </c>
    </row>
    <row r="89" spans="1:4" ht="30" customHeight="1" thickTop="1" thickBot="1">
      <c r="A89" s="13" t="s">
        <v>251</v>
      </c>
      <c r="B89" s="11" t="s">
        <v>113</v>
      </c>
      <c r="C89" s="14" t="s">
        <v>252</v>
      </c>
      <c r="D89" s="659">
        <v>19505.389407915794</v>
      </c>
    </row>
    <row r="90" spans="1:4" ht="30" customHeight="1" thickTop="1" thickBot="1">
      <c r="A90" s="13" t="s">
        <v>257</v>
      </c>
      <c r="B90" s="11" t="s">
        <v>113</v>
      </c>
      <c r="C90" s="14" t="s">
        <v>258</v>
      </c>
      <c r="D90" s="659">
        <v>21288.626299372801</v>
      </c>
    </row>
    <row r="91" spans="1:4" ht="30" customHeight="1" thickTop="1" thickBot="1">
      <c r="A91" s="13" t="s">
        <v>259</v>
      </c>
      <c r="B91" s="11" t="s">
        <v>113</v>
      </c>
      <c r="C91" s="14" t="s">
        <v>260</v>
      </c>
      <c r="D91" s="659">
        <v>93901.272089022721</v>
      </c>
    </row>
    <row r="92" spans="1:4" ht="30" customHeight="1" thickTop="1" thickBot="1">
      <c r="A92" s="13" t="s">
        <v>261</v>
      </c>
      <c r="B92" s="11" t="s">
        <v>113</v>
      </c>
      <c r="C92" s="14" t="s">
        <v>262</v>
      </c>
      <c r="D92" s="659">
        <v>10997.571589155281</v>
      </c>
    </row>
    <row r="93" spans="1:4" ht="30" customHeight="1" thickTop="1" thickBot="1">
      <c r="A93" s="13" t="s">
        <v>263</v>
      </c>
      <c r="B93" s="11" t="s">
        <v>113</v>
      </c>
      <c r="C93" s="14" t="s">
        <v>264</v>
      </c>
      <c r="D93" s="659">
        <v>11923.823871209861</v>
      </c>
    </row>
    <row r="94" spans="1:4" ht="30" customHeight="1" thickTop="1" thickBot="1">
      <c r="A94" s="13" t="s">
        <v>265</v>
      </c>
      <c r="B94" s="11" t="s">
        <v>113</v>
      </c>
      <c r="C94" s="14" t="s">
        <v>266</v>
      </c>
      <c r="D94" s="659">
        <v>23726.585847935388</v>
      </c>
    </row>
    <row r="95" spans="1:4" ht="30" customHeight="1" thickTop="1" thickBot="1">
      <c r="A95" s="13" t="s">
        <v>267</v>
      </c>
      <c r="B95" s="11" t="s">
        <v>113</v>
      </c>
      <c r="C95" s="14" t="s">
        <v>268</v>
      </c>
      <c r="D95" s="659">
        <v>84899.933866364372</v>
      </c>
    </row>
    <row r="96" spans="1:4" ht="30" customHeight="1" thickTop="1" thickBot="1">
      <c r="A96" s="13" t="s">
        <v>269</v>
      </c>
      <c r="B96" s="11" t="s">
        <v>113</v>
      </c>
      <c r="C96" s="14" t="s">
        <v>270</v>
      </c>
      <c r="D96" s="659">
        <v>194229.96383581427</v>
      </c>
    </row>
    <row r="97" spans="1:4" ht="30" customHeight="1" thickTop="1" thickBot="1">
      <c r="A97" s="13" t="s">
        <v>271</v>
      </c>
      <c r="B97" s="11" t="s">
        <v>113</v>
      </c>
      <c r="C97" s="14" t="s">
        <v>272</v>
      </c>
      <c r="D97" s="659">
        <v>163562.07480910677</v>
      </c>
    </row>
    <row r="98" spans="1:4" ht="30" customHeight="1" thickTop="1" thickBot="1">
      <c r="A98" s="13" t="s">
        <v>273</v>
      </c>
      <c r="B98" s="11" t="s">
        <v>113</v>
      </c>
      <c r="C98" s="14" t="s">
        <v>274</v>
      </c>
      <c r="D98" s="659">
        <v>6292.642728196166</v>
      </c>
    </row>
    <row r="99" spans="1:4" ht="30" customHeight="1" thickTop="1" thickBot="1">
      <c r="A99" s="13" t="s">
        <v>275</v>
      </c>
      <c r="B99" s="11" t="s">
        <v>113</v>
      </c>
      <c r="C99" s="14" t="s">
        <v>276</v>
      </c>
      <c r="D99" s="659">
        <v>13368.839250054745</v>
      </c>
    </row>
    <row r="100" spans="1:4" ht="30" customHeight="1" thickTop="1" thickBot="1">
      <c r="A100" s="13" t="s">
        <v>277</v>
      </c>
      <c r="B100" s="11" t="s">
        <v>113</v>
      </c>
      <c r="C100" s="14" t="s">
        <v>278</v>
      </c>
      <c r="D100" s="659">
        <v>430182.36617461615</v>
      </c>
    </row>
    <row r="101" spans="1:4" ht="30" customHeight="1" thickTop="1" thickBot="1">
      <c r="A101" s="13" t="s">
        <v>279</v>
      </c>
      <c r="B101" s="11" t="s">
        <v>113</v>
      </c>
      <c r="C101" s="14" t="s">
        <v>1905</v>
      </c>
      <c r="D101" s="659">
        <v>392339.44827281003</v>
      </c>
    </row>
    <row r="102" spans="1:4" ht="30" customHeight="1" thickTop="1" thickBot="1">
      <c r="A102" s="13" t="s">
        <v>280</v>
      </c>
      <c r="B102" s="11" t="s">
        <v>113</v>
      </c>
      <c r="C102" s="14" t="s">
        <v>281</v>
      </c>
      <c r="D102" s="659">
        <v>424708.30791593326</v>
      </c>
    </row>
    <row r="103" spans="1:4" ht="30" customHeight="1" thickTop="1" thickBot="1">
      <c r="A103" s="13" t="s">
        <v>282</v>
      </c>
      <c r="B103" s="11" t="s">
        <v>113</v>
      </c>
      <c r="C103" s="14" t="s">
        <v>283</v>
      </c>
      <c r="D103" s="659">
        <v>641475.55429560202</v>
      </c>
    </row>
    <row r="104" spans="1:4" ht="30" customHeight="1" thickTop="1" thickBot="1">
      <c r="A104" s="13" t="s">
        <v>284</v>
      </c>
      <c r="B104" s="11" t="s">
        <v>113</v>
      </c>
      <c r="C104" s="14" t="s">
        <v>285</v>
      </c>
      <c r="D104" s="659">
        <v>583121.66052616329</v>
      </c>
    </row>
    <row r="105" spans="1:4" ht="30" customHeight="1" thickTop="1" thickBot="1">
      <c r="A105" s="13" t="s">
        <v>286</v>
      </c>
      <c r="B105" s="11" t="s">
        <v>113</v>
      </c>
      <c r="C105" s="14" t="s">
        <v>287</v>
      </c>
      <c r="D105" s="659">
        <v>263738.74628259131</v>
      </c>
    </row>
    <row r="106" spans="1:4" ht="30" customHeight="1" thickTop="1" thickBot="1">
      <c r="A106" s="13" t="s">
        <v>288</v>
      </c>
      <c r="B106" s="11" t="s">
        <v>113</v>
      </c>
      <c r="C106" s="14" t="s">
        <v>289</v>
      </c>
      <c r="D106" s="659">
        <v>14426.456566549768</v>
      </c>
    </row>
    <row r="107" spans="1:4" ht="30" customHeight="1" thickTop="1" thickBot="1">
      <c r="A107" s="13" t="s">
        <v>290</v>
      </c>
      <c r="B107" s="11" t="s">
        <v>113</v>
      </c>
      <c r="C107" s="14" t="s">
        <v>291</v>
      </c>
      <c r="D107" s="659">
        <v>658143.97411660198</v>
      </c>
    </row>
    <row r="108" spans="1:4" ht="30" customHeight="1" thickTop="1" thickBot="1">
      <c r="A108" s="13" t="s">
        <v>292</v>
      </c>
      <c r="B108" s="11" t="s">
        <v>113</v>
      </c>
      <c r="C108" s="14" t="s">
        <v>293</v>
      </c>
      <c r="D108" s="659">
        <v>10644.824281170178</v>
      </c>
    </row>
    <row r="109" spans="1:4" ht="30" customHeight="1" thickTop="1" thickBot="1">
      <c r="A109" s="13" t="s">
        <v>294</v>
      </c>
      <c r="B109" s="11" t="s">
        <v>113</v>
      </c>
      <c r="C109" s="14" t="s">
        <v>1906</v>
      </c>
      <c r="D109" s="659">
        <v>1033981.3982787033</v>
      </c>
    </row>
    <row r="110" spans="1:4" ht="30" customHeight="1" thickTop="1" thickBot="1">
      <c r="A110" s="13" t="s">
        <v>295</v>
      </c>
      <c r="B110" s="11" t="s">
        <v>113</v>
      </c>
      <c r="C110" s="14" t="s">
        <v>296</v>
      </c>
      <c r="D110" s="659">
        <v>2894.1520136722111</v>
      </c>
    </row>
    <row r="111" spans="1:4" ht="30" customHeight="1" thickTop="1" thickBot="1">
      <c r="A111" s="13" t="s">
        <v>297</v>
      </c>
      <c r="B111" s="11" t="s">
        <v>113</v>
      </c>
      <c r="C111" s="14" t="s">
        <v>298</v>
      </c>
      <c r="D111" s="659">
        <v>151633.3713621099</v>
      </c>
    </row>
    <row r="112" spans="1:4" ht="30" customHeight="1" thickTop="1" thickBot="1">
      <c r="A112" s="13" t="s">
        <v>299</v>
      </c>
      <c r="B112" s="11" t="s">
        <v>113</v>
      </c>
      <c r="C112" s="14" t="s">
        <v>300</v>
      </c>
      <c r="D112" s="659">
        <v>522717.44190545828</v>
      </c>
    </row>
    <row r="113" spans="1:4" ht="30" customHeight="1" thickTop="1" thickBot="1">
      <c r="A113" s="13" t="s">
        <v>301</v>
      </c>
      <c r="B113" s="11" t="s">
        <v>113</v>
      </c>
      <c r="C113" s="14" t="s">
        <v>302</v>
      </c>
      <c r="D113" s="659">
        <v>13089.624157244076</v>
      </c>
    </row>
    <row r="114" spans="1:4" ht="30" customHeight="1" thickTop="1" thickBot="1">
      <c r="A114" s="13" t="s">
        <v>305</v>
      </c>
      <c r="B114" s="11" t="s">
        <v>113</v>
      </c>
      <c r="C114" s="14" t="s">
        <v>306</v>
      </c>
      <c r="D114" s="659">
        <v>122671.55610683006</v>
      </c>
    </row>
    <row r="115" spans="1:4" ht="30" customHeight="1" thickTop="1" thickBot="1">
      <c r="A115" s="13" t="s">
        <v>303</v>
      </c>
      <c r="B115" s="11" t="s">
        <v>113</v>
      </c>
      <c r="C115" s="14" t="s">
        <v>304</v>
      </c>
      <c r="D115" s="659">
        <v>132894.18578239923</v>
      </c>
    </row>
    <row r="116" spans="1:4" ht="30" customHeight="1" thickTop="1" thickBot="1">
      <c r="A116" s="13" t="s">
        <v>309</v>
      </c>
      <c r="B116" s="11" t="s">
        <v>113</v>
      </c>
      <c r="C116" s="14" t="s">
        <v>1907</v>
      </c>
      <c r="D116" s="659">
        <v>122671.55610683006</v>
      </c>
    </row>
    <row r="117" spans="1:4" ht="30" customHeight="1" thickTop="1" thickBot="1">
      <c r="A117" s="13" t="s">
        <v>310</v>
      </c>
      <c r="B117" s="11" t="s">
        <v>113</v>
      </c>
      <c r="C117" s="14" t="s">
        <v>311</v>
      </c>
      <c r="D117" s="659">
        <v>143116.81545796839</v>
      </c>
    </row>
    <row r="118" spans="1:4" ht="30" customHeight="1" thickTop="1" thickBot="1">
      <c r="A118" s="13" t="s">
        <v>313</v>
      </c>
      <c r="B118" s="11" t="s">
        <v>113</v>
      </c>
      <c r="C118" s="14" t="s">
        <v>1909</v>
      </c>
      <c r="D118" s="659">
        <v>204452.59351138343</v>
      </c>
    </row>
    <row r="119" spans="1:4" ht="30" customHeight="1" thickTop="1" thickBot="1">
      <c r="A119" s="13" t="s">
        <v>318</v>
      </c>
      <c r="B119" s="11" t="s">
        <v>113</v>
      </c>
      <c r="C119" s="14" t="s">
        <v>319</v>
      </c>
      <c r="D119" s="659">
        <v>224897.8528625218</v>
      </c>
    </row>
    <row r="120" spans="1:4" ht="30" customHeight="1" thickTop="1" thickBot="1">
      <c r="A120" s="13" t="s">
        <v>314</v>
      </c>
      <c r="B120" s="11" t="s">
        <v>113</v>
      </c>
      <c r="C120" s="14" t="s">
        <v>315</v>
      </c>
      <c r="D120" s="659">
        <v>194229.96383581427</v>
      </c>
    </row>
    <row r="121" spans="1:4" ht="30" customHeight="1" thickTop="1" thickBot="1">
      <c r="A121" s="13" t="s">
        <v>1648</v>
      </c>
      <c r="B121" s="11" t="s">
        <v>113</v>
      </c>
      <c r="C121" s="14" t="s">
        <v>1649</v>
      </c>
      <c r="D121" s="659">
        <v>122671.55610683006</v>
      </c>
    </row>
    <row r="122" spans="1:4" ht="30" customHeight="1" thickTop="1" thickBot="1">
      <c r="A122" s="13" t="s">
        <v>322</v>
      </c>
      <c r="B122" s="11" t="s">
        <v>113</v>
      </c>
      <c r="C122" s="14" t="s">
        <v>323</v>
      </c>
      <c r="D122" s="659">
        <v>122671.55610683006</v>
      </c>
    </row>
    <row r="123" spans="1:4" ht="30" customHeight="1" thickTop="1" thickBot="1">
      <c r="A123" s="13" t="s">
        <v>320</v>
      </c>
      <c r="B123" s="11" t="s">
        <v>113</v>
      </c>
      <c r="C123" s="14" t="s">
        <v>321</v>
      </c>
      <c r="D123" s="659">
        <v>148228.13029575298</v>
      </c>
    </row>
    <row r="124" spans="1:4" ht="30" customHeight="1" thickTop="1" thickBot="1">
      <c r="A124" s="13" t="s">
        <v>312</v>
      </c>
      <c r="B124" s="11" t="s">
        <v>113</v>
      </c>
      <c r="C124" s="14" t="s">
        <v>1908</v>
      </c>
      <c r="D124" s="659">
        <v>209563.90834916802</v>
      </c>
    </row>
    <row r="125" spans="1:4" ht="30" customHeight="1" thickTop="1" thickBot="1">
      <c r="A125" s="13" t="s">
        <v>316</v>
      </c>
      <c r="B125" s="11" t="s">
        <v>113</v>
      </c>
      <c r="C125" s="14" t="s">
        <v>317</v>
      </c>
      <c r="D125" s="659">
        <v>199341.27867359886</v>
      </c>
    </row>
    <row r="126" spans="1:4" ht="30" customHeight="1" thickTop="1" thickBot="1">
      <c r="A126" s="13" t="s">
        <v>307</v>
      </c>
      <c r="B126" s="11" t="s">
        <v>113</v>
      </c>
      <c r="C126" s="14" t="s">
        <v>308</v>
      </c>
      <c r="D126" s="659">
        <v>143116.81545796839</v>
      </c>
    </row>
    <row r="127" spans="1:4" ht="30" customHeight="1" thickTop="1" thickBot="1">
      <c r="A127" s="13" t="s">
        <v>324</v>
      </c>
      <c r="B127" s="11" t="s">
        <v>113</v>
      </c>
      <c r="C127" s="14" t="s">
        <v>325</v>
      </c>
      <c r="D127" s="659">
        <v>5866.0927340130775</v>
      </c>
    </row>
    <row r="128" spans="1:4" ht="30" customHeight="1" thickTop="1" thickBot="1">
      <c r="A128" s="13" t="s">
        <v>326</v>
      </c>
      <c r="B128" s="11" t="s">
        <v>113</v>
      </c>
      <c r="C128" s="14" t="s">
        <v>327</v>
      </c>
      <c r="D128" s="659">
        <v>126317.52617594403</v>
      </c>
    </row>
    <row r="129" spans="1:7" ht="30" customHeight="1" thickTop="1" thickBot="1">
      <c r="A129" s="13" t="s">
        <v>328</v>
      </c>
      <c r="B129" s="11" t="s">
        <v>113</v>
      </c>
      <c r="C129" s="14" t="s">
        <v>329</v>
      </c>
      <c r="D129" s="659">
        <v>107.15265554357777</v>
      </c>
    </row>
    <row r="130" spans="1:7" ht="30" customHeight="1" thickTop="1" thickBot="1">
      <c r="A130" s="13" t="s">
        <v>330</v>
      </c>
      <c r="B130" s="11" t="s">
        <v>113</v>
      </c>
      <c r="C130" s="14" t="s">
        <v>331</v>
      </c>
      <c r="D130" s="659">
        <v>3564.8864248151835</v>
      </c>
    </row>
    <row r="131" spans="1:7" ht="30" customHeight="1" thickTop="1" thickBot="1">
      <c r="A131" s="13" t="s">
        <v>332</v>
      </c>
      <c r="B131" s="11" t="s">
        <v>113</v>
      </c>
      <c r="C131" s="14" t="s">
        <v>333</v>
      </c>
      <c r="D131" s="659">
        <v>2588.1487569756478</v>
      </c>
    </row>
    <row r="132" spans="1:7" ht="30" customHeight="1" thickTop="1" thickBot="1">
      <c r="A132" s="13" t="s">
        <v>334</v>
      </c>
      <c r="B132" s="11" t="s">
        <v>113</v>
      </c>
      <c r="C132" s="14" t="s">
        <v>1676</v>
      </c>
      <c r="D132" s="659">
        <v>4167.6201122478087</v>
      </c>
    </row>
    <row r="133" spans="1:7" ht="30" customHeight="1" thickTop="1" thickBot="1">
      <c r="A133" s="13" t="s">
        <v>335</v>
      </c>
      <c r="B133" s="11" t="s">
        <v>92</v>
      </c>
      <c r="C133" s="14" t="s">
        <v>1910</v>
      </c>
      <c r="D133" s="659">
        <v>378092.26634149661</v>
      </c>
    </row>
    <row r="134" spans="1:7" ht="30" customHeight="1" thickTop="1" thickBot="1">
      <c r="A134" s="13" t="s">
        <v>336</v>
      </c>
      <c r="B134" s="11" t="s">
        <v>113</v>
      </c>
      <c r="C134" s="14" t="s">
        <v>337</v>
      </c>
      <c r="D134" s="659">
        <v>70206.110817953479</v>
      </c>
    </row>
    <row r="135" spans="1:7" ht="30" customHeight="1" thickTop="1" thickBot="1">
      <c r="A135" s="13" t="s">
        <v>338</v>
      </c>
      <c r="B135" s="11" t="s">
        <v>339</v>
      </c>
      <c r="C135" s="14" t="s">
        <v>340</v>
      </c>
      <c r="D135" s="659">
        <v>1295.1046924834354</v>
      </c>
    </row>
    <row r="136" spans="1:7" ht="30" customHeight="1" thickTop="1" thickBot="1">
      <c r="A136" s="13" t="s">
        <v>352</v>
      </c>
      <c r="B136" s="11" t="s">
        <v>339</v>
      </c>
      <c r="C136" s="14" t="s">
        <v>353</v>
      </c>
      <c r="D136" s="659">
        <v>1764.9278744821993</v>
      </c>
    </row>
    <row r="137" spans="1:7" ht="30" customHeight="1" thickTop="1" thickBot="1">
      <c r="A137" s="13" t="s">
        <v>343</v>
      </c>
      <c r="B137" s="11" t="s">
        <v>344</v>
      </c>
      <c r="C137" s="14" t="s">
        <v>345</v>
      </c>
      <c r="D137" s="659">
        <v>0</v>
      </c>
      <c r="E137" s="656"/>
      <c r="G137" s="655"/>
    </row>
    <row r="138" spans="1:7" ht="30" customHeight="1" thickTop="1" thickBot="1">
      <c r="A138" s="13" t="s">
        <v>346</v>
      </c>
      <c r="B138" s="11" t="s">
        <v>344</v>
      </c>
      <c r="C138" s="14" t="s">
        <v>347</v>
      </c>
      <c r="D138" s="659">
        <v>0</v>
      </c>
      <c r="E138" s="656"/>
      <c r="F138" s="655"/>
      <c r="G138" s="655"/>
    </row>
    <row r="139" spans="1:7" ht="30" customHeight="1" thickTop="1" thickBot="1">
      <c r="A139" s="13" t="s">
        <v>350</v>
      </c>
      <c r="B139" s="11" t="s">
        <v>339</v>
      </c>
      <c r="C139" s="14" t="s">
        <v>351</v>
      </c>
      <c r="D139" s="659">
        <v>1663.9571029122892</v>
      </c>
    </row>
    <row r="140" spans="1:7" ht="30" customHeight="1" thickTop="1" thickBot="1">
      <c r="A140" s="13" t="s">
        <v>348</v>
      </c>
      <c r="B140" s="11" t="s">
        <v>339</v>
      </c>
      <c r="C140" s="14" t="s">
        <v>349</v>
      </c>
      <c r="D140" s="659">
        <v>1620.6839150966139</v>
      </c>
    </row>
    <row r="141" spans="1:7" ht="30" customHeight="1" thickTop="1" thickBot="1">
      <c r="A141" s="13" t="s">
        <v>356</v>
      </c>
      <c r="B141" s="11" t="s">
        <v>113</v>
      </c>
      <c r="C141" s="14" t="s">
        <v>357</v>
      </c>
      <c r="D141" s="659">
        <v>85011.207777890406</v>
      </c>
    </row>
    <row r="142" spans="1:7" ht="30" customHeight="1" thickTop="1" thickBot="1">
      <c r="A142" s="13" t="s">
        <v>341</v>
      </c>
      <c r="B142" s="11" t="s">
        <v>339</v>
      </c>
      <c r="C142" s="14" t="s">
        <v>342</v>
      </c>
      <c r="D142" s="659">
        <v>1295.1046924834354</v>
      </c>
    </row>
    <row r="143" spans="1:7" ht="30" customHeight="1" thickTop="1" thickBot="1">
      <c r="A143" s="13" t="s">
        <v>354</v>
      </c>
      <c r="B143" s="11" t="s">
        <v>113</v>
      </c>
      <c r="C143" s="14" t="s">
        <v>355</v>
      </c>
      <c r="D143" s="659">
        <v>76794.968819887887</v>
      </c>
    </row>
    <row r="144" spans="1:7" ht="30" customHeight="1" thickTop="1" thickBot="1">
      <c r="A144" s="13" t="s">
        <v>359</v>
      </c>
      <c r="B144" s="11" t="s">
        <v>113</v>
      </c>
      <c r="C144" s="14" t="s">
        <v>360</v>
      </c>
      <c r="D144" s="659">
        <v>267628.44490640092</v>
      </c>
    </row>
    <row r="145" spans="1:4" ht="68.25" customHeight="1" thickTop="1" thickBot="1">
      <c r="A145" s="13" t="s">
        <v>358</v>
      </c>
      <c r="B145" s="11" t="s">
        <v>113</v>
      </c>
      <c r="C145" s="14" t="s">
        <v>2197</v>
      </c>
      <c r="D145" s="659">
        <v>289610.96102638723</v>
      </c>
    </row>
    <row r="146" spans="1:4" ht="30" customHeight="1" thickTop="1" thickBot="1">
      <c r="A146" s="13" t="s">
        <v>361</v>
      </c>
      <c r="B146" s="11" t="s">
        <v>113</v>
      </c>
      <c r="C146" s="14" t="s">
        <v>1911</v>
      </c>
      <c r="D146" s="659">
        <v>93466.994739872549</v>
      </c>
    </row>
    <row r="147" spans="1:4" ht="30" customHeight="1" thickTop="1" thickBot="1">
      <c r="A147" s="13" t="s">
        <v>362</v>
      </c>
      <c r="B147" s="11" t="s">
        <v>113</v>
      </c>
      <c r="C147" s="14" t="s">
        <v>1912</v>
      </c>
      <c r="D147" s="659">
        <v>110770.60313916695</v>
      </c>
    </row>
    <row r="148" spans="1:4" ht="30" customHeight="1" thickTop="1" thickBot="1">
      <c r="A148" s="13" t="s">
        <v>367</v>
      </c>
      <c r="B148" s="11" t="s">
        <v>113</v>
      </c>
      <c r="C148" s="14" t="s">
        <v>368</v>
      </c>
      <c r="D148" s="659">
        <v>10644.824281170178</v>
      </c>
    </row>
    <row r="149" spans="1:4" ht="30" customHeight="1" thickTop="1" thickBot="1">
      <c r="A149" s="13" t="s">
        <v>363</v>
      </c>
      <c r="B149" s="11" t="s">
        <v>113</v>
      </c>
      <c r="C149" s="14" t="s">
        <v>364</v>
      </c>
      <c r="D149" s="659">
        <v>7666.9722566768787</v>
      </c>
    </row>
    <row r="150" spans="1:4" ht="30" customHeight="1" thickTop="1" thickBot="1">
      <c r="A150" s="13" t="s">
        <v>158</v>
      </c>
      <c r="B150" s="11" t="s">
        <v>113</v>
      </c>
      <c r="C150" s="14" t="s">
        <v>159</v>
      </c>
      <c r="D150" s="659">
        <v>66447.092891199616</v>
      </c>
    </row>
    <row r="151" spans="1:4" ht="30" customHeight="1" thickTop="1" thickBot="1">
      <c r="A151" s="13" t="s">
        <v>369</v>
      </c>
      <c r="B151" s="11" t="s">
        <v>113</v>
      </c>
      <c r="C151" s="14" t="s">
        <v>370</v>
      </c>
      <c r="D151" s="659">
        <v>138005.50062018383</v>
      </c>
    </row>
    <row r="152" spans="1:4" ht="30" customHeight="1" thickTop="1" thickBot="1">
      <c r="A152" s="13" t="s">
        <v>371</v>
      </c>
      <c r="B152" s="11" t="s">
        <v>113</v>
      </c>
      <c r="C152" s="14" t="s">
        <v>372</v>
      </c>
      <c r="D152" s="659">
        <v>143116.81545796839</v>
      </c>
    </row>
    <row r="153" spans="1:4" ht="30" customHeight="1" thickTop="1" thickBot="1">
      <c r="A153" s="13" t="s">
        <v>365</v>
      </c>
      <c r="B153" s="11" t="s">
        <v>113</v>
      </c>
      <c r="C153" s="14" t="s">
        <v>366</v>
      </c>
      <c r="D153" s="659">
        <v>138005.50062018383</v>
      </c>
    </row>
    <row r="154" spans="1:4" ht="30" customHeight="1" thickTop="1" thickBot="1">
      <c r="A154" s="13" t="s">
        <v>373</v>
      </c>
      <c r="B154" s="11" t="s">
        <v>113</v>
      </c>
      <c r="C154" s="14" t="s">
        <v>374</v>
      </c>
      <c r="D154" s="659">
        <v>66447.092891199616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86" zoomScaleNormal="86" workbookViewId="0">
      <pane xSplit="3" ySplit="2" topLeftCell="D3" activePane="bottomRight" state="frozen"/>
      <selection sqref="A1:J6"/>
      <selection pane="topRight" sqref="A1:J6"/>
      <selection pane="bottomLeft" sqref="A1:J6"/>
      <selection pane="bottomRight" activeCell="C4" sqref="C4"/>
    </sheetView>
  </sheetViews>
  <sheetFormatPr baseColWidth="10" defaultRowHeight="15"/>
  <cols>
    <col min="1" max="1" width="11.5703125" customWidth="1"/>
    <col min="2" max="2" width="9.140625"/>
    <col min="3" max="3" width="80.42578125" style="202" customWidth="1"/>
    <col min="4" max="4" width="19.42578125" style="186" customWidth="1"/>
  </cols>
  <sheetData>
    <row r="1" spans="1:4" ht="81.75" customHeight="1" thickTop="1" thickBot="1">
      <c r="A1" s="696" t="s">
        <v>1850</v>
      </c>
      <c r="B1" s="697"/>
      <c r="C1" s="697"/>
      <c r="D1" s="698"/>
    </row>
    <row r="2" spans="1:4" ht="60.75" customHeight="1" thickTop="1" thickBot="1">
      <c r="A2" s="695" t="s">
        <v>375</v>
      </c>
      <c r="B2" s="695"/>
      <c r="C2" s="695"/>
      <c r="D2" s="695"/>
    </row>
    <row r="3" spans="1:4" ht="16.5" customHeight="1" thickTop="1" thickBot="1">
      <c r="A3" s="196"/>
      <c r="B3" s="196"/>
      <c r="C3" s="201"/>
      <c r="D3" s="197"/>
    </row>
    <row r="4" spans="1:4" ht="16.5" customHeight="1" thickTop="1" thickBot="1">
      <c r="A4" s="196"/>
      <c r="B4" s="196"/>
      <c r="C4" s="201" t="s">
        <v>375</v>
      </c>
      <c r="D4" s="197"/>
    </row>
    <row r="5" spans="1:4" ht="16.5" thickTop="1" thickBot="1">
      <c r="A5" s="196"/>
      <c r="B5" s="196"/>
      <c r="C5" s="201"/>
      <c r="D5" s="198" t="s">
        <v>1846</v>
      </c>
    </row>
    <row r="6" spans="1:4" ht="16.5" thickTop="1" thickBot="1">
      <c r="A6" s="672" t="s">
        <v>742</v>
      </c>
      <c r="B6" s="672" t="s">
        <v>377</v>
      </c>
      <c r="C6" s="673" t="s">
        <v>2239</v>
      </c>
      <c r="D6" s="657">
        <v>4500</v>
      </c>
    </row>
    <row r="7" spans="1:4" ht="16.5" thickTop="1" thickBot="1">
      <c r="A7" s="672" t="s">
        <v>747</v>
      </c>
      <c r="B7" s="672" t="s">
        <v>377</v>
      </c>
      <c r="C7" s="673" t="s">
        <v>748</v>
      </c>
      <c r="D7" s="657">
        <v>3529.610520651031</v>
      </c>
    </row>
    <row r="8" spans="1:4" ht="16.5" thickTop="1" thickBot="1">
      <c r="A8" s="672" t="s">
        <v>743</v>
      </c>
      <c r="B8" s="672" t="s">
        <v>377</v>
      </c>
      <c r="C8" s="673" t="s">
        <v>744</v>
      </c>
      <c r="D8" s="657">
        <v>4500</v>
      </c>
    </row>
    <row r="9" spans="1:4" ht="16.5" thickTop="1" thickBot="1">
      <c r="A9" s="672" t="s">
        <v>745</v>
      </c>
      <c r="B9" s="672" t="s">
        <v>377</v>
      </c>
      <c r="C9" s="673" t="s">
        <v>746</v>
      </c>
      <c r="D9" s="657">
        <v>2914.1912503836716</v>
      </c>
    </row>
    <row r="10" spans="1:4" ht="16.5" thickTop="1" thickBot="1">
      <c r="A10" s="672" t="s">
        <v>1668</v>
      </c>
      <c r="B10" s="672" t="s">
        <v>377</v>
      </c>
      <c r="C10" s="673" t="s">
        <v>1667</v>
      </c>
      <c r="D10" s="657">
        <v>3208.0592756324454</v>
      </c>
    </row>
    <row r="11" spans="1:4" ht="16.5" thickTop="1" thickBot="1">
      <c r="A11" s="672" t="s">
        <v>751</v>
      </c>
      <c r="B11" s="672" t="s">
        <v>377</v>
      </c>
      <c r="C11" s="673" t="s">
        <v>752</v>
      </c>
      <c r="D11" s="657">
        <v>12923.804675614545</v>
      </c>
    </row>
    <row r="12" spans="1:4" ht="16.5" thickTop="1" thickBot="1">
      <c r="A12" s="672" t="s">
        <v>749</v>
      </c>
      <c r="B12" s="672" t="s">
        <v>377</v>
      </c>
      <c r="C12" s="673" t="s">
        <v>750</v>
      </c>
      <c r="D12" s="657">
        <v>12000</v>
      </c>
    </row>
    <row r="13" spans="1:4" ht="16.5" thickTop="1" thickBot="1">
      <c r="A13" s="672" t="s">
        <v>753</v>
      </c>
      <c r="B13" s="672" t="s">
        <v>92</v>
      </c>
      <c r="C13" s="673" t="s">
        <v>1935</v>
      </c>
      <c r="D13" s="657">
        <v>1000</v>
      </c>
    </row>
    <row r="14" spans="1:4" ht="16.5" thickTop="1" thickBot="1">
      <c r="A14" s="672" t="s">
        <v>755</v>
      </c>
      <c r="B14" s="672" t="s">
        <v>233</v>
      </c>
      <c r="C14" s="673" t="s">
        <v>1937</v>
      </c>
      <c r="D14" s="657">
        <v>50000</v>
      </c>
    </row>
    <row r="15" spans="1:4" ht="16.5" thickTop="1" thickBot="1">
      <c r="A15" s="672" t="s">
        <v>756</v>
      </c>
      <c r="B15" s="672" t="s">
        <v>92</v>
      </c>
      <c r="C15" s="673" t="s">
        <v>1938</v>
      </c>
      <c r="D15" s="657">
        <v>1000</v>
      </c>
    </row>
    <row r="16" spans="1:4" ht="16.5" thickTop="1" thickBot="1">
      <c r="A16" s="672" t="s">
        <v>754</v>
      </c>
      <c r="B16" s="672" t="s">
        <v>233</v>
      </c>
      <c r="C16" s="673" t="s">
        <v>1936</v>
      </c>
      <c r="D16" s="657">
        <v>69563.625353691634</v>
      </c>
    </row>
    <row r="17" spans="1:4" ht="16.5" thickTop="1" thickBot="1">
      <c r="A17" s="672" t="s">
        <v>776</v>
      </c>
      <c r="B17" s="672" t="s">
        <v>422</v>
      </c>
      <c r="C17" s="673" t="s">
        <v>777</v>
      </c>
      <c r="D17" s="657">
        <v>80495.555446086277</v>
      </c>
    </row>
    <row r="18" spans="1:4" ht="16.5" thickTop="1" thickBot="1">
      <c r="A18" s="672" t="s">
        <v>757</v>
      </c>
      <c r="B18" s="672" t="s">
        <v>387</v>
      </c>
      <c r="C18" s="673" t="s">
        <v>1939</v>
      </c>
      <c r="D18" s="657">
        <v>78556.459792951151</v>
      </c>
    </row>
    <row r="19" spans="1:4" ht="16.5" thickTop="1" thickBot="1">
      <c r="A19" s="672" t="s">
        <v>758</v>
      </c>
      <c r="B19" s="672" t="s">
        <v>387</v>
      </c>
      <c r="C19" s="673" t="s">
        <v>2240</v>
      </c>
      <c r="D19" s="657">
        <v>60936.12076091834</v>
      </c>
    </row>
    <row r="20" spans="1:4" ht="16.5" thickTop="1" thickBot="1">
      <c r="A20" s="672" t="s">
        <v>761</v>
      </c>
      <c r="B20" s="672" t="s">
        <v>387</v>
      </c>
      <c r="C20" s="673" t="s">
        <v>762</v>
      </c>
      <c r="D20" s="657">
        <v>60936</v>
      </c>
    </row>
    <row r="21" spans="1:4" ht="16.5" thickTop="1" thickBot="1">
      <c r="A21" s="672" t="s">
        <v>759</v>
      </c>
      <c r="B21" s="672" t="s">
        <v>387</v>
      </c>
      <c r="C21" s="673" t="s">
        <v>2241</v>
      </c>
      <c r="D21" s="657">
        <v>56309.926954528928</v>
      </c>
    </row>
    <row r="22" spans="1:4" ht="16.5" thickTop="1" thickBot="1">
      <c r="A22" s="672" t="s">
        <v>760</v>
      </c>
      <c r="B22" s="672" t="s">
        <v>387</v>
      </c>
      <c r="C22" s="673" t="s">
        <v>2242</v>
      </c>
      <c r="D22" s="657">
        <v>40513.339457477399</v>
      </c>
    </row>
    <row r="23" spans="1:4" ht="16.5" thickTop="1" thickBot="1">
      <c r="A23" s="672" t="s">
        <v>763</v>
      </c>
      <c r="B23" s="672" t="s">
        <v>387</v>
      </c>
      <c r="C23" s="673" t="s">
        <v>764</v>
      </c>
      <c r="D23" s="657">
        <v>45381.24863847431</v>
      </c>
    </row>
    <row r="24" spans="1:4" ht="16.5" thickTop="1" thickBot="1">
      <c r="A24" s="672" t="s">
        <v>772</v>
      </c>
      <c r="B24" s="672" t="s">
        <v>387</v>
      </c>
      <c r="C24" s="673" t="s">
        <v>773</v>
      </c>
      <c r="D24" s="657">
        <v>30000</v>
      </c>
    </row>
    <row r="25" spans="1:4" ht="16.5" thickTop="1" thickBot="1">
      <c r="A25" s="672" t="s">
        <v>765</v>
      </c>
      <c r="B25" s="672" t="s">
        <v>387</v>
      </c>
      <c r="C25" s="673" t="s">
        <v>766</v>
      </c>
      <c r="D25" s="657">
        <v>60936</v>
      </c>
    </row>
    <row r="26" spans="1:4" ht="16.5" thickTop="1" thickBot="1">
      <c r="A26" s="672" t="s">
        <v>768</v>
      </c>
      <c r="B26" s="672" t="s">
        <v>387</v>
      </c>
      <c r="C26" s="673" t="s">
        <v>2002</v>
      </c>
      <c r="D26" s="657">
        <v>79609.988356156522</v>
      </c>
    </row>
    <row r="27" spans="1:4" ht="16.5" thickTop="1" thickBot="1">
      <c r="A27" s="672" t="s">
        <v>767</v>
      </c>
      <c r="B27" s="672" t="s">
        <v>387</v>
      </c>
      <c r="C27" s="673" t="s">
        <v>2004</v>
      </c>
      <c r="D27" s="657">
        <v>97449.233357458506</v>
      </c>
    </row>
    <row r="28" spans="1:4" ht="16.5" thickTop="1" thickBot="1">
      <c r="A28" s="672" t="s">
        <v>770</v>
      </c>
      <c r="B28" s="672" t="s">
        <v>387</v>
      </c>
      <c r="C28" s="673" t="s">
        <v>2003</v>
      </c>
      <c r="D28" s="657">
        <v>97449</v>
      </c>
    </row>
    <row r="29" spans="1:4" ht="16.5" thickTop="1" thickBot="1">
      <c r="A29" s="672" t="s">
        <v>769</v>
      </c>
      <c r="B29" s="672" t="s">
        <v>387</v>
      </c>
      <c r="C29" s="673" t="s">
        <v>2001</v>
      </c>
      <c r="D29" s="657">
        <v>97449</v>
      </c>
    </row>
    <row r="30" spans="1:4" ht="16.5" thickTop="1" thickBot="1">
      <c r="A30" s="672" t="s">
        <v>771</v>
      </c>
      <c r="B30" s="672" t="s">
        <v>387</v>
      </c>
      <c r="C30" s="673" t="s">
        <v>2243</v>
      </c>
      <c r="D30" s="657">
        <v>24548.743516191942</v>
      </c>
    </row>
    <row r="31" spans="1:4" ht="16.5" thickTop="1" thickBot="1">
      <c r="A31" s="672" t="s">
        <v>774</v>
      </c>
      <c r="B31" s="672" t="s">
        <v>422</v>
      </c>
      <c r="C31" s="673" t="s">
        <v>775</v>
      </c>
      <c r="D31" s="657">
        <v>73.467006312193405</v>
      </c>
    </row>
    <row r="32" spans="1:4" ht="16.5" thickTop="1" thickBot="1">
      <c r="A32" s="672" t="s">
        <v>779</v>
      </c>
      <c r="B32" s="672" t="s">
        <v>144</v>
      </c>
      <c r="C32" s="673" t="s">
        <v>1941</v>
      </c>
      <c r="D32" s="657">
        <v>486.58582441554188</v>
      </c>
    </row>
    <row r="33" spans="1:4" ht="16.5" thickTop="1" thickBot="1">
      <c r="A33" s="672" t="s">
        <v>780</v>
      </c>
      <c r="B33" s="672" t="s">
        <v>377</v>
      </c>
      <c r="C33" s="673" t="s">
        <v>781</v>
      </c>
      <c r="D33" s="657">
        <v>6920.8049424530018</v>
      </c>
    </row>
    <row r="34" spans="1:4" ht="16.5" thickTop="1" thickBot="1">
      <c r="A34" s="672" t="s">
        <v>786</v>
      </c>
      <c r="B34" s="672" t="s">
        <v>377</v>
      </c>
      <c r="C34" s="673" t="s">
        <v>787</v>
      </c>
      <c r="D34" s="657">
        <v>8000</v>
      </c>
    </row>
    <row r="35" spans="1:4" ht="16.5" thickTop="1" thickBot="1">
      <c r="A35" s="672" t="s">
        <v>782</v>
      </c>
      <c r="B35" s="672" t="s">
        <v>377</v>
      </c>
      <c r="C35" s="673" t="s">
        <v>783</v>
      </c>
      <c r="D35" s="657">
        <v>6175.4874871119091</v>
      </c>
    </row>
    <row r="36" spans="1:4" ht="16.5" thickTop="1" thickBot="1">
      <c r="A36" s="672" t="s">
        <v>784</v>
      </c>
      <c r="B36" s="672" t="s">
        <v>377</v>
      </c>
      <c r="C36" s="673" t="s">
        <v>785</v>
      </c>
      <c r="D36" s="657">
        <v>8000</v>
      </c>
    </row>
    <row r="37" spans="1:4" ht="16.5" thickTop="1" thickBot="1">
      <c r="A37" s="672" t="s">
        <v>898</v>
      </c>
      <c r="B37" s="672" t="s">
        <v>377</v>
      </c>
      <c r="C37" s="673" t="s">
        <v>899</v>
      </c>
      <c r="D37" s="657">
        <v>4897.8004208128932</v>
      </c>
    </row>
    <row r="38" spans="1:4" ht="16.5" thickTop="1" thickBot="1">
      <c r="A38" s="672" t="s">
        <v>788</v>
      </c>
      <c r="B38" s="672" t="s">
        <v>377</v>
      </c>
      <c r="C38" s="673" t="s">
        <v>789</v>
      </c>
      <c r="D38" s="657">
        <v>4897.8004208128932</v>
      </c>
    </row>
    <row r="39" spans="1:4" ht="16.5" thickTop="1" thickBot="1">
      <c r="A39" s="672" t="s">
        <v>917</v>
      </c>
      <c r="B39" s="672" t="s">
        <v>92</v>
      </c>
      <c r="C39" s="673" t="s">
        <v>2244</v>
      </c>
      <c r="D39" s="657">
        <v>350000</v>
      </c>
    </row>
    <row r="40" spans="1:4" ht="16.5" thickTop="1" thickBot="1">
      <c r="A40" s="672" t="s">
        <v>896</v>
      </c>
      <c r="B40" s="672" t="s">
        <v>92</v>
      </c>
      <c r="C40" s="673" t="s">
        <v>897</v>
      </c>
      <c r="D40" s="657">
        <v>29141.912503836716</v>
      </c>
    </row>
    <row r="41" spans="1:4" ht="16.5" thickTop="1" thickBot="1">
      <c r="A41" s="672" t="s">
        <v>827</v>
      </c>
      <c r="B41" s="672" t="s">
        <v>92</v>
      </c>
      <c r="C41" s="673" t="s">
        <v>828</v>
      </c>
      <c r="D41" s="657">
        <v>1116.8117447224099</v>
      </c>
    </row>
    <row r="42" spans="1:4" ht="16.5" thickTop="1" thickBot="1">
      <c r="A42" s="672" t="s">
        <v>432</v>
      </c>
      <c r="B42" s="672" t="s">
        <v>92</v>
      </c>
      <c r="C42" s="673" t="s">
        <v>433</v>
      </c>
      <c r="D42" s="657">
        <v>5156.2333498112439</v>
      </c>
    </row>
    <row r="43" spans="1:4" ht="16.5" thickTop="1" thickBot="1">
      <c r="A43" s="672" t="s">
        <v>376</v>
      </c>
      <c r="B43" s="672" t="s">
        <v>377</v>
      </c>
      <c r="C43" s="673" t="s">
        <v>378</v>
      </c>
      <c r="D43" s="657">
        <v>7465.9514240739154</v>
      </c>
    </row>
    <row r="44" spans="1:4" ht="16.5" thickTop="1" thickBot="1">
      <c r="A44" s="672" t="s">
        <v>379</v>
      </c>
      <c r="B44" s="672" t="s">
        <v>144</v>
      </c>
      <c r="C44" s="673" t="s">
        <v>2245</v>
      </c>
      <c r="D44" s="657">
        <v>11694.030874301743</v>
      </c>
    </row>
    <row r="45" spans="1:4" ht="16.5" thickTop="1" thickBot="1">
      <c r="A45" s="672" t="s">
        <v>778</v>
      </c>
      <c r="B45" s="672" t="s">
        <v>377</v>
      </c>
      <c r="C45" s="673" t="s">
        <v>1940</v>
      </c>
      <c r="D45" s="657">
        <v>6250.0192326460192</v>
      </c>
    </row>
    <row r="46" spans="1:4" ht="16.5" thickTop="1" thickBot="1">
      <c r="A46" s="672" t="s">
        <v>913</v>
      </c>
      <c r="B46" s="672" t="s">
        <v>92</v>
      </c>
      <c r="C46" s="673" t="s">
        <v>1954</v>
      </c>
      <c r="D46" s="657">
        <v>3534.6808815922786</v>
      </c>
    </row>
    <row r="47" spans="1:4" ht="16.5" thickTop="1" thickBot="1">
      <c r="A47" s="672" t="s">
        <v>914</v>
      </c>
      <c r="B47" s="672" t="s">
        <v>92</v>
      </c>
      <c r="C47" s="673" t="s">
        <v>1955</v>
      </c>
      <c r="D47" s="657">
        <v>5602.8106338394628</v>
      </c>
    </row>
    <row r="48" spans="1:4" ht="16.5" thickTop="1" thickBot="1">
      <c r="A48" s="672" t="s">
        <v>797</v>
      </c>
      <c r="B48" s="672" t="s">
        <v>387</v>
      </c>
      <c r="C48" s="673" t="s">
        <v>798</v>
      </c>
      <c r="D48" s="657">
        <v>60000</v>
      </c>
    </row>
    <row r="49" spans="1:4" ht="16.5" thickTop="1" thickBot="1">
      <c r="A49" s="672" t="s">
        <v>800</v>
      </c>
      <c r="B49" s="672" t="s">
        <v>387</v>
      </c>
      <c r="C49" s="673" t="s">
        <v>801</v>
      </c>
      <c r="D49" s="657">
        <v>78556.459792951151</v>
      </c>
    </row>
    <row r="50" spans="1:4" ht="16.5" thickTop="1" thickBot="1">
      <c r="A50" s="672" t="s">
        <v>799</v>
      </c>
      <c r="B50" s="672" t="s">
        <v>387</v>
      </c>
      <c r="C50" s="673" t="s">
        <v>1943</v>
      </c>
      <c r="D50" s="657">
        <v>78556.459792951151</v>
      </c>
    </row>
    <row r="51" spans="1:4" ht="16.5" thickTop="1" thickBot="1">
      <c r="A51" s="672" t="s">
        <v>796</v>
      </c>
      <c r="B51" s="672" t="s">
        <v>387</v>
      </c>
      <c r="C51" s="673" t="s">
        <v>1942</v>
      </c>
      <c r="D51" s="657">
        <v>78556.459792951151</v>
      </c>
    </row>
    <row r="52" spans="1:4" ht="16.5" thickTop="1" thickBot="1">
      <c r="A52" s="672" t="s">
        <v>802</v>
      </c>
      <c r="B52" s="672" t="s">
        <v>387</v>
      </c>
      <c r="C52" s="673" t="s">
        <v>803</v>
      </c>
      <c r="D52" s="657">
        <v>78556.459792951151</v>
      </c>
    </row>
    <row r="53" spans="1:4" ht="16.5" thickTop="1" thickBot="1">
      <c r="A53" s="672" t="s">
        <v>380</v>
      </c>
      <c r="B53" s="672" t="s">
        <v>144</v>
      </c>
      <c r="C53" s="673" t="s">
        <v>381</v>
      </c>
      <c r="D53" s="657">
        <v>5000</v>
      </c>
    </row>
    <row r="54" spans="1:4" ht="16.5" thickTop="1" thickBot="1">
      <c r="A54" s="672" t="s">
        <v>794</v>
      </c>
      <c r="B54" s="672" t="s">
        <v>377</v>
      </c>
      <c r="C54" s="673" t="s">
        <v>795</v>
      </c>
      <c r="D54" s="657">
        <v>8000</v>
      </c>
    </row>
    <row r="55" spans="1:4" ht="16.5" thickTop="1" thickBot="1">
      <c r="A55" s="672" t="s">
        <v>790</v>
      </c>
      <c r="B55" s="672" t="s">
        <v>422</v>
      </c>
      <c r="C55" s="673" t="s">
        <v>791</v>
      </c>
      <c r="D55" s="657">
        <v>7000</v>
      </c>
    </row>
    <row r="56" spans="1:4" ht="16.5" thickTop="1" thickBot="1">
      <c r="A56" s="672" t="s">
        <v>792</v>
      </c>
      <c r="B56" s="672" t="s">
        <v>606</v>
      </c>
      <c r="C56" s="673" t="s">
        <v>793</v>
      </c>
      <c r="D56" s="657">
        <v>12000</v>
      </c>
    </row>
    <row r="57" spans="1:4" ht="16.5" thickTop="1" thickBot="1">
      <c r="A57" s="672" t="s">
        <v>382</v>
      </c>
      <c r="B57" s="672" t="s">
        <v>377</v>
      </c>
      <c r="C57" s="673" t="s">
        <v>383</v>
      </c>
      <c r="D57" s="657">
        <v>4910.07388087239</v>
      </c>
    </row>
    <row r="58" spans="1:4" ht="16.5" thickTop="1" thickBot="1">
      <c r="A58" s="672" t="s">
        <v>384</v>
      </c>
      <c r="B58" s="672" t="s">
        <v>377</v>
      </c>
      <c r="C58" s="673" t="s">
        <v>385</v>
      </c>
      <c r="D58" s="657">
        <v>5000</v>
      </c>
    </row>
    <row r="59" spans="1:4" ht="16.5" thickTop="1" thickBot="1">
      <c r="A59" s="672" t="s">
        <v>386</v>
      </c>
      <c r="B59" s="672" t="s">
        <v>387</v>
      </c>
      <c r="C59" s="673" t="s">
        <v>2246</v>
      </c>
      <c r="D59" s="657">
        <v>20094.893855823138</v>
      </c>
    </row>
    <row r="60" spans="1:4" ht="16.5" thickTop="1" thickBot="1">
      <c r="A60" s="672" t="s">
        <v>388</v>
      </c>
      <c r="B60" s="672" t="s">
        <v>377</v>
      </c>
      <c r="C60" s="673" t="s">
        <v>389</v>
      </c>
      <c r="D60" s="657">
        <v>19973.494205796051</v>
      </c>
    </row>
    <row r="61" spans="1:4" ht="16.5" thickTop="1" thickBot="1">
      <c r="A61" s="672" t="s">
        <v>390</v>
      </c>
      <c r="B61" s="672" t="s">
        <v>233</v>
      </c>
      <c r="C61" s="673" t="s">
        <v>391</v>
      </c>
      <c r="D61" s="657">
        <v>70000</v>
      </c>
    </row>
    <row r="62" spans="1:4" ht="16.5" thickTop="1" thickBot="1">
      <c r="A62" s="672" t="s">
        <v>398</v>
      </c>
      <c r="B62" s="672" t="s">
        <v>233</v>
      </c>
      <c r="C62" s="673" t="s">
        <v>399</v>
      </c>
      <c r="D62" s="657">
        <v>70000</v>
      </c>
    </row>
    <row r="63" spans="1:4" ht="16.5" thickTop="1" thickBot="1">
      <c r="A63" s="672" t="s">
        <v>392</v>
      </c>
      <c r="B63" s="672" t="s">
        <v>387</v>
      </c>
      <c r="C63" s="673" t="s">
        <v>393</v>
      </c>
      <c r="D63" s="657">
        <v>16772.662361778261</v>
      </c>
    </row>
    <row r="64" spans="1:4" ht="16.5" thickTop="1" thickBot="1">
      <c r="A64" s="672" t="s">
        <v>400</v>
      </c>
      <c r="B64" s="672" t="s">
        <v>92</v>
      </c>
      <c r="C64" s="673" t="s">
        <v>401</v>
      </c>
      <c r="D64" s="657">
        <v>30408.952177916577</v>
      </c>
    </row>
    <row r="65" spans="1:6" ht="16.5" thickTop="1" thickBot="1">
      <c r="A65" s="672" t="s">
        <v>394</v>
      </c>
      <c r="B65" s="672" t="s">
        <v>92</v>
      </c>
      <c r="C65" s="673" t="s">
        <v>395</v>
      </c>
      <c r="D65" s="657">
        <v>99803.519427626699</v>
      </c>
    </row>
    <row r="66" spans="1:6" ht="16.5" thickTop="1" thickBot="1">
      <c r="A66" s="672" t="s">
        <v>396</v>
      </c>
      <c r="B66" s="672" t="s">
        <v>92</v>
      </c>
      <c r="C66" s="673" t="s">
        <v>397</v>
      </c>
      <c r="D66" s="657">
        <v>40442.342340720483</v>
      </c>
    </row>
    <row r="67" spans="1:6" ht="16.5" thickTop="1" thickBot="1">
      <c r="A67" s="672" t="s">
        <v>918</v>
      </c>
      <c r="B67" s="672" t="s">
        <v>144</v>
      </c>
      <c r="C67" s="673" t="s">
        <v>919</v>
      </c>
      <c r="D67" s="657">
        <v>10124.5682234422</v>
      </c>
      <c r="F67" s="109"/>
    </row>
    <row r="68" spans="1:6" ht="16.5" thickTop="1" thickBot="1">
      <c r="A68" s="672" t="s">
        <v>402</v>
      </c>
      <c r="B68" s="672" t="s">
        <v>377</v>
      </c>
      <c r="C68" s="673" t="s">
        <v>403</v>
      </c>
      <c r="D68" s="657">
        <v>457.83786542381398</v>
      </c>
    </row>
    <row r="69" spans="1:6" ht="16.5" thickTop="1" thickBot="1">
      <c r="A69" s="672" t="s">
        <v>404</v>
      </c>
      <c r="B69" s="672" t="s">
        <v>377</v>
      </c>
      <c r="C69" s="673" t="s">
        <v>405</v>
      </c>
      <c r="D69" s="657">
        <v>7114.3446692213793</v>
      </c>
    </row>
    <row r="70" spans="1:6" ht="16.5" thickTop="1" thickBot="1">
      <c r="A70" s="672" t="s">
        <v>406</v>
      </c>
      <c r="B70" s="672" t="s">
        <v>144</v>
      </c>
      <c r="C70" s="673" t="s">
        <v>407</v>
      </c>
      <c r="D70" s="657">
        <v>6390.8244335688669</v>
      </c>
    </row>
    <row r="71" spans="1:6" ht="16.5" thickTop="1" thickBot="1">
      <c r="A71" s="672" t="s">
        <v>408</v>
      </c>
      <c r="B71" s="672" t="s">
        <v>92</v>
      </c>
      <c r="C71" s="673" t="s">
        <v>409</v>
      </c>
      <c r="D71" s="657">
        <v>12670.396740798573</v>
      </c>
      <c r="F71" s="109"/>
    </row>
    <row r="72" spans="1:6" ht="16.5" thickTop="1" thickBot="1">
      <c r="A72" s="672" t="s">
        <v>410</v>
      </c>
      <c r="B72" s="672" t="s">
        <v>92</v>
      </c>
      <c r="C72" s="673" t="s">
        <v>411</v>
      </c>
      <c r="D72" s="657">
        <v>20000000</v>
      </c>
    </row>
    <row r="73" spans="1:6" ht="16.5" thickTop="1" thickBot="1">
      <c r="A73" s="672" t="s">
        <v>810</v>
      </c>
      <c r="B73" s="672" t="s">
        <v>377</v>
      </c>
      <c r="C73" s="673" t="s">
        <v>811</v>
      </c>
      <c r="D73" s="657">
        <v>1741.9133670543249</v>
      </c>
    </row>
    <row r="74" spans="1:6" ht="16.5" thickTop="1" thickBot="1">
      <c r="A74" s="672" t="s">
        <v>805</v>
      </c>
      <c r="B74" s="672" t="s">
        <v>377</v>
      </c>
      <c r="C74" s="673" t="s">
        <v>806</v>
      </c>
      <c r="D74" s="657">
        <v>1546.0013502218092</v>
      </c>
    </row>
    <row r="75" spans="1:6" ht="16.5" thickTop="1" thickBot="1">
      <c r="A75" s="672" t="s">
        <v>808</v>
      </c>
      <c r="B75" s="672" t="s">
        <v>377</v>
      </c>
      <c r="C75" s="673" t="s">
        <v>809</v>
      </c>
      <c r="D75" s="657">
        <v>1698.2590589557751</v>
      </c>
    </row>
    <row r="76" spans="1:6" ht="16.5" thickTop="1" thickBot="1">
      <c r="A76" s="672" t="s">
        <v>822</v>
      </c>
      <c r="B76" s="672" t="s">
        <v>377</v>
      </c>
      <c r="C76" s="673" t="s">
        <v>823</v>
      </c>
      <c r="D76" s="657">
        <v>1677.02777257956</v>
      </c>
    </row>
    <row r="77" spans="1:6" ht="16.5" thickTop="1" thickBot="1">
      <c r="A77" s="672" t="s">
        <v>807</v>
      </c>
      <c r="B77" s="672" t="s">
        <v>377</v>
      </c>
      <c r="C77" s="673" t="s">
        <v>2037</v>
      </c>
      <c r="D77" s="657">
        <v>1779.31781698185</v>
      </c>
    </row>
    <row r="78" spans="1:6" ht="16.5" thickTop="1" thickBot="1">
      <c r="A78" s="672" t="s">
        <v>817</v>
      </c>
      <c r="B78" s="672" t="s">
        <v>377</v>
      </c>
      <c r="C78" s="673" t="s">
        <v>818</v>
      </c>
      <c r="D78" s="657">
        <v>2235.9523660232776</v>
      </c>
    </row>
    <row r="79" spans="1:6" ht="16.5" thickTop="1" thickBot="1">
      <c r="A79" s="672" t="s">
        <v>819</v>
      </c>
      <c r="B79" s="672" t="s">
        <v>377</v>
      </c>
      <c r="C79" s="673" t="s">
        <v>2023</v>
      </c>
      <c r="D79" s="657">
        <v>2235.9523660232776</v>
      </c>
    </row>
    <row r="80" spans="1:6" ht="16.5" thickTop="1" thickBot="1">
      <c r="A80" s="672" t="s">
        <v>820</v>
      </c>
      <c r="B80" s="672" t="s">
        <v>377</v>
      </c>
      <c r="C80" s="673" t="s">
        <v>2024</v>
      </c>
      <c r="D80" s="657">
        <v>2235.9523660232776</v>
      </c>
    </row>
    <row r="81" spans="1:4" ht="16.5" thickTop="1" thickBot="1">
      <c r="A81" s="672" t="s">
        <v>812</v>
      </c>
      <c r="B81" s="672" t="s">
        <v>377</v>
      </c>
      <c r="C81" s="673" t="s">
        <v>2247</v>
      </c>
      <c r="D81" s="657">
        <v>2331.7788959957038</v>
      </c>
    </row>
    <row r="82" spans="1:4" ht="16.5" thickTop="1" thickBot="1">
      <c r="A82" s="672" t="s">
        <v>813</v>
      </c>
      <c r="B82" s="672" t="s">
        <v>377</v>
      </c>
      <c r="C82" s="673" t="s">
        <v>2248</v>
      </c>
      <c r="D82" s="657">
        <v>2331.7788959957038</v>
      </c>
    </row>
    <row r="83" spans="1:4" ht="16.5" thickTop="1" thickBot="1">
      <c r="A83" s="672" t="s">
        <v>814</v>
      </c>
      <c r="B83" s="672" t="s">
        <v>377</v>
      </c>
      <c r="C83" s="673" t="s">
        <v>2249</v>
      </c>
      <c r="D83" s="657">
        <v>2356.2678980997684</v>
      </c>
    </row>
    <row r="84" spans="1:4" ht="16.5" thickTop="1" thickBot="1">
      <c r="A84" s="672" t="s">
        <v>815</v>
      </c>
      <c r="B84" s="672" t="s">
        <v>377</v>
      </c>
      <c r="C84" s="673" t="s">
        <v>2250</v>
      </c>
      <c r="D84" s="657">
        <v>3161.4636717947101</v>
      </c>
    </row>
    <row r="85" spans="1:4" ht="16.5" thickTop="1" thickBot="1">
      <c r="A85" s="672" t="s">
        <v>821</v>
      </c>
      <c r="B85" s="672" t="s">
        <v>377</v>
      </c>
      <c r="C85" s="673" t="s">
        <v>1944</v>
      </c>
      <c r="D85" s="657">
        <v>2369.0447687627584</v>
      </c>
    </row>
    <row r="86" spans="1:4" ht="16.5" thickTop="1" thickBot="1">
      <c r="A86" s="672" t="s">
        <v>816</v>
      </c>
      <c r="B86" s="672" t="s">
        <v>377</v>
      </c>
      <c r="C86" s="673" t="s">
        <v>2251</v>
      </c>
      <c r="D86" s="657">
        <v>2369.0447687627584</v>
      </c>
    </row>
    <row r="87" spans="1:4" ht="16.5" thickTop="1" thickBot="1">
      <c r="A87" s="672" t="s">
        <v>804</v>
      </c>
      <c r="B87" s="672" t="s">
        <v>377</v>
      </c>
      <c r="C87" s="673" t="s">
        <v>2252</v>
      </c>
      <c r="D87" s="657">
        <v>468.48525764297244</v>
      </c>
    </row>
    <row r="88" spans="1:4" ht="16.5" thickTop="1" thickBot="1">
      <c r="A88" s="672" t="s">
        <v>826</v>
      </c>
      <c r="B88" s="672" t="s">
        <v>377</v>
      </c>
      <c r="C88" s="673" t="s">
        <v>1945</v>
      </c>
      <c r="D88" s="657">
        <v>800</v>
      </c>
    </row>
    <row r="89" spans="1:4" ht="16.5" thickTop="1" thickBot="1">
      <c r="A89" s="672" t="s">
        <v>824</v>
      </c>
      <c r="B89" s="672" t="s">
        <v>377</v>
      </c>
      <c r="C89" s="673" t="s">
        <v>825</v>
      </c>
      <c r="D89" s="657">
        <v>800</v>
      </c>
    </row>
    <row r="90" spans="1:4" ht="16.5" thickTop="1" thickBot="1">
      <c r="A90" s="672" t="s">
        <v>915</v>
      </c>
      <c r="B90" s="672" t="s">
        <v>233</v>
      </c>
      <c r="C90" s="673" t="s">
        <v>916</v>
      </c>
      <c r="D90" s="657">
        <v>9878.7339321373092</v>
      </c>
    </row>
    <row r="91" spans="1:4" ht="16.5" thickTop="1" thickBot="1">
      <c r="A91" s="672" t="s">
        <v>412</v>
      </c>
      <c r="B91" s="672" t="s">
        <v>377</v>
      </c>
      <c r="C91" s="673" t="s">
        <v>2253</v>
      </c>
      <c r="D91" s="657">
        <v>11569.820217760191</v>
      </c>
    </row>
    <row r="92" spans="1:4" ht="16.5" thickTop="1" thickBot="1">
      <c r="A92" s="672" t="s">
        <v>413</v>
      </c>
      <c r="B92" s="672" t="s">
        <v>144</v>
      </c>
      <c r="C92" s="673" t="s">
        <v>414</v>
      </c>
      <c r="D92" s="657">
        <v>36136.184452601912</v>
      </c>
    </row>
    <row r="93" spans="1:4" ht="16.5" thickTop="1" thickBot="1">
      <c r="A93" s="672" t="s">
        <v>415</v>
      </c>
      <c r="B93" s="672" t="s">
        <v>144</v>
      </c>
      <c r="C93" s="673" t="s">
        <v>416</v>
      </c>
      <c r="D93" s="657">
        <v>975.30112727491542</v>
      </c>
    </row>
    <row r="94" spans="1:4" ht="16.5" thickTop="1" thickBot="1">
      <c r="A94" s="672" t="s">
        <v>417</v>
      </c>
      <c r="B94" s="672" t="s">
        <v>144</v>
      </c>
      <c r="C94" s="673" t="s">
        <v>418</v>
      </c>
      <c r="D94" s="657">
        <v>975.30112727491542</v>
      </c>
    </row>
    <row r="95" spans="1:4" ht="16.5" thickTop="1" thickBot="1">
      <c r="A95" s="672" t="s">
        <v>419</v>
      </c>
      <c r="B95" s="672" t="s">
        <v>377</v>
      </c>
      <c r="C95" s="673" t="s">
        <v>420</v>
      </c>
      <c r="D95" s="657">
        <v>6000</v>
      </c>
    </row>
    <row r="96" spans="1:4" ht="16.5" thickTop="1" thickBot="1">
      <c r="A96" s="672" t="s">
        <v>436</v>
      </c>
      <c r="B96" s="672" t="s">
        <v>377</v>
      </c>
      <c r="C96" s="673" t="s">
        <v>437</v>
      </c>
      <c r="D96" s="657">
        <v>6000</v>
      </c>
    </row>
    <row r="97" spans="1:4" ht="16.5" thickTop="1" thickBot="1">
      <c r="A97" s="672" t="s">
        <v>434</v>
      </c>
      <c r="B97" s="672" t="s">
        <v>377</v>
      </c>
      <c r="C97" s="673" t="s">
        <v>435</v>
      </c>
      <c r="D97" s="657">
        <v>6620.0746655396633</v>
      </c>
    </row>
    <row r="98" spans="1:4" ht="16.5" thickTop="1" thickBot="1">
      <c r="A98" s="672" t="s">
        <v>421</v>
      </c>
      <c r="B98" s="672" t="s">
        <v>422</v>
      </c>
      <c r="C98" s="673" t="s">
        <v>423</v>
      </c>
      <c r="D98" s="657">
        <v>4000</v>
      </c>
    </row>
    <row r="99" spans="1:4" ht="16.5" thickTop="1" thickBot="1">
      <c r="A99" s="672" t="s">
        <v>835</v>
      </c>
      <c r="B99" s="672" t="s">
        <v>387</v>
      </c>
      <c r="C99" s="673" t="s">
        <v>2254</v>
      </c>
      <c r="D99" s="657">
        <v>452566.51408379542</v>
      </c>
    </row>
    <row r="100" spans="1:4" ht="16.5" thickTop="1" thickBot="1">
      <c r="A100" s="672" t="s">
        <v>836</v>
      </c>
      <c r="B100" s="672" t="s">
        <v>387</v>
      </c>
      <c r="C100" s="673" t="s">
        <v>2255</v>
      </c>
      <c r="D100" s="657">
        <v>412754.47439031373</v>
      </c>
    </row>
    <row r="101" spans="1:4" ht="16.5" thickTop="1" thickBot="1">
      <c r="A101" s="672" t="s">
        <v>837</v>
      </c>
      <c r="B101" s="672" t="s">
        <v>387</v>
      </c>
      <c r="C101" s="673" t="s">
        <v>2256</v>
      </c>
      <c r="D101" s="657">
        <v>446807.61818563542</v>
      </c>
    </row>
    <row r="102" spans="1:4" ht="16.5" thickTop="1" thickBot="1">
      <c r="A102" s="672" t="s">
        <v>838</v>
      </c>
      <c r="B102" s="672" t="s">
        <v>387</v>
      </c>
      <c r="C102" s="673" t="s">
        <v>2257</v>
      </c>
      <c r="D102" s="657">
        <v>674854.1509479041</v>
      </c>
    </row>
    <row r="103" spans="1:4" ht="16.5" thickTop="1" thickBot="1">
      <c r="A103" s="672" t="s">
        <v>839</v>
      </c>
      <c r="B103" s="672" t="s">
        <v>387</v>
      </c>
      <c r="C103" s="673" t="s">
        <v>2258</v>
      </c>
      <c r="D103" s="657">
        <v>613463.86542483093</v>
      </c>
    </row>
    <row r="104" spans="1:4" ht="16.5" thickTop="1" thickBot="1">
      <c r="A104" s="672" t="s">
        <v>833</v>
      </c>
      <c r="B104" s="672" t="s">
        <v>387</v>
      </c>
      <c r="C104" s="673" t="s">
        <v>2006</v>
      </c>
      <c r="D104" s="657">
        <v>359433.60179512954</v>
      </c>
    </row>
    <row r="105" spans="1:4" ht="16.5" thickTop="1" thickBot="1">
      <c r="A105" s="672" t="s">
        <v>832</v>
      </c>
      <c r="B105" s="672" t="s">
        <v>387</v>
      </c>
      <c r="C105" s="673" t="s">
        <v>2007</v>
      </c>
      <c r="D105" s="657">
        <v>381378.94189803704</v>
      </c>
    </row>
    <row r="106" spans="1:4" ht="16.5" thickTop="1" thickBot="1">
      <c r="A106" s="672" t="s">
        <v>1661</v>
      </c>
      <c r="B106" s="672" t="s">
        <v>387</v>
      </c>
      <c r="C106" s="673" t="s">
        <v>2005</v>
      </c>
      <c r="D106" s="657">
        <v>401372.6150071728</v>
      </c>
    </row>
    <row r="107" spans="1:4" ht="16.5" thickTop="1" thickBot="1">
      <c r="A107" s="672" t="s">
        <v>829</v>
      </c>
      <c r="B107" s="672" t="s">
        <v>387</v>
      </c>
      <c r="C107" s="673" t="s">
        <v>2005</v>
      </c>
      <c r="D107" s="657">
        <v>401372.6150071728</v>
      </c>
    </row>
    <row r="108" spans="1:4" ht="16.5" thickTop="1" thickBot="1">
      <c r="A108" s="672" t="s">
        <v>831</v>
      </c>
      <c r="B108" s="672" t="s">
        <v>387</v>
      </c>
      <c r="C108" s="673" t="s">
        <v>2008</v>
      </c>
      <c r="D108" s="657">
        <v>423419.10533616232</v>
      </c>
    </row>
    <row r="109" spans="1:4" ht="16.5" thickTop="1" thickBot="1">
      <c r="A109" s="672" t="s">
        <v>830</v>
      </c>
      <c r="B109" s="672" t="s">
        <v>387</v>
      </c>
      <c r="C109" s="673" t="s">
        <v>2009</v>
      </c>
      <c r="D109" s="657">
        <v>449672.38033094135</v>
      </c>
    </row>
    <row r="110" spans="1:4" ht="16.5" thickTop="1" thickBot="1">
      <c r="A110" s="672" t="s">
        <v>834</v>
      </c>
      <c r="B110" s="672" t="s">
        <v>387</v>
      </c>
      <c r="C110" s="673" t="s">
        <v>2010</v>
      </c>
      <c r="D110" s="657">
        <v>300000</v>
      </c>
    </row>
    <row r="111" spans="1:4" ht="16.5" thickTop="1" thickBot="1">
      <c r="A111" s="672" t="s">
        <v>424</v>
      </c>
      <c r="B111" s="672" t="s">
        <v>144</v>
      </c>
      <c r="C111" s="673" t="s">
        <v>425</v>
      </c>
      <c r="D111" s="657">
        <v>1057.2860473624357</v>
      </c>
    </row>
    <row r="112" spans="1:4" ht="16.5" thickTop="1" thickBot="1">
      <c r="A112" s="672" t="s">
        <v>426</v>
      </c>
      <c r="B112" s="672" t="s">
        <v>233</v>
      </c>
      <c r="C112" s="673" t="s">
        <v>427</v>
      </c>
      <c r="D112" s="657">
        <v>13770.730837224501</v>
      </c>
    </row>
    <row r="113" spans="1:4" ht="16.5" thickTop="1" thickBot="1">
      <c r="A113" s="672" t="s">
        <v>428</v>
      </c>
      <c r="B113" s="672" t="s">
        <v>92</v>
      </c>
      <c r="C113" s="673" t="s">
        <v>427</v>
      </c>
      <c r="D113" s="657">
        <v>638.84353314950795</v>
      </c>
    </row>
    <row r="114" spans="1:4" ht="16.5" thickTop="1" thickBot="1">
      <c r="A114" s="672" t="s">
        <v>429</v>
      </c>
      <c r="B114" s="672" t="s">
        <v>144</v>
      </c>
      <c r="C114" s="673" t="s">
        <v>2259</v>
      </c>
      <c r="D114" s="657">
        <v>40000</v>
      </c>
    </row>
    <row r="115" spans="1:4" ht="16.5" thickTop="1" thickBot="1">
      <c r="A115" s="672" t="s">
        <v>430</v>
      </c>
      <c r="B115" s="672" t="s">
        <v>92</v>
      </c>
      <c r="C115" s="673" t="s">
        <v>431</v>
      </c>
      <c r="D115" s="657">
        <v>40000</v>
      </c>
    </row>
    <row r="116" spans="1:4" ht="16.5" thickTop="1" thickBot="1">
      <c r="A116" s="672" t="s">
        <v>438</v>
      </c>
      <c r="B116" s="672" t="s">
        <v>92</v>
      </c>
      <c r="C116" s="673" t="s">
        <v>1913</v>
      </c>
      <c r="D116" s="657">
        <v>447935.79065999662</v>
      </c>
    </row>
    <row r="117" spans="1:4" ht="16.5" thickTop="1" thickBot="1">
      <c r="A117" s="672" t="s">
        <v>440</v>
      </c>
      <c r="B117" s="672" t="s">
        <v>92</v>
      </c>
      <c r="C117" s="673" t="s">
        <v>441</v>
      </c>
      <c r="D117" s="657">
        <v>60000</v>
      </c>
    </row>
    <row r="118" spans="1:4" ht="16.5" thickTop="1" thickBot="1">
      <c r="A118" s="672" t="s">
        <v>439</v>
      </c>
      <c r="B118" s="672" t="s">
        <v>92</v>
      </c>
      <c r="C118" s="673" t="s">
        <v>2260</v>
      </c>
      <c r="D118" s="657">
        <v>60000</v>
      </c>
    </row>
    <row r="119" spans="1:4" ht="16.5" thickTop="1" thickBot="1">
      <c r="A119" s="672" t="s">
        <v>443</v>
      </c>
      <c r="B119" s="672" t="s">
        <v>387</v>
      </c>
      <c r="C119" s="673" t="s">
        <v>2261</v>
      </c>
      <c r="D119" s="657">
        <v>8000</v>
      </c>
    </row>
    <row r="120" spans="1:4" ht="16.5" thickTop="1" thickBot="1">
      <c r="A120" s="672" t="s">
        <v>442</v>
      </c>
      <c r="B120" s="672" t="s">
        <v>387</v>
      </c>
      <c r="C120" s="673" t="s">
        <v>2262</v>
      </c>
      <c r="D120" s="657">
        <v>8000</v>
      </c>
    </row>
    <row r="121" spans="1:4" ht="16.5" thickTop="1" thickBot="1">
      <c r="A121" s="672" t="s">
        <v>840</v>
      </c>
      <c r="B121" s="672" t="s">
        <v>606</v>
      </c>
      <c r="C121" s="673" t="s">
        <v>2263</v>
      </c>
      <c r="D121" s="657">
        <v>17035.827550653543</v>
      </c>
    </row>
    <row r="122" spans="1:4" ht="16.5" thickTop="1" thickBot="1">
      <c r="A122" s="672" t="s">
        <v>841</v>
      </c>
      <c r="B122" s="672" t="s">
        <v>606</v>
      </c>
      <c r="C122" s="673" t="s">
        <v>1946</v>
      </c>
      <c r="D122" s="657">
        <v>30000</v>
      </c>
    </row>
    <row r="123" spans="1:4" ht="16.5" thickTop="1" thickBot="1">
      <c r="A123" s="672" t="s">
        <v>444</v>
      </c>
      <c r="B123" s="672" t="s">
        <v>387</v>
      </c>
      <c r="C123" s="673" t="s">
        <v>1914</v>
      </c>
      <c r="D123" s="657">
        <v>10000</v>
      </c>
    </row>
    <row r="124" spans="1:4" ht="16.5" thickTop="1" thickBot="1">
      <c r="A124" s="672" t="s">
        <v>445</v>
      </c>
      <c r="B124" s="672" t="s">
        <v>144</v>
      </c>
      <c r="C124" s="673" t="s">
        <v>446</v>
      </c>
      <c r="D124" s="657">
        <v>21191.392837674899</v>
      </c>
    </row>
    <row r="125" spans="1:4" ht="16.5" thickTop="1" thickBot="1">
      <c r="A125" s="672" t="s">
        <v>865</v>
      </c>
      <c r="B125" s="672" t="s">
        <v>422</v>
      </c>
      <c r="C125" s="673" t="s">
        <v>1947</v>
      </c>
      <c r="D125" s="657">
        <v>1571.5550915477895</v>
      </c>
    </row>
    <row r="126" spans="1:4" ht="16.5" thickTop="1" thickBot="1">
      <c r="A126" s="672" t="s">
        <v>866</v>
      </c>
      <c r="B126" s="672" t="s">
        <v>422</v>
      </c>
      <c r="C126" s="673" t="s">
        <v>1948</v>
      </c>
      <c r="D126" s="657">
        <v>6171.3295306181035</v>
      </c>
    </row>
    <row r="127" spans="1:4" ht="16.5" thickTop="1" thickBot="1">
      <c r="A127" s="672" t="s">
        <v>864</v>
      </c>
      <c r="B127" s="672" t="s">
        <v>422</v>
      </c>
      <c r="C127" s="673" t="s">
        <v>2264</v>
      </c>
      <c r="D127" s="657">
        <v>6171</v>
      </c>
    </row>
    <row r="128" spans="1:4" ht="16.5" thickTop="1" thickBot="1">
      <c r="A128" s="672" t="s">
        <v>846</v>
      </c>
      <c r="B128" s="672" t="s">
        <v>422</v>
      </c>
      <c r="C128" s="673" t="s">
        <v>847</v>
      </c>
      <c r="D128" s="657">
        <v>1571.5550915477895</v>
      </c>
    </row>
    <row r="129" spans="1:4" ht="16.5" thickTop="1" thickBot="1">
      <c r="A129" s="672" t="s">
        <v>848</v>
      </c>
      <c r="B129" s="672" t="s">
        <v>422</v>
      </c>
      <c r="C129" s="673" t="s">
        <v>849</v>
      </c>
      <c r="D129" s="657">
        <v>1279.8165447428476</v>
      </c>
    </row>
    <row r="130" spans="1:4" ht="16.5" thickTop="1" thickBot="1">
      <c r="A130" s="672" t="s">
        <v>850</v>
      </c>
      <c r="B130" s="672" t="s">
        <v>422</v>
      </c>
      <c r="C130" s="673" t="s">
        <v>851</v>
      </c>
      <c r="D130" s="657">
        <v>1432.0742534768135</v>
      </c>
    </row>
    <row r="131" spans="1:4" ht="16.5" thickTop="1" thickBot="1">
      <c r="A131" s="672" t="s">
        <v>852</v>
      </c>
      <c r="B131" s="672" t="s">
        <v>422</v>
      </c>
      <c r="C131" s="673" t="s">
        <v>853</v>
      </c>
      <c r="D131" s="657">
        <v>1846.2578108020778</v>
      </c>
    </row>
    <row r="132" spans="1:4" ht="16.5" thickTop="1" thickBot="1">
      <c r="A132" s="672" t="s">
        <v>854</v>
      </c>
      <c r="B132" s="672" t="s">
        <v>422</v>
      </c>
      <c r="C132" s="673" t="s">
        <v>855</v>
      </c>
      <c r="D132" s="657">
        <v>2094.3420495084702</v>
      </c>
    </row>
    <row r="133" spans="1:4" ht="16.5" thickTop="1" thickBot="1">
      <c r="A133" s="672" t="s">
        <v>858</v>
      </c>
      <c r="B133" s="672" t="s">
        <v>422</v>
      </c>
      <c r="C133" s="673" t="s">
        <v>859</v>
      </c>
      <c r="D133" s="657">
        <v>1234.0327582004661</v>
      </c>
    </row>
    <row r="134" spans="1:4" ht="16.5" thickTop="1" thickBot="1">
      <c r="A134" s="672" t="s">
        <v>856</v>
      </c>
      <c r="B134" s="672" t="s">
        <v>422</v>
      </c>
      <c r="C134" s="673" t="s">
        <v>857</v>
      </c>
      <c r="D134" s="657">
        <v>1592.8498759861066</v>
      </c>
    </row>
    <row r="135" spans="1:4" ht="16.5" thickTop="1" thickBot="1">
      <c r="A135" s="672" t="s">
        <v>860</v>
      </c>
      <c r="B135" s="672" t="s">
        <v>422</v>
      </c>
      <c r="C135" s="673" t="s">
        <v>861</v>
      </c>
      <c r="D135" s="657">
        <v>1326.6650705071447</v>
      </c>
    </row>
    <row r="136" spans="1:4" ht="16.5" thickTop="1" thickBot="1">
      <c r="A136" s="672" t="s">
        <v>862</v>
      </c>
      <c r="B136" s="672" t="s">
        <v>422</v>
      </c>
      <c r="C136" s="673" t="s">
        <v>863</v>
      </c>
      <c r="D136" s="657">
        <v>1653.5400116353094</v>
      </c>
    </row>
    <row r="137" spans="1:4" ht="16.5" thickTop="1" thickBot="1">
      <c r="A137" s="672" t="s">
        <v>845</v>
      </c>
      <c r="B137" s="672" t="s">
        <v>377</v>
      </c>
      <c r="C137" s="673" t="s">
        <v>2265</v>
      </c>
      <c r="D137" s="657">
        <v>0</v>
      </c>
    </row>
    <row r="138" spans="1:4" ht="31.5" thickTop="1" thickBot="1">
      <c r="A138" s="672" t="s">
        <v>842</v>
      </c>
      <c r="B138" s="672" t="s">
        <v>843</v>
      </c>
      <c r="C138" s="673" t="s">
        <v>844</v>
      </c>
      <c r="D138" s="657">
        <v>1750.5395963727472</v>
      </c>
    </row>
    <row r="139" spans="1:4" ht="16.5" thickTop="1" thickBot="1">
      <c r="A139" s="672" t="s">
        <v>447</v>
      </c>
      <c r="B139" s="672" t="s">
        <v>377</v>
      </c>
      <c r="C139" s="673" t="s">
        <v>448</v>
      </c>
      <c r="D139" s="657">
        <v>6335.1983703992864</v>
      </c>
    </row>
    <row r="140" spans="1:4" ht="16.5" thickTop="1" thickBot="1">
      <c r="A140" s="672" t="s">
        <v>449</v>
      </c>
      <c r="B140" s="672" t="s">
        <v>450</v>
      </c>
      <c r="C140" s="673" t="s">
        <v>2266</v>
      </c>
      <c r="D140" s="657">
        <v>894.34688604777295</v>
      </c>
    </row>
    <row r="141" spans="1:4" ht="16.5" thickTop="1" thickBot="1">
      <c r="A141" s="672" t="s">
        <v>451</v>
      </c>
      <c r="B141" s="672" t="s">
        <v>144</v>
      </c>
      <c r="C141" s="673" t="s">
        <v>2267</v>
      </c>
      <c r="D141" s="657">
        <v>1362.494286464733</v>
      </c>
    </row>
    <row r="142" spans="1:4" ht="16.5" thickTop="1" thickBot="1">
      <c r="A142" s="672" t="s">
        <v>452</v>
      </c>
      <c r="B142" s="672" t="s">
        <v>92</v>
      </c>
      <c r="C142" s="673" t="s">
        <v>2268</v>
      </c>
      <c r="D142" s="657">
        <v>5000</v>
      </c>
    </row>
    <row r="143" spans="1:4" ht="16.5" thickTop="1" thickBot="1">
      <c r="A143" s="672" t="s">
        <v>453</v>
      </c>
      <c r="B143" s="672" t="s">
        <v>454</v>
      </c>
      <c r="C143" s="673" t="s">
        <v>455</v>
      </c>
      <c r="D143" s="657">
        <v>15523.897855533043</v>
      </c>
    </row>
    <row r="144" spans="1:4" ht="16.5" thickTop="1" thickBot="1">
      <c r="A144" s="672" t="s">
        <v>456</v>
      </c>
      <c r="B144" s="672" t="s">
        <v>422</v>
      </c>
      <c r="C144" s="673" t="s">
        <v>457</v>
      </c>
      <c r="D144" s="657">
        <v>30468.060380459199</v>
      </c>
    </row>
    <row r="145" spans="1:4" ht="16.5" thickTop="1" thickBot="1">
      <c r="A145" s="672" t="s">
        <v>873</v>
      </c>
      <c r="B145" s="672" t="s">
        <v>233</v>
      </c>
      <c r="C145" s="673" t="s">
        <v>875</v>
      </c>
      <c r="D145" s="657">
        <v>8000</v>
      </c>
    </row>
    <row r="146" spans="1:4" ht="31.5" thickTop="1" thickBot="1">
      <c r="A146" s="672" t="s">
        <v>867</v>
      </c>
      <c r="B146" s="672" t="s">
        <v>233</v>
      </c>
      <c r="C146" s="673" t="s">
        <v>2269</v>
      </c>
      <c r="D146" s="657">
        <v>6000</v>
      </c>
    </row>
    <row r="147" spans="1:4" ht="16.5" thickTop="1" thickBot="1">
      <c r="A147" s="672" t="s">
        <v>868</v>
      </c>
      <c r="B147" s="672" t="s">
        <v>233</v>
      </c>
      <c r="C147" s="673" t="s">
        <v>2270</v>
      </c>
      <c r="D147" s="657">
        <v>8000</v>
      </c>
    </row>
    <row r="148" spans="1:4" ht="16.5" thickTop="1" thickBot="1">
      <c r="A148" s="672" t="s">
        <v>1691</v>
      </c>
      <c r="B148" s="672" t="s">
        <v>233</v>
      </c>
      <c r="C148" s="673" t="s">
        <v>1949</v>
      </c>
      <c r="D148" s="657">
        <v>6232.5713183549833</v>
      </c>
    </row>
    <row r="149" spans="1:4" ht="16.5" thickTop="1" thickBot="1">
      <c r="A149" s="672" t="s">
        <v>869</v>
      </c>
      <c r="B149" s="672" t="s">
        <v>144</v>
      </c>
      <c r="C149" s="673" t="s">
        <v>2271</v>
      </c>
      <c r="D149" s="657">
        <v>6273.6520927837901</v>
      </c>
    </row>
    <row r="150" spans="1:4" ht="16.5" thickTop="1" thickBot="1">
      <c r="A150" s="672" t="s">
        <v>870</v>
      </c>
      <c r="B150" s="672" t="s">
        <v>233</v>
      </c>
      <c r="C150" s="673" t="s">
        <v>871</v>
      </c>
      <c r="D150" s="657">
        <v>8000</v>
      </c>
    </row>
    <row r="151" spans="1:4" ht="16.5" thickTop="1" thickBot="1">
      <c r="A151" s="672" t="s">
        <v>872</v>
      </c>
      <c r="B151" s="672" t="s">
        <v>450</v>
      </c>
      <c r="C151" s="673" t="s">
        <v>2272</v>
      </c>
      <c r="D151" s="657">
        <v>183290.70910652337</v>
      </c>
    </row>
    <row r="152" spans="1:4" ht="16.5" thickTop="1" thickBot="1">
      <c r="A152" s="672" t="s">
        <v>458</v>
      </c>
      <c r="B152" s="672" t="s">
        <v>92</v>
      </c>
      <c r="C152" s="673" t="s">
        <v>459</v>
      </c>
      <c r="D152" s="657">
        <v>1689.1894160912</v>
      </c>
    </row>
    <row r="153" spans="1:4" ht="16.5" thickTop="1" thickBot="1">
      <c r="A153" s="672" t="s">
        <v>460</v>
      </c>
      <c r="B153" s="672" t="s">
        <v>377</v>
      </c>
      <c r="C153" s="673" t="s">
        <v>461</v>
      </c>
      <c r="D153" s="657">
        <v>62556.589303690627</v>
      </c>
    </row>
    <row r="154" spans="1:4" ht="16.5" thickTop="1" thickBot="1">
      <c r="A154" s="672" t="s">
        <v>462</v>
      </c>
      <c r="B154" s="672" t="s">
        <v>377</v>
      </c>
      <c r="C154" s="673" t="s">
        <v>463</v>
      </c>
      <c r="D154" s="657">
        <v>4715.0756930163789</v>
      </c>
    </row>
    <row r="155" spans="1:4" ht="16.5" thickTop="1" thickBot="1">
      <c r="A155" s="672" t="s">
        <v>909</v>
      </c>
      <c r="B155" s="672" t="s">
        <v>144</v>
      </c>
      <c r="C155" s="673" t="s">
        <v>2273</v>
      </c>
      <c r="D155" s="657">
        <v>60915.526177431602</v>
      </c>
    </row>
    <row r="156" spans="1:4" ht="16.5" thickTop="1" thickBot="1">
      <c r="A156" s="672" t="s">
        <v>910</v>
      </c>
      <c r="B156" s="672" t="s">
        <v>144</v>
      </c>
      <c r="C156" s="673" t="s">
        <v>2274</v>
      </c>
      <c r="D156" s="657">
        <v>32141.28289197366</v>
      </c>
    </row>
    <row r="157" spans="1:4" ht="16.5" thickTop="1" thickBot="1">
      <c r="A157" s="672" t="s">
        <v>911</v>
      </c>
      <c r="B157" s="672" t="s">
        <v>144</v>
      </c>
      <c r="C157" s="673" t="s">
        <v>2275</v>
      </c>
      <c r="D157" s="657">
        <v>35884.435837471312</v>
      </c>
    </row>
    <row r="158" spans="1:4" ht="16.5" thickTop="1" thickBot="1">
      <c r="A158" s="672" t="s">
        <v>912</v>
      </c>
      <c r="B158" s="672" t="s">
        <v>144</v>
      </c>
      <c r="C158" s="673" t="s">
        <v>2276</v>
      </c>
      <c r="D158" s="657">
        <v>70258.96352773071</v>
      </c>
    </row>
    <row r="159" spans="1:4" ht="16.5" thickTop="1" thickBot="1">
      <c r="A159" s="672" t="s">
        <v>466</v>
      </c>
      <c r="B159" s="672" t="s">
        <v>233</v>
      </c>
      <c r="C159" s="673" t="s">
        <v>467</v>
      </c>
      <c r="D159" s="657">
        <v>6695.4074840832582</v>
      </c>
    </row>
    <row r="160" spans="1:4" ht="16.5" thickTop="1" thickBot="1">
      <c r="A160" s="672" t="s">
        <v>902</v>
      </c>
      <c r="B160" s="672" t="s">
        <v>233</v>
      </c>
      <c r="C160" s="673" t="s">
        <v>467</v>
      </c>
      <c r="D160" s="657">
        <v>6695.4074840832582</v>
      </c>
    </row>
    <row r="161" spans="1:4" ht="16.5" thickTop="1" thickBot="1">
      <c r="A161" s="672" t="s">
        <v>468</v>
      </c>
      <c r="B161" s="672" t="s">
        <v>233</v>
      </c>
      <c r="C161" s="673" t="s">
        <v>469</v>
      </c>
      <c r="D161" s="657">
        <v>8375.2387195900483</v>
      </c>
    </row>
    <row r="162" spans="1:4" ht="16.5" thickTop="1" thickBot="1">
      <c r="A162" s="672" t="s">
        <v>903</v>
      </c>
      <c r="B162" s="672" t="s">
        <v>233</v>
      </c>
      <c r="C162" s="673" t="s">
        <v>469</v>
      </c>
      <c r="D162" s="657">
        <v>8375.2387195900483</v>
      </c>
    </row>
    <row r="163" spans="1:4" ht="16.5" thickTop="1" thickBot="1">
      <c r="A163" s="672" t="s">
        <v>894</v>
      </c>
      <c r="B163" s="672" t="s">
        <v>233</v>
      </c>
      <c r="C163" s="673" t="s">
        <v>895</v>
      </c>
      <c r="D163" s="657">
        <v>9781.7592317408817</v>
      </c>
    </row>
    <row r="164" spans="1:4" ht="16.5" thickTop="1" thickBot="1">
      <c r="A164" s="672" t="s">
        <v>900</v>
      </c>
      <c r="B164" s="672" t="s">
        <v>233</v>
      </c>
      <c r="C164" s="673" t="s">
        <v>895</v>
      </c>
      <c r="D164" s="657">
        <v>9781.7592317408817</v>
      </c>
    </row>
    <row r="165" spans="1:4" ht="16.5" thickTop="1" thickBot="1">
      <c r="A165" s="672" t="s">
        <v>907</v>
      </c>
      <c r="B165" s="672" t="s">
        <v>874</v>
      </c>
      <c r="C165" s="673" t="s">
        <v>908</v>
      </c>
      <c r="D165" s="657">
        <v>13124.169308285587</v>
      </c>
    </row>
    <row r="166" spans="1:4" ht="16.5" thickTop="1" thickBot="1">
      <c r="A166" s="672" t="s">
        <v>905</v>
      </c>
      <c r="B166" s="672" t="s">
        <v>233</v>
      </c>
      <c r="C166" s="673" t="s">
        <v>906</v>
      </c>
      <c r="D166" s="657">
        <v>7687.1992677867029</v>
      </c>
    </row>
    <row r="167" spans="1:4" ht="16.5" thickTop="1" thickBot="1">
      <c r="A167" s="672" t="s">
        <v>470</v>
      </c>
      <c r="B167" s="672" t="s">
        <v>233</v>
      </c>
      <c r="C167" s="673" t="s">
        <v>471</v>
      </c>
      <c r="D167" s="657">
        <v>9950.4356004345645</v>
      </c>
    </row>
    <row r="168" spans="1:4" ht="16.5" thickTop="1" thickBot="1">
      <c r="A168" s="672" t="s">
        <v>904</v>
      </c>
      <c r="B168" s="672" t="s">
        <v>233</v>
      </c>
      <c r="C168" s="673" t="s">
        <v>471</v>
      </c>
      <c r="D168" s="657">
        <v>9950.4356004345645</v>
      </c>
    </row>
    <row r="169" spans="1:4" ht="16.5" thickTop="1" thickBot="1">
      <c r="A169" s="672" t="s">
        <v>464</v>
      </c>
      <c r="B169" s="672" t="s">
        <v>233</v>
      </c>
      <c r="C169" s="673" t="s">
        <v>465</v>
      </c>
      <c r="D169" s="657">
        <v>9564.5581414198896</v>
      </c>
    </row>
    <row r="170" spans="1:4" ht="16.5" thickTop="1" thickBot="1">
      <c r="A170" s="672" t="s">
        <v>901</v>
      </c>
      <c r="B170" s="672" t="s">
        <v>233</v>
      </c>
      <c r="C170" s="673" t="s">
        <v>465</v>
      </c>
      <c r="D170" s="657">
        <v>9564.5581414198896</v>
      </c>
    </row>
    <row r="171" spans="1:4" ht="16.5" thickTop="1" thickBot="1">
      <c r="A171" s="672" t="s">
        <v>877</v>
      </c>
      <c r="B171" s="672" t="s">
        <v>233</v>
      </c>
      <c r="C171" s="673" t="s">
        <v>878</v>
      </c>
      <c r="D171" s="657">
        <v>7394.6138962055538</v>
      </c>
    </row>
    <row r="172" spans="1:4" ht="16.5" thickTop="1" thickBot="1">
      <c r="A172" s="672" t="s">
        <v>890</v>
      </c>
      <c r="B172" s="672" t="s">
        <v>874</v>
      </c>
      <c r="C172" s="673" t="s">
        <v>891</v>
      </c>
      <c r="D172" s="657">
        <v>18208.863578616587</v>
      </c>
    </row>
    <row r="173" spans="1:4" ht="16.5" thickTop="1" thickBot="1">
      <c r="A173" s="672" t="s">
        <v>892</v>
      </c>
      <c r="B173" s="672" t="s">
        <v>874</v>
      </c>
      <c r="C173" s="673" t="s">
        <v>893</v>
      </c>
      <c r="D173" s="657">
        <v>6053.7236196543618</v>
      </c>
    </row>
    <row r="174" spans="1:4" ht="16.5" thickTop="1" thickBot="1">
      <c r="A174" s="672" t="s">
        <v>879</v>
      </c>
      <c r="B174" s="672" t="s">
        <v>233</v>
      </c>
      <c r="C174" s="673" t="s">
        <v>880</v>
      </c>
      <c r="D174" s="657">
        <v>4063.0448708308704</v>
      </c>
    </row>
    <row r="175" spans="1:4" ht="16.5" thickTop="1" thickBot="1">
      <c r="A175" s="672" t="s">
        <v>881</v>
      </c>
      <c r="B175" s="672" t="s">
        <v>233</v>
      </c>
      <c r="C175" s="673" t="s">
        <v>882</v>
      </c>
      <c r="D175" s="657">
        <v>4461.4371384954984</v>
      </c>
    </row>
    <row r="176" spans="1:4" ht="31.5" thickTop="1" thickBot="1">
      <c r="A176" s="672" t="s">
        <v>887</v>
      </c>
      <c r="B176" s="672" t="s">
        <v>233</v>
      </c>
      <c r="C176" s="673" t="s">
        <v>1952</v>
      </c>
      <c r="D176" s="657">
        <v>5206.5747951684889</v>
      </c>
    </row>
    <row r="177" spans="1:4" ht="16.5" thickTop="1" thickBot="1">
      <c r="A177" s="672" t="s">
        <v>883</v>
      </c>
      <c r="B177" s="672" t="s">
        <v>233</v>
      </c>
      <c r="C177" s="673" t="s">
        <v>1951</v>
      </c>
      <c r="D177" s="657">
        <v>6349.0399802841921</v>
      </c>
    </row>
    <row r="178" spans="1:4" ht="16.5" thickTop="1" thickBot="1">
      <c r="A178" s="672" t="s">
        <v>884</v>
      </c>
      <c r="B178" s="672" t="s">
        <v>233</v>
      </c>
      <c r="C178" s="673" t="s">
        <v>2277</v>
      </c>
      <c r="D178" s="657">
        <v>7975.9615113716063</v>
      </c>
    </row>
    <row r="179" spans="1:4" ht="31.5" thickTop="1" thickBot="1">
      <c r="A179" s="672" t="s">
        <v>889</v>
      </c>
      <c r="B179" s="672" t="s">
        <v>233</v>
      </c>
      <c r="C179" s="673" t="s">
        <v>1953</v>
      </c>
      <c r="D179" s="657">
        <v>6175.4874871119091</v>
      </c>
    </row>
    <row r="180" spans="1:4" ht="31.5" thickTop="1" thickBot="1">
      <c r="A180" s="672" t="s">
        <v>876</v>
      </c>
      <c r="B180" s="672" t="s">
        <v>233</v>
      </c>
      <c r="C180" s="673" t="s">
        <v>1950</v>
      </c>
      <c r="D180" s="657">
        <v>6968.7182074392149</v>
      </c>
    </row>
    <row r="181" spans="1:4" ht="16.5" thickTop="1" thickBot="1">
      <c r="A181" s="672" t="s">
        <v>885</v>
      </c>
      <c r="B181" s="672" t="s">
        <v>233</v>
      </c>
      <c r="C181" s="673" t="s">
        <v>886</v>
      </c>
      <c r="D181" s="657">
        <v>5193.7979245054994</v>
      </c>
    </row>
    <row r="182" spans="1:4" ht="16.5" thickTop="1" thickBot="1">
      <c r="A182" s="672" t="s">
        <v>888</v>
      </c>
      <c r="B182" s="672" t="s">
        <v>233</v>
      </c>
      <c r="C182" s="673" t="s">
        <v>886</v>
      </c>
      <c r="D182" s="657">
        <v>5193.7979245054994</v>
      </c>
    </row>
    <row r="183" spans="1:4" ht="16.5" thickTop="1" thickBot="1">
      <c r="A183" s="672" t="s">
        <v>472</v>
      </c>
      <c r="B183" s="672" t="s">
        <v>377</v>
      </c>
      <c r="C183" s="673" t="s">
        <v>473</v>
      </c>
      <c r="D183" s="657">
        <v>6920.8049424530018</v>
      </c>
    </row>
    <row r="184" spans="1:4" ht="16.5" thickTop="1" thickBot="1">
      <c r="A184" s="672" t="s">
        <v>476</v>
      </c>
      <c r="B184" s="672" t="s">
        <v>92</v>
      </c>
      <c r="C184" s="673" t="s">
        <v>477</v>
      </c>
      <c r="D184" s="657">
        <v>5510.0254734145055</v>
      </c>
    </row>
    <row r="185" spans="1:4" ht="16.5" thickTop="1" thickBot="1">
      <c r="A185" s="672" t="s">
        <v>474</v>
      </c>
      <c r="B185" s="672" t="s">
        <v>387</v>
      </c>
      <c r="C185" s="673" t="s">
        <v>475</v>
      </c>
      <c r="D185" s="657">
        <v>78556.459792951151</v>
      </c>
    </row>
    <row r="186" spans="1:4" ht="16.5" thickTop="1" thickBot="1">
      <c r="A186" s="672" t="s">
        <v>478</v>
      </c>
      <c r="B186" s="672" t="s">
        <v>144</v>
      </c>
      <c r="C186" s="673" t="s">
        <v>1915</v>
      </c>
      <c r="D186" s="657">
        <v>2661.8480547896161</v>
      </c>
    </row>
    <row r="187" spans="1:4" ht="16.5" thickTop="1" thickBot="1">
      <c r="A187" s="672" t="s">
        <v>1455</v>
      </c>
      <c r="B187" s="672" t="s">
        <v>377</v>
      </c>
      <c r="C187" s="673" t="s">
        <v>1454</v>
      </c>
      <c r="D187" s="657">
        <v>15419.553411785289</v>
      </c>
    </row>
    <row r="188" spans="1:4" ht="16.5" thickTop="1" thickBot="1">
      <c r="A188" s="672" t="s">
        <v>1709</v>
      </c>
      <c r="B188" s="672" t="s">
        <v>377</v>
      </c>
      <c r="C188" s="673" t="s">
        <v>1708</v>
      </c>
      <c r="D188" s="657">
        <v>15419.553411785289</v>
      </c>
    </row>
    <row r="189" spans="1:4" ht="16.5" thickTop="1" thickBot="1">
      <c r="A189" s="672" t="s">
        <v>479</v>
      </c>
      <c r="B189" s="672" t="s">
        <v>377</v>
      </c>
      <c r="C189" s="673" t="s">
        <v>480</v>
      </c>
      <c r="D189" s="657">
        <v>30000</v>
      </c>
    </row>
    <row r="190" spans="1:4" ht="16.5" thickTop="1" thickBot="1">
      <c r="A190" s="672" t="s">
        <v>1666</v>
      </c>
      <c r="B190" s="672" t="s">
        <v>144</v>
      </c>
      <c r="C190" s="673" t="s">
        <v>1665</v>
      </c>
      <c r="D190" s="657">
        <v>968993.57978362602</v>
      </c>
    </row>
    <row r="191" spans="1:4" ht="16.5" thickTop="1" thickBot="1">
      <c r="A191" s="672" t="s">
        <v>488</v>
      </c>
      <c r="B191" s="672" t="s">
        <v>92</v>
      </c>
      <c r="C191" s="673" t="s">
        <v>489</v>
      </c>
      <c r="D191" s="657">
        <v>944002.59468519245</v>
      </c>
    </row>
    <row r="192" spans="1:4" ht="16.5" thickTop="1" thickBot="1">
      <c r="A192" s="672" t="s">
        <v>490</v>
      </c>
      <c r="B192" s="672" t="s">
        <v>92</v>
      </c>
      <c r="C192" s="673" t="s">
        <v>491</v>
      </c>
      <c r="D192" s="657">
        <v>412959.33629973454</v>
      </c>
    </row>
    <row r="193" spans="1:4" ht="16.5" thickTop="1" thickBot="1">
      <c r="A193" s="672" t="s">
        <v>481</v>
      </c>
      <c r="B193" s="672" t="s">
        <v>233</v>
      </c>
      <c r="C193" s="673" t="s">
        <v>482</v>
      </c>
      <c r="D193" s="657">
        <v>2652.3655680025468</v>
      </c>
    </row>
    <row r="194" spans="1:4" ht="16.5" thickTop="1" thickBot="1">
      <c r="A194" s="672" t="s">
        <v>492</v>
      </c>
      <c r="B194" s="672" t="s">
        <v>92</v>
      </c>
      <c r="C194" s="673" t="s">
        <v>493</v>
      </c>
      <c r="D194" s="657">
        <v>1079.58974488375</v>
      </c>
    </row>
    <row r="195" spans="1:4" ht="16.5" thickTop="1" thickBot="1">
      <c r="A195" s="672" t="s">
        <v>483</v>
      </c>
      <c r="B195" s="672" t="s">
        <v>422</v>
      </c>
      <c r="C195" s="673" t="s">
        <v>2278</v>
      </c>
      <c r="D195" s="657">
        <v>1255.1856672443603</v>
      </c>
    </row>
    <row r="196" spans="1:4" ht="16.5" thickTop="1" thickBot="1">
      <c r="A196" s="672" t="s">
        <v>484</v>
      </c>
      <c r="B196" s="672" t="s">
        <v>92</v>
      </c>
      <c r="C196" s="673" t="s">
        <v>485</v>
      </c>
      <c r="D196" s="657">
        <v>25021.371715022393</v>
      </c>
    </row>
    <row r="197" spans="1:4" ht="16.5" thickTop="1" thickBot="1">
      <c r="A197" s="672" t="s">
        <v>486</v>
      </c>
      <c r="B197" s="672" t="s">
        <v>144</v>
      </c>
      <c r="C197" s="673" t="s">
        <v>487</v>
      </c>
      <c r="D197" s="657">
        <v>1684.4201441258513</v>
      </c>
    </row>
    <row r="198" spans="1:4" ht="16.5" thickTop="1" thickBot="1">
      <c r="A198" s="672" t="s">
        <v>494</v>
      </c>
      <c r="B198" s="672" t="s">
        <v>92</v>
      </c>
      <c r="C198" s="673" t="s">
        <v>495</v>
      </c>
      <c r="D198" s="657">
        <v>23788.911778075966</v>
      </c>
    </row>
    <row r="199" spans="1:4" ht="16.5" thickTop="1" thickBot="1">
      <c r="A199" s="672" t="s">
        <v>925</v>
      </c>
      <c r="B199" s="672" t="s">
        <v>92</v>
      </c>
      <c r="C199" s="673" t="s">
        <v>926</v>
      </c>
      <c r="D199" s="657">
        <v>136840.28480062459</v>
      </c>
    </row>
    <row r="200" spans="1:4" ht="31.5" thickTop="1" thickBot="1">
      <c r="A200" s="672" t="s">
        <v>929</v>
      </c>
      <c r="B200" s="672" t="s">
        <v>92</v>
      </c>
      <c r="C200" s="673" t="s">
        <v>930</v>
      </c>
      <c r="D200" s="657">
        <v>211334.02826278078</v>
      </c>
    </row>
    <row r="201" spans="1:4" ht="16.5" thickTop="1" thickBot="1">
      <c r="A201" s="672" t="s">
        <v>927</v>
      </c>
      <c r="B201" s="672" t="s">
        <v>92</v>
      </c>
      <c r="C201" s="673" t="s">
        <v>928</v>
      </c>
      <c r="D201" s="657">
        <v>211334.02826278078</v>
      </c>
    </row>
    <row r="202" spans="1:4" ht="16.5" thickTop="1" thickBot="1">
      <c r="A202" s="672" t="s">
        <v>931</v>
      </c>
      <c r="B202" s="672" t="s">
        <v>233</v>
      </c>
      <c r="C202" s="673" t="s">
        <v>932</v>
      </c>
      <c r="D202" s="657">
        <v>20337.583877814584</v>
      </c>
    </row>
    <row r="203" spans="1:4" ht="16.5" thickTop="1" thickBot="1">
      <c r="A203" s="672" t="s">
        <v>920</v>
      </c>
      <c r="B203" s="672" t="s">
        <v>233</v>
      </c>
      <c r="C203" s="673" t="s">
        <v>2279</v>
      </c>
      <c r="D203" s="657">
        <v>12776.870662990159</v>
      </c>
    </row>
    <row r="204" spans="1:4" ht="16.5" thickTop="1" thickBot="1">
      <c r="A204" s="672" t="s">
        <v>923</v>
      </c>
      <c r="B204" s="672" t="s">
        <v>92</v>
      </c>
      <c r="C204" s="673" t="s">
        <v>924</v>
      </c>
      <c r="D204" s="657">
        <v>73719.349507787454</v>
      </c>
    </row>
    <row r="205" spans="1:4" ht="16.5" thickTop="1" thickBot="1">
      <c r="A205" s="672" t="s">
        <v>921</v>
      </c>
      <c r="B205" s="672" t="s">
        <v>92</v>
      </c>
      <c r="C205" s="673" t="s">
        <v>922</v>
      </c>
      <c r="D205" s="657">
        <v>106473.92219158466</v>
      </c>
    </row>
    <row r="206" spans="1:4" ht="16.5" thickTop="1" thickBot="1">
      <c r="A206" s="672" t="s">
        <v>496</v>
      </c>
      <c r="B206" s="672" t="s">
        <v>144</v>
      </c>
      <c r="C206" s="673" t="s">
        <v>1916</v>
      </c>
      <c r="D206" s="657">
        <v>3194.2176657475397</v>
      </c>
    </row>
    <row r="207" spans="1:4" ht="16.5" thickTop="1" thickBot="1">
      <c r="A207" s="672" t="s">
        <v>505</v>
      </c>
      <c r="B207" s="672" t="s">
        <v>144</v>
      </c>
      <c r="C207" s="673" t="s">
        <v>506</v>
      </c>
      <c r="D207" s="657">
        <v>3194.2176657475397</v>
      </c>
    </row>
    <row r="208" spans="1:4" ht="16.5" thickTop="1" thickBot="1">
      <c r="A208" s="672" t="s">
        <v>507</v>
      </c>
      <c r="B208" s="672" t="s">
        <v>144</v>
      </c>
      <c r="C208" s="673" t="s">
        <v>508</v>
      </c>
      <c r="D208" s="657">
        <v>6069.0135649203257</v>
      </c>
    </row>
    <row r="209" spans="1:4" ht="16.5" thickTop="1" thickBot="1">
      <c r="A209" s="672" t="s">
        <v>509</v>
      </c>
      <c r="B209" s="672" t="s">
        <v>233</v>
      </c>
      <c r="C209" s="673" t="s">
        <v>510</v>
      </c>
      <c r="D209" s="657">
        <v>14455.22975679688</v>
      </c>
    </row>
    <row r="210" spans="1:4" ht="16.5" thickTop="1" thickBot="1">
      <c r="A210" s="672" t="s">
        <v>512</v>
      </c>
      <c r="B210" s="672" t="s">
        <v>233</v>
      </c>
      <c r="C210" s="673" t="s">
        <v>1918</v>
      </c>
      <c r="D210" s="657">
        <v>12391.435064656622</v>
      </c>
    </row>
    <row r="211" spans="1:4" ht="16.5" thickTop="1" thickBot="1">
      <c r="A211" s="672" t="s">
        <v>511</v>
      </c>
      <c r="B211" s="672" t="s">
        <v>233</v>
      </c>
      <c r="C211" s="673" t="s">
        <v>1917</v>
      </c>
      <c r="D211" s="657">
        <v>6151.2769098546996</v>
      </c>
    </row>
    <row r="212" spans="1:4" ht="16.5" thickTop="1" thickBot="1">
      <c r="A212" s="672" t="s">
        <v>519</v>
      </c>
      <c r="B212" s="672" t="s">
        <v>387</v>
      </c>
      <c r="C212" s="673" t="s">
        <v>520</v>
      </c>
      <c r="D212" s="657">
        <v>40545.269570555436</v>
      </c>
    </row>
    <row r="213" spans="1:4" ht="16.5" thickTop="1" thickBot="1">
      <c r="A213" s="672" t="s">
        <v>515</v>
      </c>
      <c r="B213" s="672" t="s">
        <v>387</v>
      </c>
      <c r="C213" s="673" t="s">
        <v>516</v>
      </c>
      <c r="D213" s="657">
        <v>45613.428266874864</v>
      </c>
    </row>
    <row r="214" spans="1:4" ht="16.5" thickTop="1" thickBot="1">
      <c r="A214" s="672" t="s">
        <v>513</v>
      </c>
      <c r="B214" s="672" t="s">
        <v>387</v>
      </c>
      <c r="C214" s="673" t="s">
        <v>514</v>
      </c>
      <c r="D214" s="657">
        <v>40545.269570555436</v>
      </c>
    </row>
    <row r="215" spans="1:4" ht="16.5" thickTop="1" thickBot="1">
      <c r="A215" s="672" t="s">
        <v>521</v>
      </c>
      <c r="B215" s="672" t="s">
        <v>387</v>
      </c>
      <c r="C215" s="673" t="s">
        <v>522</v>
      </c>
      <c r="D215" s="657">
        <v>57016.78533359358</v>
      </c>
    </row>
    <row r="216" spans="1:4" ht="16.5" thickTop="1" thickBot="1">
      <c r="A216" s="672" t="s">
        <v>525</v>
      </c>
      <c r="B216" s="672" t="s">
        <v>387</v>
      </c>
      <c r="C216" s="673" t="s">
        <v>526</v>
      </c>
      <c r="D216" s="657">
        <v>57016.78533359358</v>
      </c>
    </row>
    <row r="217" spans="1:4" ht="16.5" thickTop="1" thickBot="1">
      <c r="A217" s="672" t="s">
        <v>527</v>
      </c>
      <c r="B217" s="672" t="s">
        <v>387</v>
      </c>
      <c r="C217" s="673" t="s">
        <v>528</v>
      </c>
      <c r="D217" s="657">
        <v>57016.78533359358</v>
      </c>
    </row>
    <row r="218" spans="1:4" ht="16.5" thickTop="1" thickBot="1">
      <c r="A218" s="672" t="s">
        <v>529</v>
      </c>
      <c r="B218" s="672" t="s">
        <v>387</v>
      </c>
      <c r="C218" s="673" t="s">
        <v>530</v>
      </c>
      <c r="D218" s="657">
        <v>57016.78533359358</v>
      </c>
    </row>
    <row r="219" spans="1:4" ht="16.5" thickTop="1" thickBot="1">
      <c r="A219" s="672" t="s">
        <v>531</v>
      </c>
      <c r="B219" s="672" t="s">
        <v>387</v>
      </c>
      <c r="C219" s="673" t="s">
        <v>532</v>
      </c>
      <c r="D219" s="657">
        <v>63891.985453988607</v>
      </c>
    </row>
    <row r="220" spans="1:4" ht="16.5" thickTop="1" thickBot="1">
      <c r="A220" s="672" t="s">
        <v>523</v>
      </c>
      <c r="B220" s="672" t="s">
        <v>387</v>
      </c>
      <c r="C220" s="673" t="s">
        <v>524</v>
      </c>
      <c r="D220" s="657">
        <v>9869.1411919342809</v>
      </c>
    </row>
    <row r="221" spans="1:4" ht="16.5" thickTop="1" thickBot="1">
      <c r="A221" s="672" t="s">
        <v>533</v>
      </c>
      <c r="B221" s="672" t="s">
        <v>387</v>
      </c>
      <c r="C221" s="673" t="s">
        <v>534</v>
      </c>
      <c r="D221" s="657">
        <v>25170.916722580769</v>
      </c>
    </row>
    <row r="222" spans="1:4" ht="16.5" thickTop="1" thickBot="1">
      <c r="A222" s="672" t="s">
        <v>540</v>
      </c>
      <c r="B222" s="672" t="s">
        <v>387</v>
      </c>
      <c r="C222" s="673" t="s">
        <v>541</v>
      </c>
      <c r="D222" s="657">
        <v>22806.714133437432</v>
      </c>
    </row>
    <row r="223" spans="1:4" ht="16.5" thickTop="1" thickBot="1">
      <c r="A223" s="672" t="s">
        <v>551</v>
      </c>
      <c r="B223" s="672" t="s">
        <v>387</v>
      </c>
      <c r="C223" s="673" t="s">
        <v>1856</v>
      </c>
      <c r="D223" s="657">
        <v>3341.7421520849412</v>
      </c>
    </row>
    <row r="224" spans="1:4" ht="16.5" thickTop="1" thickBot="1">
      <c r="A224" s="672" t="s">
        <v>535</v>
      </c>
      <c r="B224" s="672" t="s">
        <v>387</v>
      </c>
      <c r="C224" s="673" t="s">
        <v>2280</v>
      </c>
      <c r="D224" s="657">
        <v>45613.428266874864</v>
      </c>
    </row>
    <row r="225" spans="1:4" ht="16.5" thickTop="1" thickBot="1">
      <c r="A225" s="672" t="s">
        <v>536</v>
      </c>
      <c r="B225" s="672" t="s">
        <v>387</v>
      </c>
      <c r="C225" s="673" t="s">
        <v>2281</v>
      </c>
      <c r="D225" s="657">
        <v>45613.428266874864</v>
      </c>
    </row>
    <row r="226" spans="1:4" ht="16.5" thickTop="1" thickBot="1">
      <c r="A226" s="672" t="s">
        <v>537</v>
      </c>
      <c r="B226" s="672" t="s">
        <v>387</v>
      </c>
      <c r="C226" s="673" t="s">
        <v>1919</v>
      </c>
      <c r="D226" s="657">
        <v>45613.428266874864</v>
      </c>
    </row>
    <row r="227" spans="1:4" ht="16.5" thickTop="1" thickBot="1">
      <c r="A227" s="672" t="s">
        <v>538</v>
      </c>
      <c r="B227" s="672" t="s">
        <v>387</v>
      </c>
      <c r="C227" s="673" t="s">
        <v>2282</v>
      </c>
      <c r="D227" s="657">
        <v>45613.428266874864</v>
      </c>
    </row>
    <row r="228" spans="1:4" ht="16.5" thickTop="1" thickBot="1">
      <c r="A228" s="672" t="s">
        <v>539</v>
      </c>
      <c r="B228" s="672" t="s">
        <v>387</v>
      </c>
      <c r="C228" s="673" t="s">
        <v>2283</v>
      </c>
      <c r="D228" s="657">
        <v>54230.957947815041</v>
      </c>
    </row>
    <row r="229" spans="1:4" ht="16.5" thickTop="1" thickBot="1">
      <c r="A229" s="672" t="s">
        <v>542</v>
      </c>
      <c r="B229" s="672" t="s">
        <v>387</v>
      </c>
      <c r="C229" s="673" t="s">
        <v>543</v>
      </c>
      <c r="D229" s="657">
        <v>73488.301096631723</v>
      </c>
    </row>
    <row r="230" spans="1:4" ht="16.5" thickTop="1" thickBot="1">
      <c r="A230" s="672" t="s">
        <v>544</v>
      </c>
      <c r="B230" s="672" t="s">
        <v>387</v>
      </c>
      <c r="C230" s="673" t="s">
        <v>545</v>
      </c>
      <c r="D230" s="657">
        <v>69687.182074392156</v>
      </c>
    </row>
    <row r="231" spans="1:4" ht="16.5" thickTop="1" thickBot="1">
      <c r="A231" s="672" t="s">
        <v>517</v>
      </c>
      <c r="B231" s="672" t="s">
        <v>387</v>
      </c>
      <c r="C231" s="673" t="s">
        <v>518</v>
      </c>
      <c r="D231" s="657">
        <v>54690.542337203311</v>
      </c>
    </row>
    <row r="232" spans="1:4" ht="16.5" thickTop="1" thickBot="1">
      <c r="A232" s="672" t="s">
        <v>546</v>
      </c>
      <c r="B232" s="672" t="s">
        <v>387</v>
      </c>
      <c r="C232" s="673" t="s">
        <v>547</v>
      </c>
      <c r="D232" s="657">
        <v>63351.983703992868</v>
      </c>
    </row>
    <row r="233" spans="1:4" ht="16.5" thickTop="1" thickBot="1">
      <c r="A233" s="672" t="s">
        <v>548</v>
      </c>
      <c r="B233" s="672" t="s">
        <v>387</v>
      </c>
      <c r="C233" s="673" t="s">
        <v>549</v>
      </c>
      <c r="D233" s="657">
        <v>44346.388592795003</v>
      </c>
    </row>
    <row r="234" spans="1:4" ht="16.5" thickTop="1" thickBot="1">
      <c r="A234" s="672" t="s">
        <v>550</v>
      </c>
      <c r="B234" s="672" t="s">
        <v>387</v>
      </c>
      <c r="C234" s="673" t="s">
        <v>2284</v>
      </c>
      <c r="D234" s="657">
        <v>15204.476088958289</v>
      </c>
    </row>
    <row r="235" spans="1:4" ht="16.5" thickTop="1" thickBot="1">
      <c r="A235" s="672" t="s">
        <v>552</v>
      </c>
      <c r="B235" s="672" t="s">
        <v>144</v>
      </c>
      <c r="C235" s="673" t="s">
        <v>553</v>
      </c>
      <c r="D235" s="657">
        <v>1133.9472713403763</v>
      </c>
    </row>
    <row r="236" spans="1:4" ht="16.5" thickTop="1" thickBot="1">
      <c r="A236" s="672" t="s">
        <v>556</v>
      </c>
      <c r="B236" s="672" t="s">
        <v>387</v>
      </c>
      <c r="C236" s="673" t="s">
        <v>2285</v>
      </c>
      <c r="D236" s="657">
        <v>325884.35339235864</v>
      </c>
    </row>
    <row r="237" spans="1:4" ht="16.5" thickTop="1" thickBot="1">
      <c r="A237" s="672" t="s">
        <v>557</v>
      </c>
      <c r="B237" s="672" t="s">
        <v>387</v>
      </c>
      <c r="C237" s="673" t="s">
        <v>2286</v>
      </c>
      <c r="D237" s="657">
        <v>330870.41044704267</v>
      </c>
    </row>
    <row r="238" spans="1:4" ht="16.5" thickTop="1" thickBot="1">
      <c r="A238" s="672" t="s">
        <v>558</v>
      </c>
      <c r="B238" s="672" t="s">
        <v>387</v>
      </c>
      <c r="C238" s="673" t="s">
        <v>2287</v>
      </c>
      <c r="D238" s="657">
        <v>339194.95787747158</v>
      </c>
    </row>
    <row r="239" spans="1:4" ht="16.5" thickTop="1" thickBot="1">
      <c r="A239" s="672" t="s">
        <v>570</v>
      </c>
      <c r="B239" s="672" t="s">
        <v>571</v>
      </c>
      <c r="C239" s="673" t="s">
        <v>572</v>
      </c>
      <c r="D239" s="657">
        <v>270852.37453945418</v>
      </c>
    </row>
    <row r="240" spans="1:4" ht="16.5" thickTop="1" thickBot="1">
      <c r="A240" s="672" t="s">
        <v>559</v>
      </c>
      <c r="B240" s="672" t="s">
        <v>387</v>
      </c>
      <c r="C240" s="673" t="s">
        <v>1920</v>
      </c>
      <c r="D240" s="657">
        <v>266306.39121611841</v>
      </c>
    </row>
    <row r="241" spans="1:4" ht="16.5" thickTop="1" thickBot="1">
      <c r="A241" s="672" t="s">
        <v>560</v>
      </c>
      <c r="B241" s="672" t="s">
        <v>387</v>
      </c>
      <c r="C241" s="673" t="s">
        <v>2011</v>
      </c>
      <c r="D241" s="657">
        <v>265352.53682304843</v>
      </c>
    </row>
    <row r="242" spans="1:4" ht="16.5" thickTop="1" thickBot="1">
      <c r="A242" s="674" t="s">
        <v>2013</v>
      </c>
      <c r="B242" s="672" t="s">
        <v>387</v>
      </c>
      <c r="C242" s="673" t="s">
        <v>2012</v>
      </c>
      <c r="D242" s="658">
        <v>383406.1089962651</v>
      </c>
    </row>
    <row r="243" spans="1:4" ht="16.5" thickTop="1" thickBot="1">
      <c r="A243" s="672" t="s">
        <v>561</v>
      </c>
      <c r="B243" s="672" t="s">
        <v>387</v>
      </c>
      <c r="C243" s="673" t="s">
        <v>562</v>
      </c>
      <c r="D243" s="657">
        <v>494145.47289114434</v>
      </c>
    </row>
    <row r="244" spans="1:4" ht="16.5" thickTop="1" thickBot="1">
      <c r="A244" s="672" t="s">
        <v>563</v>
      </c>
      <c r="B244" s="672" t="s">
        <v>387</v>
      </c>
      <c r="C244" s="673" t="s">
        <v>564</v>
      </c>
      <c r="D244" s="657">
        <v>443463.88592795003</v>
      </c>
    </row>
    <row r="245" spans="1:4" ht="16.5" thickTop="1" thickBot="1">
      <c r="A245" s="672" t="s">
        <v>565</v>
      </c>
      <c r="B245" s="672" t="s">
        <v>387</v>
      </c>
      <c r="C245" s="673" t="s">
        <v>566</v>
      </c>
      <c r="D245" s="657">
        <v>422432.84470363409</v>
      </c>
    </row>
    <row r="246" spans="1:4" ht="16.5" thickTop="1" thickBot="1">
      <c r="A246" s="672" t="s">
        <v>567</v>
      </c>
      <c r="B246" s="672" t="s">
        <v>387</v>
      </c>
      <c r="C246" s="673" t="s">
        <v>2014</v>
      </c>
      <c r="D246" s="657">
        <v>279601.82074497791</v>
      </c>
    </row>
    <row r="247" spans="1:4" ht="16.5" thickTop="1" thickBot="1">
      <c r="A247" s="672" t="s">
        <v>568</v>
      </c>
      <c r="B247" s="672" t="s">
        <v>387</v>
      </c>
      <c r="C247" s="673" t="s">
        <v>569</v>
      </c>
      <c r="D247" s="657">
        <v>281843.37856869237</v>
      </c>
    </row>
    <row r="248" spans="1:4" ht="16.5" thickTop="1" thickBot="1">
      <c r="A248" s="672" t="s">
        <v>573</v>
      </c>
      <c r="B248" s="672" t="s">
        <v>387</v>
      </c>
      <c r="C248" s="673" t="s">
        <v>574</v>
      </c>
      <c r="D248" s="657">
        <v>277711.45476598473</v>
      </c>
    </row>
    <row r="249" spans="1:4" ht="16.5" thickTop="1" thickBot="1">
      <c r="A249" s="672" t="s">
        <v>575</v>
      </c>
      <c r="B249" s="672" t="s">
        <v>387</v>
      </c>
      <c r="C249" s="673" t="s">
        <v>576</v>
      </c>
      <c r="D249" s="657">
        <v>281847.71427047899</v>
      </c>
    </row>
    <row r="250" spans="1:4" ht="16.5" thickTop="1" thickBot="1">
      <c r="A250" s="672" t="s">
        <v>577</v>
      </c>
      <c r="B250" s="672" t="s">
        <v>387</v>
      </c>
      <c r="C250" s="673" t="s">
        <v>578</v>
      </c>
      <c r="D250" s="657">
        <v>221190.162349355</v>
      </c>
    </row>
    <row r="251" spans="1:4" ht="16.5" thickTop="1" thickBot="1">
      <c r="A251" s="672" t="s">
        <v>579</v>
      </c>
      <c r="B251" s="672" t="s">
        <v>387</v>
      </c>
      <c r="C251" s="673" t="s">
        <v>580</v>
      </c>
      <c r="D251" s="657">
        <v>230484.82305455394</v>
      </c>
    </row>
    <row r="252" spans="1:4" ht="16.5" thickTop="1" thickBot="1">
      <c r="A252" s="672" t="s">
        <v>581</v>
      </c>
      <c r="B252" s="672" t="s">
        <v>387</v>
      </c>
      <c r="C252" s="673" t="s">
        <v>2288</v>
      </c>
      <c r="D252" s="657">
        <v>155122.73852389882</v>
      </c>
    </row>
    <row r="253" spans="1:4" ht="16.5" thickTop="1" thickBot="1">
      <c r="A253" s="672" t="s">
        <v>582</v>
      </c>
      <c r="B253" s="672" t="s">
        <v>387</v>
      </c>
      <c r="C253" s="673" t="s">
        <v>2289</v>
      </c>
      <c r="D253" s="657">
        <v>199483.47135433293</v>
      </c>
    </row>
    <row r="254" spans="1:4" ht="16.5" thickTop="1" thickBot="1">
      <c r="A254" s="672" t="s">
        <v>584</v>
      </c>
      <c r="B254" s="672" t="s">
        <v>233</v>
      </c>
      <c r="C254" s="673" t="s">
        <v>1921</v>
      </c>
      <c r="D254" s="657">
        <v>19216.914244020085</v>
      </c>
    </row>
    <row r="255" spans="1:4" ht="16.5" thickTop="1" thickBot="1">
      <c r="A255" s="672" t="s">
        <v>583</v>
      </c>
      <c r="B255" s="672" t="s">
        <v>387</v>
      </c>
      <c r="C255" s="673" t="s">
        <v>2290</v>
      </c>
      <c r="D255" s="657">
        <v>298540.16614920372</v>
      </c>
    </row>
    <row r="256" spans="1:4" ht="16.5" thickTop="1" thickBot="1">
      <c r="A256" s="672" t="s">
        <v>554</v>
      </c>
      <c r="B256" s="672" t="s">
        <v>387</v>
      </c>
      <c r="C256" s="673" t="s">
        <v>555</v>
      </c>
      <c r="D256" s="657">
        <v>295791.33121644746</v>
      </c>
    </row>
    <row r="257" spans="1:4" ht="16.5" thickTop="1" thickBot="1">
      <c r="A257" s="672" t="s">
        <v>585</v>
      </c>
      <c r="B257" s="672" t="s">
        <v>387</v>
      </c>
      <c r="C257" s="673" t="s">
        <v>586</v>
      </c>
      <c r="D257" s="657">
        <v>349029.41345511243</v>
      </c>
    </row>
    <row r="258" spans="1:4" ht="16.5" thickTop="1" thickBot="1">
      <c r="A258" s="672" t="s">
        <v>587</v>
      </c>
      <c r="B258" s="672" t="s">
        <v>387</v>
      </c>
      <c r="C258" s="673" t="s">
        <v>588</v>
      </c>
      <c r="D258" s="657">
        <v>349029.41345511243</v>
      </c>
    </row>
    <row r="259" spans="1:4" ht="16.5" thickTop="1" thickBot="1">
      <c r="A259" s="672" t="s">
        <v>497</v>
      </c>
      <c r="B259" s="672" t="s">
        <v>387</v>
      </c>
      <c r="C259" s="673" t="s">
        <v>498</v>
      </c>
      <c r="D259" s="657">
        <v>349029.41345511243</v>
      </c>
    </row>
    <row r="260" spans="1:4" ht="16.5" thickTop="1" thickBot="1">
      <c r="A260" s="672" t="s">
        <v>1669</v>
      </c>
      <c r="B260" s="672" t="s">
        <v>387</v>
      </c>
      <c r="C260" s="673" t="s">
        <v>1670</v>
      </c>
      <c r="D260" s="657">
        <v>457981.26365263748</v>
      </c>
    </row>
    <row r="261" spans="1:4" ht="16.5" thickTop="1" thickBot="1">
      <c r="A261" s="672" t="s">
        <v>499</v>
      </c>
      <c r="B261" s="672" t="s">
        <v>377</v>
      </c>
      <c r="C261" s="673" t="s">
        <v>500</v>
      </c>
      <c r="D261" s="657">
        <v>1798.2323160262463</v>
      </c>
    </row>
    <row r="262" spans="1:4" ht="16.5" thickTop="1" thickBot="1">
      <c r="A262" s="672" t="s">
        <v>589</v>
      </c>
      <c r="B262" s="672" t="s">
        <v>377</v>
      </c>
      <c r="C262" s="673" t="s">
        <v>2291</v>
      </c>
      <c r="D262" s="657">
        <v>1838.3375575530524</v>
      </c>
    </row>
    <row r="263" spans="1:4" ht="16.5" thickTop="1" thickBot="1">
      <c r="A263" s="672" t="s">
        <v>590</v>
      </c>
      <c r="B263" s="672" t="s">
        <v>233</v>
      </c>
      <c r="C263" s="673" t="s">
        <v>2292</v>
      </c>
      <c r="D263" s="657">
        <v>54656.940648356525</v>
      </c>
    </row>
    <row r="264" spans="1:4" ht="16.5" thickTop="1" thickBot="1">
      <c r="A264" s="672" t="s">
        <v>591</v>
      </c>
      <c r="B264" s="672" t="s">
        <v>377</v>
      </c>
      <c r="C264" s="673" t="s">
        <v>2293</v>
      </c>
      <c r="D264" s="657">
        <v>15323.454039579896</v>
      </c>
    </row>
    <row r="265" spans="1:4" ht="16.5" thickTop="1" thickBot="1">
      <c r="A265" s="672" t="s">
        <v>592</v>
      </c>
      <c r="B265" s="672" t="s">
        <v>144</v>
      </c>
      <c r="C265" s="673" t="s">
        <v>2294</v>
      </c>
      <c r="D265" s="657">
        <v>2839.6595048495628</v>
      </c>
    </row>
    <row r="266" spans="1:4" ht="16.5" thickTop="1" thickBot="1">
      <c r="A266" s="672" t="s">
        <v>593</v>
      </c>
      <c r="B266" s="672" t="s">
        <v>92</v>
      </c>
      <c r="C266" s="673" t="s">
        <v>2295</v>
      </c>
      <c r="D266" s="657">
        <v>14906.34910682185</v>
      </c>
    </row>
    <row r="267" spans="1:4" ht="16.5" thickTop="1" thickBot="1">
      <c r="A267" s="672" t="s">
        <v>594</v>
      </c>
      <c r="B267" s="672" t="s">
        <v>92</v>
      </c>
      <c r="C267" s="673" t="s">
        <v>2296</v>
      </c>
      <c r="D267" s="657">
        <v>20230.045216401086</v>
      </c>
    </row>
    <row r="268" spans="1:4" ht="16.5" thickTop="1" thickBot="1">
      <c r="A268" s="672" t="s">
        <v>595</v>
      </c>
      <c r="B268" s="672" t="s">
        <v>92</v>
      </c>
      <c r="C268" s="673" t="s">
        <v>2297</v>
      </c>
      <c r="D268" s="657">
        <v>41026.578156475851</v>
      </c>
    </row>
    <row r="269" spans="1:4" ht="16.5" thickTop="1" thickBot="1">
      <c r="A269" s="672" t="s">
        <v>596</v>
      </c>
      <c r="B269" s="672" t="s">
        <v>377</v>
      </c>
      <c r="C269" s="673" t="s">
        <v>597</v>
      </c>
      <c r="D269" s="657">
        <v>40545.269570555436</v>
      </c>
    </row>
    <row r="270" spans="1:4" ht="16.5" thickTop="1" thickBot="1">
      <c r="A270" s="672" t="s">
        <v>599</v>
      </c>
      <c r="B270" s="672" t="s">
        <v>144</v>
      </c>
      <c r="C270" s="673" t="s">
        <v>600</v>
      </c>
      <c r="D270" s="657">
        <v>100263.10381701495</v>
      </c>
    </row>
    <row r="271" spans="1:4" ht="16.5" thickTop="1" thickBot="1">
      <c r="A271" s="672" t="s">
        <v>601</v>
      </c>
      <c r="B271" s="672" t="s">
        <v>387</v>
      </c>
      <c r="C271" s="673" t="s">
        <v>1922</v>
      </c>
      <c r="D271" s="657">
        <v>61002.104241224595</v>
      </c>
    </row>
    <row r="272" spans="1:4" ht="16.5" thickTop="1" thickBot="1">
      <c r="A272" s="672" t="s">
        <v>598</v>
      </c>
      <c r="B272" s="672" t="s">
        <v>387</v>
      </c>
      <c r="C272" s="673" t="s">
        <v>2298</v>
      </c>
      <c r="D272" s="657">
        <v>61002.104241224595</v>
      </c>
    </row>
    <row r="273" spans="1:4" ht="16.5" thickTop="1" thickBot="1">
      <c r="A273" s="672" t="s">
        <v>602</v>
      </c>
      <c r="B273" s="672" t="s">
        <v>387</v>
      </c>
      <c r="C273" s="673" t="s">
        <v>2299</v>
      </c>
      <c r="D273" s="657">
        <v>63884.353314950793</v>
      </c>
    </row>
    <row r="274" spans="1:4" ht="16.5" thickTop="1" thickBot="1">
      <c r="A274" s="672" t="s">
        <v>603</v>
      </c>
      <c r="B274" s="672" t="s">
        <v>144</v>
      </c>
      <c r="C274" s="673" t="s">
        <v>2300</v>
      </c>
      <c r="D274" s="657">
        <v>17342.807146726911</v>
      </c>
    </row>
    <row r="275" spans="1:4" ht="16.5" thickTop="1" thickBot="1">
      <c r="A275" s="672" t="s">
        <v>604</v>
      </c>
      <c r="B275" s="672" t="s">
        <v>144</v>
      </c>
      <c r="C275" s="673" t="s">
        <v>2301</v>
      </c>
      <c r="D275" s="657">
        <v>34685.614293453822</v>
      </c>
    </row>
    <row r="276" spans="1:4" ht="16.5" thickTop="1" thickBot="1">
      <c r="A276" s="672" t="s">
        <v>605</v>
      </c>
      <c r="B276" s="672" t="s">
        <v>606</v>
      </c>
      <c r="C276" s="673" t="s">
        <v>2302</v>
      </c>
      <c r="D276" s="657">
        <v>79855.441643688479</v>
      </c>
    </row>
    <row r="277" spans="1:4" ht="16.5" thickTop="1" thickBot="1">
      <c r="A277" s="672" t="s">
        <v>607</v>
      </c>
      <c r="B277" s="672" t="s">
        <v>606</v>
      </c>
      <c r="C277" s="673" t="s">
        <v>1923</v>
      </c>
      <c r="D277" s="657">
        <v>44719.04732046555</v>
      </c>
    </row>
    <row r="278" spans="1:4" ht="16.5" thickTop="1" thickBot="1">
      <c r="A278" s="672" t="s">
        <v>608</v>
      </c>
      <c r="B278" s="672" t="s">
        <v>606</v>
      </c>
      <c r="C278" s="673" t="s">
        <v>609</v>
      </c>
      <c r="D278" s="657">
        <v>37265.872767054629</v>
      </c>
    </row>
    <row r="279" spans="1:4" ht="16.5" thickTop="1" thickBot="1">
      <c r="A279" s="672" t="s">
        <v>501</v>
      </c>
      <c r="B279" s="672" t="s">
        <v>141</v>
      </c>
      <c r="C279" s="673" t="s">
        <v>502</v>
      </c>
      <c r="D279" s="657">
        <v>45783.7865423814</v>
      </c>
    </row>
    <row r="280" spans="1:4" ht="16.5" thickTop="1" thickBot="1">
      <c r="A280" s="672" t="s">
        <v>503</v>
      </c>
      <c r="B280" s="672" t="s">
        <v>141</v>
      </c>
      <c r="C280" s="673" t="s">
        <v>504</v>
      </c>
      <c r="D280" s="657">
        <v>65009.51258950583</v>
      </c>
    </row>
    <row r="281" spans="1:4" ht="16.5" thickTop="1" thickBot="1">
      <c r="A281" s="672" t="s">
        <v>610</v>
      </c>
      <c r="B281" s="672" t="s">
        <v>92</v>
      </c>
      <c r="C281" s="673" t="s">
        <v>2303</v>
      </c>
      <c r="D281" s="657">
        <v>66364.419397843856</v>
      </c>
    </row>
    <row r="282" spans="1:4" ht="16.5" thickTop="1" thickBot="1">
      <c r="A282" s="672" t="s">
        <v>611</v>
      </c>
      <c r="B282" s="672" t="s">
        <v>377</v>
      </c>
      <c r="C282" s="673" t="s">
        <v>2304</v>
      </c>
      <c r="D282" s="657">
        <v>6634.3900917576393</v>
      </c>
    </row>
    <row r="283" spans="1:4" ht="16.5" thickTop="1" thickBot="1">
      <c r="A283" s="672" t="s">
        <v>612</v>
      </c>
      <c r="B283" s="672" t="s">
        <v>144</v>
      </c>
      <c r="C283" s="673" t="s">
        <v>2305</v>
      </c>
      <c r="D283" s="657">
        <v>3726.5872767054625</v>
      </c>
    </row>
    <row r="284" spans="1:4" ht="16.5" thickTop="1" thickBot="1">
      <c r="A284" s="672" t="s">
        <v>613</v>
      </c>
      <c r="B284" s="672" t="s">
        <v>92</v>
      </c>
      <c r="C284" s="673" t="s">
        <v>614</v>
      </c>
      <c r="D284" s="657">
        <v>8517.9137753267714</v>
      </c>
    </row>
    <row r="285" spans="1:4" ht="16.5" thickTop="1" thickBot="1">
      <c r="A285" s="672" t="s">
        <v>615</v>
      </c>
      <c r="B285" s="672" t="s">
        <v>92</v>
      </c>
      <c r="C285" s="673" t="s">
        <v>2306</v>
      </c>
      <c r="D285" s="657">
        <v>126703.96740798574</v>
      </c>
    </row>
    <row r="286" spans="1:4" ht="16.5" thickTop="1" thickBot="1">
      <c r="A286" s="672" t="s">
        <v>616</v>
      </c>
      <c r="B286" s="672" t="s">
        <v>92</v>
      </c>
      <c r="C286" s="673" t="s">
        <v>617</v>
      </c>
      <c r="D286" s="657">
        <v>77901.721852203933</v>
      </c>
    </row>
    <row r="287" spans="1:4" ht="16.5" thickTop="1" thickBot="1">
      <c r="A287" s="672" t="s">
        <v>620</v>
      </c>
      <c r="B287" s="672" t="s">
        <v>92</v>
      </c>
      <c r="C287" s="673" t="s">
        <v>621</v>
      </c>
      <c r="D287" s="657">
        <v>24489.002104064468</v>
      </c>
    </row>
    <row r="288" spans="1:4" ht="16.5" thickTop="1" thickBot="1">
      <c r="A288" s="672" t="s">
        <v>618</v>
      </c>
      <c r="B288" s="672" t="s">
        <v>92</v>
      </c>
      <c r="C288" s="673" t="s">
        <v>2307</v>
      </c>
      <c r="D288" s="657">
        <v>24489.002104064468</v>
      </c>
    </row>
    <row r="289" spans="1:4" ht="16.5" thickTop="1" thickBot="1">
      <c r="A289" s="672" t="s">
        <v>619</v>
      </c>
      <c r="B289" s="672" t="s">
        <v>92</v>
      </c>
      <c r="C289" s="673" t="s">
        <v>2308</v>
      </c>
      <c r="D289" s="657">
        <v>139374.36414878431</v>
      </c>
    </row>
    <row r="290" spans="1:4" ht="16.5" thickTop="1" thickBot="1">
      <c r="A290" s="672" t="s">
        <v>622</v>
      </c>
      <c r="B290" s="672" t="s">
        <v>454</v>
      </c>
      <c r="C290" s="673" t="s">
        <v>623</v>
      </c>
      <c r="D290" s="657">
        <v>3194.2176657475397</v>
      </c>
    </row>
    <row r="291" spans="1:4" ht="16.5" thickTop="1" thickBot="1">
      <c r="A291" s="672" t="s">
        <v>624</v>
      </c>
      <c r="B291" s="672" t="s">
        <v>422</v>
      </c>
      <c r="C291" s="673" t="s">
        <v>1924</v>
      </c>
      <c r="D291" s="657">
        <v>63480.093784253848</v>
      </c>
    </row>
    <row r="292" spans="1:4" ht="16.5" thickTop="1" thickBot="1">
      <c r="A292" s="672" t="s">
        <v>625</v>
      </c>
      <c r="B292" s="672" t="s">
        <v>377</v>
      </c>
      <c r="C292" s="673" t="s">
        <v>2309</v>
      </c>
      <c r="D292" s="657">
        <v>2827.9614903631568</v>
      </c>
    </row>
    <row r="293" spans="1:4" ht="16.5" thickTop="1" thickBot="1">
      <c r="A293" s="672" t="s">
        <v>626</v>
      </c>
      <c r="B293" s="672" t="s">
        <v>377</v>
      </c>
      <c r="C293" s="673" t="s">
        <v>1925</v>
      </c>
      <c r="D293" s="657">
        <v>13032.035645318601</v>
      </c>
    </row>
    <row r="294" spans="1:4" ht="16.5" thickTop="1" thickBot="1">
      <c r="A294" s="672" t="s">
        <v>627</v>
      </c>
      <c r="B294" s="672" t="s">
        <v>92</v>
      </c>
      <c r="C294" s="673" t="s">
        <v>628</v>
      </c>
      <c r="D294" s="657">
        <v>1951.0658040067774</v>
      </c>
    </row>
    <row r="295" spans="1:4" ht="16.5" thickTop="1" thickBot="1">
      <c r="A295" s="672" t="s">
        <v>633</v>
      </c>
      <c r="B295" s="672" t="s">
        <v>92</v>
      </c>
      <c r="C295" s="673" t="s">
        <v>1926</v>
      </c>
      <c r="D295" s="657">
        <v>66724.282646138439</v>
      </c>
    </row>
    <row r="296" spans="1:4" ht="16.5" thickTop="1" thickBot="1">
      <c r="A296" s="672" t="s">
        <v>629</v>
      </c>
      <c r="B296" s="672" t="s">
        <v>92</v>
      </c>
      <c r="C296" s="673" t="s">
        <v>630</v>
      </c>
      <c r="D296" s="657">
        <v>72391.044881331472</v>
      </c>
    </row>
    <row r="297" spans="1:4" ht="16.5" thickTop="1" thickBot="1">
      <c r="A297" s="672" t="s">
        <v>631</v>
      </c>
      <c r="B297" s="672" t="s">
        <v>92</v>
      </c>
      <c r="C297" s="673" t="s">
        <v>632</v>
      </c>
      <c r="D297" s="657">
        <v>65575.321672667793</v>
      </c>
    </row>
    <row r="298" spans="1:4" ht="16.5" thickTop="1" thickBot="1">
      <c r="A298" s="672" t="s">
        <v>646</v>
      </c>
      <c r="B298" s="672" t="s">
        <v>144</v>
      </c>
      <c r="C298" s="673" t="s">
        <v>647</v>
      </c>
      <c r="D298" s="657">
        <v>6282.4318889018232</v>
      </c>
    </row>
    <row r="299" spans="1:4" ht="16.5" thickTop="1" thickBot="1">
      <c r="A299" s="672" t="s">
        <v>634</v>
      </c>
      <c r="B299" s="672" t="s">
        <v>377</v>
      </c>
      <c r="C299" s="673" t="s">
        <v>635</v>
      </c>
      <c r="D299" s="657">
        <v>37227.419465895982</v>
      </c>
    </row>
    <row r="300" spans="1:4" ht="16.5" thickTop="1" thickBot="1">
      <c r="A300" s="672" t="s">
        <v>650</v>
      </c>
      <c r="B300" s="672" t="s">
        <v>377</v>
      </c>
      <c r="C300" s="673" t="s">
        <v>651</v>
      </c>
      <c r="D300" s="657">
        <v>37227.419465895982</v>
      </c>
    </row>
    <row r="301" spans="1:4" ht="31.5" thickTop="1" thickBot="1">
      <c r="A301" s="672" t="s">
        <v>652</v>
      </c>
      <c r="B301" s="672" t="s">
        <v>92</v>
      </c>
      <c r="C301" s="673" t="s">
        <v>2310</v>
      </c>
      <c r="D301" s="657">
        <v>320000</v>
      </c>
    </row>
    <row r="302" spans="1:4" ht="31.5" thickTop="1" thickBot="1">
      <c r="A302" s="672" t="s">
        <v>653</v>
      </c>
      <c r="B302" s="672" t="s">
        <v>92</v>
      </c>
      <c r="C302" s="673" t="s">
        <v>2311</v>
      </c>
      <c r="D302" s="657">
        <v>278748.72829756862</v>
      </c>
    </row>
    <row r="303" spans="1:4" ht="31.5" thickTop="1" thickBot="1">
      <c r="A303" s="672" t="s">
        <v>654</v>
      </c>
      <c r="B303" s="672" t="s">
        <v>92</v>
      </c>
      <c r="C303" s="673" t="s">
        <v>2312</v>
      </c>
      <c r="D303" s="657">
        <v>266078.33155677002</v>
      </c>
    </row>
    <row r="304" spans="1:4" ht="31.5" thickTop="1" thickBot="1">
      <c r="A304" s="672" t="s">
        <v>655</v>
      </c>
      <c r="B304" s="672" t="s">
        <v>92</v>
      </c>
      <c r="C304" s="673" t="s">
        <v>2313</v>
      </c>
      <c r="D304" s="657">
        <v>450000</v>
      </c>
    </row>
    <row r="305" spans="1:4" ht="31.5" thickTop="1" thickBot="1">
      <c r="A305" s="672" t="s">
        <v>656</v>
      </c>
      <c r="B305" s="672" t="s">
        <v>92</v>
      </c>
      <c r="C305" s="673" t="s">
        <v>2314</v>
      </c>
      <c r="D305" s="657">
        <v>228067.14133437432</v>
      </c>
    </row>
    <row r="306" spans="1:4" ht="31.5" thickTop="1" thickBot="1">
      <c r="A306" s="672" t="s">
        <v>657</v>
      </c>
      <c r="B306" s="672" t="s">
        <v>233</v>
      </c>
      <c r="C306" s="673" t="s">
        <v>2315</v>
      </c>
      <c r="D306" s="657">
        <v>405452.69570555433</v>
      </c>
    </row>
    <row r="307" spans="1:4" ht="16.5" thickTop="1" thickBot="1">
      <c r="A307" s="672" t="s">
        <v>658</v>
      </c>
      <c r="B307" s="672" t="s">
        <v>92</v>
      </c>
      <c r="C307" s="673" t="s">
        <v>659</v>
      </c>
      <c r="D307" s="657">
        <v>190055.95111197859</v>
      </c>
    </row>
    <row r="308" spans="1:4" ht="16.5" thickTop="1" thickBot="1">
      <c r="A308" s="672" t="s">
        <v>636</v>
      </c>
      <c r="B308" s="672" t="s">
        <v>377</v>
      </c>
      <c r="C308" s="673" t="s">
        <v>637</v>
      </c>
      <c r="D308" s="657">
        <v>22682.139644473275</v>
      </c>
    </row>
    <row r="309" spans="1:4" ht="16.5" thickTop="1" thickBot="1">
      <c r="A309" s="672" t="s">
        <v>642</v>
      </c>
      <c r="B309" s="672" t="s">
        <v>377</v>
      </c>
      <c r="C309" s="673" t="s">
        <v>643</v>
      </c>
      <c r="D309" s="657">
        <v>7084.774782628042</v>
      </c>
    </row>
    <row r="310" spans="1:4" ht="16.5" thickTop="1" thickBot="1">
      <c r="A310" s="672" t="s">
        <v>640</v>
      </c>
      <c r="B310" s="672" t="s">
        <v>377</v>
      </c>
      <c r="C310" s="673" t="s">
        <v>641</v>
      </c>
      <c r="D310" s="657">
        <v>18219.817565423964</v>
      </c>
    </row>
    <row r="311" spans="1:4" ht="16.5" thickTop="1" thickBot="1">
      <c r="A311" s="672" t="s">
        <v>638</v>
      </c>
      <c r="B311" s="672" t="s">
        <v>377</v>
      </c>
      <c r="C311" s="673" t="s">
        <v>639</v>
      </c>
      <c r="D311" s="657">
        <v>97460.904678067003</v>
      </c>
    </row>
    <row r="312" spans="1:4" ht="16.5" thickTop="1" thickBot="1">
      <c r="A312" s="672" t="s">
        <v>644</v>
      </c>
      <c r="B312" s="672" t="s">
        <v>377</v>
      </c>
      <c r="C312" s="673" t="s">
        <v>645</v>
      </c>
      <c r="D312" s="657">
        <v>12923.804675614545</v>
      </c>
    </row>
    <row r="313" spans="1:4" ht="16.5" thickTop="1" thickBot="1">
      <c r="A313" s="672" t="s">
        <v>660</v>
      </c>
      <c r="B313" s="672" t="s">
        <v>377</v>
      </c>
      <c r="C313" s="673" t="s">
        <v>661</v>
      </c>
      <c r="D313" s="657">
        <v>13007.105360045181</v>
      </c>
    </row>
    <row r="314" spans="1:4" ht="16.5" thickTop="1" thickBot="1">
      <c r="A314" s="672" t="s">
        <v>662</v>
      </c>
      <c r="B314" s="672" t="s">
        <v>377</v>
      </c>
      <c r="C314" s="673" t="s">
        <v>663</v>
      </c>
      <c r="D314" s="657">
        <v>12382.764302763015</v>
      </c>
    </row>
    <row r="315" spans="1:4" ht="16.5" thickTop="1" thickBot="1">
      <c r="A315" s="672" t="s">
        <v>667</v>
      </c>
      <c r="B315" s="672" t="s">
        <v>377</v>
      </c>
      <c r="C315" s="673" t="s">
        <v>2316</v>
      </c>
      <c r="D315" s="657">
        <v>12814.166630537848</v>
      </c>
    </row>
    <row r="316" spans="1:4" ht="16.5" thickTop="1" thickBot="1">
      <c r="A316" s="672" t="s">
        <v>664</v>
      </c>
      <c r="B316" s="672" t="s">
        <v>92</v>
      </c>
      <c r="C316" s="673" t="s">
        <v>2317</v>
      </c>
      <c r="D316" s="657">
        <v>21294.784438316929</v>
      </c>
    </row>
    <row r="317" spans="1:4" ht="16.5" thickTop="1" thickBot="1">
      <c r="A317" s="672" t="s">
        <v>665</v>
      </c>
      <c r="B317" s="672" t="s">
        <v>377</v>
      </c>
      <c r="C317" s="673" t="s">
        <v>666</v>
      </c>
      <c r="D317" s="657">
        <v>22263.828674610668</v>
      </c>
    </row>
    <row r="318" spans="1:4" ht="16.5" thickTop="1" thickBot="1">
      <c r="A318" s="672" t="s">
        <v>668</v>
      </c>
      <c r="B318" s="672" t="s">
        <v>606</v>
      </c>
      <c r="C318" s="673" t="s">
        <v>2318</v>
      </c>
      <c r="D318" s="657">
        <v>10775.160925788367</v>
      </c>
    </row>
    <row r="319" spans="1:4" ht="16.5" thickTop="1" thickBot="1">
      <c r="A319" s="672" t="s">
        <v>669</v>
      </c>
      <c r="B319" s="672" t="s">
        <v>92</v>
      </c>
      <c r="C319" s="673" t="s">
        <v>2319</v>
      </c>
      <c r="D319" s="657">
        <v>19165.305994485236</v>
      </c>
    </row>
    <row r="320" spans="1:4" ht="16.5" thickTop="1" thickBot="1">
      <c r="A320" s="672" t="s">
        <v>673</v>
      </c>
      <c r="B320" s="672" t="s">
        <v>92</v>
      </c>
      <c r="C320" s="673" t="s">
        <v>2320</v>
      </c>
      <c r="D320" s="657">
        <v>152044.76088958286</v>
      </c>
    </row>
    <row r="321" spans="1:4" ht="16.5" thickTop="1" thickBot="1">
      <c r="A321" s="672" t="s">
        <v>674</v>
      </c>
      <c r="B321" s="672" t="s">
        <v>92</v>
      </c>
      <c r="C321" s="673" t="s">
        <v>2321</v>
      </c>
      <c r="D321" s="657">
        <v>202726.34785277717</v>
      </c>
    </row>
    <row r="322" spans="1:4" ht="16.5" thickTop="1" thickBot="1">
      <c r="A322" s="672" t="s">
        <v>672</v>
      </c>
      <c r="B322" s="672" t="s">
        <v>92</v>
      </c>
      <c r="C322" s="673" t="s">
        <v>2322</v>
      </c>
      <c r="D322" s="657">
        <v>139374.36414878431</v>
      </c>
    </row>
    <row r="323" spans="1:4" ht="31.5" thickTop="1" thickBot="1">
      <c r="A323" s="672" t="s">
        <v>671</v>
      </c>
      <c r="B323" s="672" t="s">
        <v>92</v>
      </c>
      <c r="C323" s="673" t="s">
        <v>2323</v>
      </c>
      <c r="D323" s="657">
        <v>291419.12503836717</v>
      </c>
    </row>
    <row r="324" spans="1:4" ht="16.5" thickTop="1" thickBot="1">
      <c r="A324" s="672" t="s">
        <v>675</v>
      </c>
      <c r="B324" s="672" t="s">
        <v>92</v>
      </c>
      <c r="C324" s="673" t="s">
        <v>676</v>
      </c>
      <c r="D324" s="657">
        <v>278748.72829756862</v>
      </c>
    </row>
    <row r="325" spans="1:4" ht="16.5" thickTop="1" thickBot="1">
      <c r="A325" s="672" t="s">
        <v>678</v>
      </c>
      <c r="B325" s="672" t="s">
        <v>92</v>
      </c>
      <c r="C325" s="673" t="s">
        <v>679</v>
      </c>
      <c r="D325" s="657">
        <v>17342.807146726911</v>
      </c>
    </row>
    <row r="326" spans="1:4" ht="16.5" thickTop="1" thickBot="1">
      <c r="A326" s="672" t="s">
        <v>670</v>
      </c>
      <c r="B326" s="672" t="s">
        <v>92</v>
      </c>
      <c r="C326" s="673" t="s">
        <v>2324</v>
      </c>
      <c r="D326" s="657">
        <v>22762.43438007907</v>
      </c>
    </row>
    <row r="327" spans="1:4" ht="16.5" thickTop="1" thickBot="1">
      <c r="A327" s="672" t="s">
        <v>677</v>
      </c>
      <c r="B327" s="672" t="s">
        <v>92</v>
      </c>
      <c r="C327" s="673" t="s">
        <v>2325</v>
      </c>
      <c r="D327" s="657">
        <v>16258.881700056478</v>
      </c>
    </row>
    <row r="328" spans="1:4" ht="16.5" thickTop="1" thickBot="1">
      <c r="A328" s="672" t="s">
        <v>680</v>
      </c>
      <c r="B328" s="672" t="s">
        <v>92</v>
      </c>
      <c r="C328" s="673" t="s">
        <v>2326</v>
      </c>
      <c r="D328" s="657">
        <v>96415.168481334913</v>
      </c>
    </row>
    <row r="329" spans="1:4" ht="16.5" thickTop="1" thickBot="1">
      <c r="A329" s="672" t="s">
        <v>681</v>
      </c>
      <c r="B329" s="672" t="s">
        <v>92</v>
      </c>
      <c r="C329" s="673" t="s">
        <v>682</v>
      </c>
      <c r="D329" s="657">
        <v>5701.678533359358</v>
      </c>
    </row>
    <row r="330" spans="1:4" ht="16.5" thickTop="1" thickBot="1">
      <c r="A330" s="672" t="s">
        <v>683</v>
      </c>
      <c r="B330" s="672" t="s">
        <v>92</v>
      </c>
      <c r="C330" s="673" t="s">
        <v>2327</v>
      </c>
      <c r="D330" s="657">
        <v>38011.190222395715</v>
      </c>
    </row>
    <row r="331" spans="1:4" ht="16.5" thickTop="1" thickBot="1">
      <c r="A331" s="672" t="s">
        <v>684</v>
      </c>
      <c r="B331" s="672" t="s">
        <v>92</v>
      </c>
      <c r="C331" s="673" t="s">
        <v>2328</v>
      </c>
      <c r="D331" s="657">
        <v>1597.1088328737699</v>
      </c>
    </row>
    <row r="332" spans="1:4" ht="16.5" thickTop="1" thickBot="1">
      <c r="A332" s="672" t="s">
        <v>686</v>
      </c>
      <c r="B332" s="672" t="s">
        <v>387</v>
      </c>
      <c r="C332" s="673" t="s">
        <v>687</v>
      </c>
      <c r="D332" s="657">
        <v>74531.745534109257</v>
      </c>
    </row>
    <row r="333" spans="1:4" ht="16.5" thickTop="1" thickBot="1">
      <c r="A333" s="672" t="s">
        <v>685</v>
      </c>
      <c r="B333" s="672" t="s">
        <v>387</v>
      </c>
      <c r="C333" s="673" t="s">
        <v>2329</v>
      </c>
      <c r="D333" s="657">
        <v>44346.388592795003</v>
      </c>
    </row>
    <row r="334" spans="1:4" ht="16.5" thickTop="1" thickBot="1">
      <c r="A334" s="672" t="s">
        <v>690</v>
      </c>
      <c r="B334" s="672" t="s">
        <v>92</v>
      </c>
      <c r="C334" s="673" t="s">
        <v>1929</v>
      </c>
      <c r="D334" s="657">
        <v>1088.2611484571134</v>
      </c>
    </row>
    <row r="335" spans="1:4" ht="16.5" thickTop="1" thickBot="1">
      <c r="A335" s="672" t="s">
        <v>688</v>
      </c>
      <c r="B335" s="672" t="s">
        <v>92</v>
      </c>
      <c r="C335" s="673" t="s">
        <v>689</v>
      </c>
      <c r="D335" s="657">
        <v>3135.7963172175596</v>
      </c>
    </row>
    <row r="336" spans="1:4" ht="16.5" thickTop="1" thickBot="1">
      <c r="A336" s="672" t="s">
        <v>691</v>
      </c>
      <c r="B336" s="672" t="s">
        <v>377</v>
      </c>
      <c r="C336" s="673" t="s">
        <v>692</v>
      </c>
      <c r="D336" s="657">
        <v>6476.4545438558307</v>
      </c>
    </row>
    <row r="337" spans="1:4" ht="16.5" thickTop="1" thickBot="1">
      <c r="A337" s="672" t="s">
        <v>696</v>
      </c>
      <c r="B337" s="672" t="s">
        <v>92</v>
      </c>
      <c r="C337" s="673" t="s">
        <v>697</v>
      </c>
      <c r="D337" s="657">
        <v>342857.54196177097</v>
      </c>
    </row>
    <row r="338" spans="1:4" ht="16.5" thickTop="1" thickBot="1">
      <c r="A338" s="672" t="s">
        <v>694</v>
      </c>
      <c r="B338" s="672" t="s">
        <v>92</v>
      </c>
      <c r="C338" s="673" t="s">
        <v>695</v>
      </c>
      <c r="D338" s="657">
        <v>76022.38044479143</v>
      </c>
    </row>
    <row r="339" spans="1:4" ht="16.5" thickTop="1" thickBot="1">
      <c r="A339" s="672" t="s">
        <v>693</v>
      </c>
      <c r="B339" s="672" t="s">
        <v>144</v>
      </c>
      <c r="C339" s="673" t="s">
        <v>2330</v>
      </c>
      <c r="D339" s="657">
        <v>129066.62374141699</v>
      </c>
    </row>
    <row r="340" spans="1:4" ht="31.5" thickTop="1" thickBot="1">
      <c r="A340" s="672" t="s">
        <v>648</v>
      </c>
      <c r="B340" s="672" t="s">
        <v>92</v>
      </c>
      <c r="C340" s="673" t="s">
        <v>1927</v>
      </c>
      <c r="D340" s="657">
        <v>1796443.8390392405</v>
      </c>
    </row>
    <row r="341" spans="1:4" ht="31.5" thickTop="1" thickBot="1">
      <c r="A341" s="672" t="s">
        <v>698</v>
      </c>
      <c r="B341" s="672" t="s">
        <v>92</v>
      </c>
      <c r="C341" s="673" t="s">
        <v>699</v>
      </c>
      <c r="D341" s="657">
        <v>1796443.8390392405</v>
      </c>
    </row>
    <row r="342" spans="1:4" ht="31.5" thickTop="1" thickBot="1">
      <c r="A342" s="672" t="s">
        <v>649</v>
      </c>
      <c r="B342" s="672" t="s">
        <v>92</v>
      </c>
      <c r="C342" s="673" t="s">
        <v>1928</v>
      </c>
      <c r="D342" s="657">
        <v>1476469.0471821285</v>
      </c>
    </row>
    <row r="343" spans="1:4" ht="31.5" thickTop="1" thickBot="1">
      <c r="A343" s="672" t="s">
        <v>700</v>
      </c>
      <c r="B343" s="672" t="s">
        <v>92</v>
      </c>
      <c r="C343" s="673" t="s">
        <v>701</v>
      </c>
      <c r="D343" s="657">
        <v>1476469.0471821285</v>
      </c>
    </row>
    <row r="344" spans="1:4" ht="16.5" thickTop="1" thickBot="1">
      <c r="A344" s="672" t="s">
        <v>737</v>
      </c>
      <c r="B344" s="672" t="s">
        <v>387</v>
      </c>
      <c r="C344" s="673" t="s">
        <v>2331</v>
      </c>
      <c r="D344" s="657">
        <v>78556.459792951151</v>
      </c>
    </row>
    <row r="345" spans="1:4" ht="16.5" thickTop="1" thickBot="1">
      <c r="A345" s="672" t="s">
        <v>702</v>
      </c>
      <c r="B345" s="672" t="s">
        <v>377</v>
      </c>
      <c r="C345" s="673" t="s">
        <v>2332</v>
      </c>
      <c r="D345" s="657">
        <v>81860.217583444348</v>
      </c>
    </row>
    <row r="346" spans="1:4" ht="16.5" thickTop="1" thickBot="1">
      <c r="A346" s="672" t="s">
        <v>703</v>
      </c>
      <c r="B346" s="672" t="s">
        <v>144</v>
      </c>
      <c r="C346" s="673" t="s">
        <v>2333</v>
      </c>
      <c r="D346" s="657">
        <v>29173.853397134673</v>
      </c>
    </row>
    <row r="347" spans="1:4" ht="16.5" thickTop="1" thickBot="1">
      <c r="A347" s="672" t="s">
        <v>708</v>
      </c>
      <c r="B347" s="672" t="s">
        <v>92</v>
      </c>
      <c r="C347" s="673" t="s">
        <v>2334</v>
      </c>
      <c r="D347" s="657">
        <v>74574.070730925698</v>
      </c>
    </row>
    <row r="348" spans="1:4" ht="16.5" thickTop="1" thickBot="1">
      <c r="A348" s="672" t="s">
        <v>713</v>
      </c>
      <c r="B348" s="672" t="s">
        <v>144</v>
      </c>
      <c r="C348" s="673" t="s">
        <v>1931</v>
      </c>
      <c r="D348" s="657">
        <v>9603.5794575000255</v>
      </c>
    </row>
    <row r="349" spans="1:4" ht="16.5" thickTop="1" thickBot="1">
      <c r="A349" s="672" t="s">
        <v>704</v>
      </c>
      <c r="B349" s="672" t="s">
        <v>144</v>
      </c>
      <c r="C349" s="673" t="s">
        <v>2335</v>
      </c>
      <c r="D349" s="657">
        <v>42959.217227889225</v>
      </c>
    </row>
    <row r="350" spans="1:4" ht="16.5" thickTop="1" thickBot="1">
      <c r="A350" s="672" t="s">
        <v>705</v>
      </c>
      <c r="B350" s="672" t="s">
        <v>144</v>
      </c>
      <c r="C350" s="673" t="s">
        <v>2336</v>
      </c>
      <c r="D350" s="657">
        <v>19480.308127561002</v>
      </c>
    </row>
    <row r="351" spans="1:4" ht="16.5" thickTop="1" thickBot="1">
      <c r="A351" s="672" t="s">
        <v>736</v>
      </c>
      <c r="B351" s="672" t="s">
        <v>144</v>
      </c>
      <c r="C351" s="673" t="s">
        <v>1933</v>
      </c>
      <c r="D351" s="657">
        <v>139131.58640916998</v>
      </c>
    </row>
    <row r="352" spans="1:4" ht="16.5" thickTop="1" thickBot="1">
      <c r="A352" s="672" t="s">
        <v>709</v>
      </c>
      <c r="B352" s="672" t="s">
        <v>144</v>
      </c>
      <c r="C352" s="673" t="s">
        <v>710</v>
      </c>
      <c r="D352" s="657">
        <v>312021.82898243883</v>
      </c>
    </row>
    <row r="353" spans="1:4" ht="16.5" thickTop="1" thickBot="1">
      <c r="A353" s="672" t="s">
        <v>711</v>
      </c>
      <c r="B353" s="672" t="s">
        <v>144</v>
      </c>
      <c r="C353" s="673" t="s">
        <v>712</v>
      </c>
      <c r="D353" s="657">
        <v>865378.51474354533</v>
      </c>
    </row>
    <row r="354" spans="1:4" ht="16.5" thickTop="1" thickBot="1">
      <c r="A354" s="672" t="s">
        <v>707</v>
      </c>
      <c r="B354" s="672" t="s">
        <v>144</v>
      </c>
      <c r="C354" s="673" t="s">
        <v>2337</v>
      </c>
      <c r="D354" s="657">
        <v>3974.7546129404732</v>
      </c>
    </row>
    <row r="355" spans="1:4" ht="16.5" thickTop="1" thickBot="1">
      <c r="A355" s="672" t="s">
        <v>706</v>
      </c>
      <c r="B355" s="672" t="s">
        <v>144</v>
      </c>
      <c r="C355" s="673" t="s">
        <v>1930</v>
      </c>
      <c r="D355" s="657">
        <v>3726.5872767054625</v>
      </c>
    </row>
    <row r="356" spans="1:4" ht="16.5" thickTop="1" thickBot="1">
      <c r="A356" s="672" t="s">
        <v>716</v>
      </c>
      <c r="B356" s="672" t="s">
        <v>144</v>
      </c>
      <c r="C356" s="673" t="s">
        <v>717</v>
      </c>
      <c r="D356" s="657">
        <v>37513.575783816974</v>
      </c>
    </row>
    <row r="357" spans="1:4" ht="16.5" thickTop="1" thickBot="1">
      <c r="A357" s="672" t="s">
        <v>714</v>
      </c>
      <c r="B357" s="672" t="s">
        <v>144</v>
      </c>
      <c r="C357" s="673" t="s">
        <v>2338</v>
      </c>
      <c r="D357" s="657">
        <v>291419.12503836717</v>
      </c>
    </row>
    <row r="358" spans="1:4" ht="16.5" thickTop="1" thickBot="1">
      <c r="A358" s="672" t="s">
        <v>715</v>
      </c>
      <c r="B358" s="672" t="s">
        <v>144</v>
      </c>
      <c r="C358" s="673" t="s">
        <v>2339</v>
      </c>
      <c r="D358" s="657">
        <v>277322.32553063001</v>
      </c>
    </row>
    <row r="359" spans="1:4" ht="16.5" thickTop="1" thickBot="1">
      <c r="A359" s="672" t="s">
        <v>718</v>
      </c>
      <c r="B359" s="672" t="s">
        <v>144</v>
      </c>
      <c r="C359" s="673" t="s">
        <v>719</v>
      </c>
      <c r="D359" s="657">
        <v>52028.421440180726</v>
      </c>
    </row>
    <row r="360" spans="1:4" ht="16.5" thickTop="1" thickBot="1">
      <c r="A360" s="672" t="s">
        <v>720</v>
      </c>
      <c r="B360" s="672" t="s">
        <v>144</v>
      </c>
      <c r="C360" s="673" t="s">
        <v>721</v>
      </c>
      <c r="D360" s="657">
        <v>133788.91788253142</v>
      </c>
    </row>
    <row r="361" spans="1:4" ht="16.5" thickTop="1" thickBot="1">
      <c r="A361" s="672" t="s">
        <v>722</v>
      </c>
      <c r="B361" s="672" t="s">
        <v>144</v>
      </c>
      <c r="C361" s="673" t="s">
        <v>723</v>
      </c>
      <c r="D361" s="657">
        <v>126703.96740798574</v>
      </c>
    </row>
    <row r="362" spans="1:4" ht="16.5" thickTop="1" thickBot="1">
      <c r="A362" s="672" t="s">
        <v>724</v>
      </c>
      <c r="B362" s="672" t="s">
        <v>144</v>
      </c>
      <c r="C362" s="673" t="s">
        <v>725</v>
      </c>
      <c r="D362" s="657">
        <v>188375.40337685437</v>
      </c>
    </row>
    <row r="363" spans="1:4" ht="16.5" thickTop="1" thickBot="1">
      <c r="A363" s="672" t="s">
        <v>726</v>
      </c>
      <c r="B363" s="672" t="s">
        <v>144</v>
      </c>
      <c r="C363" s="673" t="s">
        <v>2340</v>
      </c>
      <c r="D363" s="657">
        <v>159080.55766800279</v>
      </c>
    </row>
    <row r="364" spans="1:4" ht="16.5" thickTop="1" thickBot="1">
      <c r="A364" s="672" t="s">
        <v>738</v>
      </c>
      <c r="B364" s="672" t="s">
        <v>144</v>
      </c>
      <c r="C364" s="673" t="s">
        <v>2341</v>
      </c>
      <c r="D364" s="657">
        <v>204715.57948541112</v>
      </c>
    </row>
    <row r="365" spans="1:4" ht="16.5" thickTop="1" thickBot="1">
      <c r="A365" s="672" t="s">
        <v>727</v>
      </c>
      <c r="B365" s="672" t="s">
        <v>144</v>
      </c>
      <c r="C365" s="673" t="s">
        <v>728</v>
      </c>
      <c r="D365" s="657">
        <v>89689.41108474489</v>
      </c>
    </row>
    <row r="366" spans="1:4" ht="16.5" thickTop="1" thickBot="1">
      <c r="A366" s="672" t="s">
        <v>729</v>
      </c>
      <c r="B366" s="672" t="s">
        <v>144</v>
      </c>
      <c r="C366" s="673" t="s">
        <v>1932</v>
      </c>
      <c r="D366" s="657">
        <v>89691.57893563823</v>
      </c>
    </row>
    <row r="367" spans="1:4" ht="16.5" thickTop="1" thickBot="1">
      <c r="A367" s="672" t="s">
        <v>730</v>
      </c>
      <c r="B367" s="672" t="s">
        <v>92</v>
      </c>
      <c r="C367" s="673" t="s">
        <v>2342</v>
      </c>
      <c r="D367" s="657">
        <v>69208.049424530021</v>
      </c>
    </row>
    <row r="368" spans="1:4" ht="16.5" thickTop="1" thickBot="1">
      <c r="A368" s="672" t="s">
        <v>732</v>
      </c>
      <c r="B368" s="672" t="s">
        <v>92</v>
      </c>
      <c r="C368" s="673" t="s">
        <v>733</v>
      </c>
      <c r="D368" s="657">
        <v>2661.8480547896161</v>
      </c>
    </row>
    <row r="369" spans="1:4" ht="16.5" thickTop="1" thickBot="1">
      <c r="A369" s="672" t="s">
        <v>731</v>
      </c>
      <c r="B369" s="672" t="s">
        <v>92</v>
      </c>
      <c r="C369" s="673" t="s">
        <v>2343</v>
      </c>
      <c r="D369" s="657">
        <v>851.79137753267719</v>
      </c>
    </row>
    <row r="370" spans="1:4" ht="16.5" thickTop="1" thickBot="1">
      <c r="A370" s="672" t="s">
        <v>734</v>
      </c>
      <c r="B370" s="672" t="s">
        <v>92</v>
      </c>
      <c r="C370" s="673" t="s">
        <v>735</v>
      </c>
      <c r="D370" s="657">
        <v>39911.218871851976</v>
      </c>
    </row>
    <row r="371" spans="1:4" ht="16.5" thickTop="1" thickBot="1">
      <c r="A371" s="672" t="s">
        <v>741</v>
      </c>
      <c r="B371" s="672" t="s">
        <v>92</v>
      </c>
      <c r="C371" s="673" t="s">
        <v>1934</v>
      </c>
      <c r="D371" s="657">
        <v>39336.738385116645</v>
      </c>
    </row>
    <row r="372" spans="1:4" ht="16.5" thickTop="1" thickBot="1">
      <c r="A372" s="672" t="s">
        <v>739</v>
      </c>
      <c r="B372" s="672" t="s">
        <v>377</v>
      </c>
      <c r="C372" s="673" t="s">
        <v>740</v>
      </c>
      <c r="D372" s="657">
        <v>3194.2176657475397</v>
      </c>
    </row>
    <row r="373" spans="1:4" ht="16.5" thickTop="1" thickBot="1">
      <c r="A373" s="196"/>
      <c r="B373" s="196"/>
      <c r="C373" s="201"/>
      <c r="D373" s="19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C72" sqref="C72"/>
      <selection pane="topRight" activeCell="C72" sqref="C72"/>
      <selection pane="bottomLeft" activeCell="C72" sqref="C72"/>
      <selection pane="bottomRight" sqref="A1:D1"/>
    </sheetView>
  </sheetViews>
  <sheetFormatPr baseColWidth="10" defaultRowHeight="15"/>
  <cols>
    <col min="1" max="1" width="18" style="160" customWidth="1"/>
    <col min="2" max="2" width="9.140625" customWidth="1"/>
    <col min="3" max="3" width="101.5703125" customWidth="1"/>
    <col min="4" max="4" width="17.140625" style="186" customWidth="1"/>
  </cols>
  <sheetData>
    <row r="1" spans="1:5" ht="99.75" customHeight="1" thickTop="1" thickBot="1">
      <c r="A1" s="696" t="s">
        <v>1850</v>
      </c>
      <c r="B1" s="697"/>
      <c r="C1" s="697"/>
      <c r="D1" s="698"/>
    </row>
    <row r="2" spans="1:5" ht="16.5" thickTop="1" thickBot="1">
      <c r="A2" s="695" t="s">
        <v>1409</v>
      </c>
      <c r="B2" s="695"/>
      <c r="C2" s="695"/>
      <c r="D2" s="695"/>
    </row>
    <row r="3" spans="1:5" ht="16.5" thickTop="1" thickBot="1">
      <c r="A3" s="699"/>
      <c r="B3" s="699"/>
      <c r="C3" s="699"/>
      <c r="D3" s="699"/>
    </row>
    <row r="4" spans="1:5" ht="16.5" thickTop="1" thickBot="1">
      <c r="A4" s="700"/>
      <c r="B4" s="700"/>
      <c r="C4" s="700"/>
      <c r="D4" s="700"/>
    </row>
    <row r="5" spans="1:5" ht="30" customHeight="1" thickTop="1" thickBot="1">
      <c r="A5" s="203"/>
      <c r="B5" s="103"/>
      <c r="C5" s="104"/>
      <c r="D5" s="191"/>
    </row>
    <row r="6" spans="1:5" ht="30" customHeight="1" thickTop="1" thickBot="1">
      <c r="A6" s="204" t="s">
        <v>1266</v>
      </c>
      <c r="B6" s="103" t="s">
        <v>339</v>
      </c>
      <c r="C6" s="105" t="s">
        <v>2026</v>
      </c>
      <c r="D6" s="660">
        <v>1279.890196766047</v>
      </c>
    </row>
    <row r="7" spans="1:5" ht="30" customHeight="1" thickTop="1" thickBot="1">
      <c r="A7" s="204" t="s">
        <v>1352</v>
      </c>
      <c r="B7" s="103" t="s">
        <v>339</v>
      </c>
      <c r="C7" s="105" t="s">
        <v>2025</v>
      </c>
      <c r="D7" s="660">
        <v>1228.6945888954051</v>
      </c>
      <c r="E7" s="106"/>
    </row>
    <row r="8" spans="1:5" ht="30" customHeight="1" thickTop="1" thickBot="1">
      <c r="A8" s="204" t="s">
        <v>1364</v>
      </c>
      <c r="B8" s="103" t="s">
        <v>339</v>
      </c>
      <c r="C8" s="105" t="s">
        <v>2027</v>
      </c>
      <c r="D8" s="660">
        <v>1228.6945888954051</v>
      </c>
    </row>
    <row r="9" spans="1:5" ht="30" customHeight="1" thickTop="1" thickBot="1">
      <c r="A9" s="204" t="s">
        <v>1225</v>
      </c>
      <c r="B9" s="103" t="s">
        <v>1223</v>
      </c>
      <c r="C9" s="105" t="s">
        <v>1226</v>
      </c>
      <c r="D9" s="660">
        <v>1331.0858046366889</v>
      </c>
    </row>
    <row r="10" spans="1:5" ht="30" customHeight="1" thickTop="1" thickBot="1">
      <c r="A10" s="204" t="s">
        <v>1388</v>
      </c>
      <c r="B10" s="103" t="s">
        <v>339</v>
      </c>
      <c r="C10" s="105" t="s">
        <v>1389</v>
      </c>
      <c r="D10" s="660">
        <v>1331.0858046366889</v>
      </c>
    </row>
    <row r="11" spans="1:5" ht="30" customHeight="1" thickTop="1" thickBot="1">
      <c r="A11" s="204" t="s">
        <v>1329</v>
      </c>
      <c r="B11" s="103" t="s">
        <v>339</v>
      </c>
      <c r="C11" s="105" t="s">
        <v>1330</v>
      </c>
      <c r="D11" s="660">
        <v>1271.3036678891694</v>
      </c>
    </row>
    <row r="12" spans="1:5" ht="30" customHeight="1" thickTop="1" thickBot="1">
      <c r="A12" s="204" t="s">
        <v>1331</v>
      </c>
      <c r="B12" s="103" t="s">
        <v>339</v>
      </c>
      <c r="C12" s="105" t="s">
        <v>1332</v>
      </c>
      <c r="D12" s="660">
        <v>1271.3036678891694</v>
      </c>
    </row>
    <row r="13" spans="1:5" ht="30" customHeight="1" thickTop="1" thickBot="1">
      <c r="A13" s="204" t="s">
        <v>1333</v>
      </c>
      <c r="B13" s="103" t="s">
        <v>339</v>
      </c>
      <c r="C13" s="105" t="s">
        <v>1334</v>
      </c>
      <c r="D13" s="660">
        <v>1271.3036678891694</v>
      </c>
    </row>
    <row r="14" spans="1:5" ht="30" customHeight="1" thickTop="1" thickBot="1">
      <c r="A14" s="204" t="s">
        <v>1335</v>
      </c>
      <c r="B14" s="103" t="s">
        <v>339</v>
      </c>
      <c r="C14" s="105" t="s">
        <v>1336</v>
      </c>
      <c r="D14" s="660">
        <v>1271.3036678891694</v>
      </c>
    </row>
    <row r="15" spans="1:5" ht="30" customHeight="1" thickTop="1" thickBot="1">
      <c r="A15" s="204" t="s">
        <v>1317</v>
      </c>
      <c r="B15" s="103" t="s">
        <v>339</v>
      </c>
      <c r="C15" s="105" t="s">
        <v>1860</v>
      </c>
      <c r="D15" s="660">
        <v>1331.0858046366889</v>
      </c>
    </row>
    <row r="16" spans="1:5" ht="30" customHeight="1" thickTop="1" thickBot="1">
      <c r="A16" s="204" t="s">
        <v>1227</v>
      </c>
      <c r="B16" s="103" t="s">
        <v>339</v>
      </c>
      <c r="C16" s="105" t="s">
        <v>1228</v>
      </c>
      <c r="D16" s="660">
        <v>1331.0858046366889</v>
      </c>
    </row>
    <row r="17" spans="1:4" ht="30" customHeight="1" thickTop="1" thickBot="1">
      <c r="A17" s="204" t="s">
        <v>1229</v>
      </c>
      <c r="B17" s="103" t="s">
        <v>339</v>
      </c>
      <c r="C17" s="105" t="s">
        <v>1230</v>
      </c>
      <c r="D17" s="660">
        <v>1331.0858046366889</v>
      </c>
    </row>
    <row r="18" spans="1:4" ht="30" customHeight="1" thickTop="1" thickBot="1">
      <c r="A18" s="204" t="s">
        <v>1231</v>
      </c>
      <c r="B18" s="103" t="s">
        <v>339</v>
      </c>
      <c r="C18" s="105" t="s">
        <v>1232</v>
      </c>
      <c r="D18" s="660">
        <v>1331.0858046366889</v>
      </c>
    </row>
    <row r="19" spans="1:4" ht="30" customHeight="1" thickTop="1" thickBot="1">
      <c r="A19" s="204" t="s">
        <v>1235</v>
      </c>
      <c r="B19" s="103" t="s">
        <v>339</v>
      </c>
      <c r="C19" s="105" t="s">
        <v>1236</v>
      </c>
      <c r="D19" s="660">
        <v>1331.0858046366889</v>
      </c>
    </row>
    <row r="20" spans="1:4" ht="30" customHeight="1" thickTop="1" thickBot="1">
      <c r="A20" s="204" t="s">
        <v>1407</v>
      </c>
      <c r="B20" s="103" t="s">
        <v>339</v>
      </c>
      <c r="C20" s="105" t="s">
        <v>1869</v>
      </c>
      <c r="D20" s="660">
        <v>1271.3036678891694</v>
      </c>
    </row>
    <row r="21" spans="1:4" ht="30" customHeight="1" thickTop="1" thickBot="1">
      <c r="A21" s="204" t="s">
        <v>1239</v>
      </c>
      <c r="B21" s="103" t="s">
        <v>339</v>
      </c>
      <c r="C21" s="105" t="s">
        <v>1240</v>
      </c>
      <c r="D21" s="660">
        <v>1382.2814125073305</v>
      </c>
    </row>
    <row r="22" spans="1:4" ht="30" customHeight="1" thickTop="1" thickBot="1">
      <c r="A22" s="204" t="s">
        <v>1390</v>
      </c>
      <c r="B22" s="103" t="s">
        <v>339</v>
      </c>
      <c r="C22" s="105" t="s">
        <v>1391</v>
      </c>
      <c r="D22" s="660">
        <v>1271.3036678891694</v>
      </c>
    </row>
    <row r="23" spans="1:4" ht="30" customHeight="1" thickTop="1" thickBot="1">
      <c r="A23" s="204" t="s">
        <v>1247</v>
      </c>
      <c r="B23" s="103" t="s">
        <v>339</v>
      </c>
      <c r="C23" s="105" t="s">
        <v>1248</v>
      </c>
      <c r="D23" s="660">
        <v>1279.890196766047</v>
      </c>
    </row>
    <row r="24" spans="1:4" ht="30" customHeight="1" thickTop="1" thickBot="1">
      <c r="A24" s="204" t="s">
        <v>1269</v>
      </c>
      <c r="B24" s="103" t="s">
        <v>339</v>
      </c>
      <c r="C24" s="105" t="s">
        <v>1270</v>
      </c>
      <c r="D24" s="660">
        <v>1279.890196766047</v>
      </c>
    </row>
    <row r="25" spans="1:4" ht="30" customHeight="1" thickTop="1" thickBot="1">
      <c r="A25" s="204" t="s">
        <v>1241</v>
      </c>
      <c r="B25" s="103" t="s">
        <v>339</v>
      </c>
      <c r="C25" s="105" t="s">
        <v>1242</v>
      </c>
      <c r="D25" s="660">
        <v>1279.890196766047</v>
      </c>
    </row>
    <row r="26" spans="1:4" ht="30" customHeight="1" thickTop="1" thickBot="1">
      <c r="A26" s="204" t="s">
        <v>1246</v>
      </c>
      <c r="B26" s="103" t="s">
        <v>339</v>
      </c>
      <c r="C26" s="105" t="s">
        <v>1242</v>
      </c>
      <c r="D26" s="660">
        <v>1279.890196766047</v>
      </c>
    </row>
    <row r="27" spans="1:4" ht="30" customHeight="1" thickTop="1" thickBot="1">
      <c r="A27" s="204" t="s">
        <v>1303</v>
      </c>
      <c r="B27" s="103" t="s">
        <v>339</v>
      </c>
      <c r="C27" s="105" t="s">
        <v>1304</v>
      </c>
      <c r="D27" s="660">
        <v>1279.890196766047</v>
      </c>
    </row>
    <row r="28" spans="1:4" ht="30" customHeight="1" thickTop="1" thickBot="1">
      <c r="A28" s="204" t="s">
        <v>1249</v>
      </c>
      <c r="B28" s="103" t="s">
        <v>339</v>
      </c>
      <c r="C28" s="105" t="s">
        <v>1250</v>
      </c>
      <c r="D28" s="660">
        <v>1331.0858046366889</v>
      </c>
    </row>
    <row r="29" spans="1:4" ht="30" customHeight="1" thickTop="1" thickBot="1">
      <c r="A29" s="204" t="s">
        <v>1254</v>
      </c>
      <c r="B29" s="103" t="s">
        <v>339</v>
      </c>
      <c r="C29" s="105" t="s">
        <v>1255</v>
      </c>
      <c r="D29" s="660">
        <v>1331.0858046366889</v>
      </c>
    </row>
    <row r="30" spans="1:4" ht="30" customHeight="1" thickTop="1" thickBot="1">
      <c r="A30" s="204" t="s">
        <v>1252</v>
      </c>
      <c r="B30" s="103" t="s">
        <v>339</v>
      </c>
      <c r="C30" s="105" t="s">
        <v>1253</v>
      </c>
      <c r="D30" s="660">
        <v>1331.0858046366889</v>
      </c>
    </row>
    <row r="31" spans="1:4" ht="30" customHeight="1" thickTop="1" thickBot="1">
      <c r="A31" s="204" t="s">
        <v>1267</v>
      </c>
      <c r="B31" s="103" t="s">
        <v>339</v>
      </c>
      <c r="C31" s="105" t="s">
        <v>1268</v>
      </c>
      <c r="D31" s="660">
        <v>1331.0858046366889</v>
      </c>
    </row>
    <row r="32" spans="1:4" ht="30" customHeight="1" thickTop="1" thickBot="1">
      <c r="A32" s="204" t="s">
        <v>1256</v>
      </c>
      <c r="B32" s="103" t="s">
        <v>339</v>
      </c>
      <c r="C32" s="105" t="s">
        <v>1257</v>
      </c>
      <c r="D32" s="660">
        <v>1331.0858046366889</v>
      </c>
    </row>
    <row r="33" spans="1:4" ht="30" customHeight="1" thickTop="1" thickBot="1">
      <c r="A33" s="204" t="s">
        <v>1272</v>
      </c>
      <c r="B33" s="103" t="s">
        <v>339</v>
      </c>
      <c r="C33" s="105" t="s">
        <v>1257</v>
      </c>
      <c r="D33" s="660">
        <v>1331.0858046366889</v>
      </c>
    </row>
    <row r="34" spans="1:4" ht="30" customHeight="1" thickTop="1" thickBot="1">
      <c r="A34" s="204" t="s">
        <v>1273</v>
      </c>
      <c r="B34" s="103" t="s">
        <v>339</v>
      </c>
      <c r="C34" s="105" t="s">
        <v>1274</v>
      </c>
      <c r="D34" s="660">
        <v>1331.0858046366889</v>
      </c>
    </row>
    <row r="35" spans="1:4" ht="30" customHeight="1" thickTop="1" thickBot="1">
      <c r="A35" s="204" t="s">
        <v>1323</v>
      </c>
      <c r="B35" s="103" t="s">
        <v>339</v>
      </c>
      <c r="C35" s="105" t="s">
        <v>1864</v>
      </c>
      <c r="D35" s="660">
        <v>1271.3036678891694</v>
      </c>
    </row>
    <row r="36" spans="1:4" ht="30" customHeight="1" thickTop="1" thickBot="1">
      <c r="A36" s="204" t="s">
        <v>1404</v>
      </c>
      <c r="B36" s="103" t="s">
        <v>339</v>
      </c>
      <c r="C36" s="105" t="s">
        <v>1405</v>
      </c>
      <c r="D36" s="660">
        <v>1271.3036678891694</v>
      </c>
    </row>
    <row r="37" spans="1:4" ht="30" customHeight="1" thickTop="1" thickBot="1">
      <c r="A37" s="204" t="s">
        <v>1385</v>
      </c>
      <c r="B37" s="103" t="s">
        <v>339</v>
      </c>
      <c r="C37" s="105" t="s">
        <v>1386</v>
      </c>
      <c r="D37" s="660">
        <v>1331.0858046366889</v>
      </c>
    </row>
    <row r="38" spans="1:4" ht="30" customHeight="1" thickTop="1" thickBot="1">
      <c r="A38" s="204" t="s">
        <v>1264</v>
      </c>
      <c r="B38" s="103" t="s">
        <v>339</v>
      </c>
      <c r="C38" s="105" t="s">
        <v>1265</v>
      </c>
      <c r="D38" s="660">
        <v>1331.0858046366889</v>
      </c>
    </row>
    <row r="39" spans="1:4" ht="30" customHeight="1" thickTop="1" thickBot="1">
      <c r="A39" s="204" t="s">
        <v>1221</v>
      </c>
      <c r="B39" s="103" t="s">
        <v>1223</v>
      </c>
      <c r="C39" s="105" t="s">
        <v>1280</v>
      </c>
      <c r="D39" s="660">
        <v>1331.0858046366889</v>
      </c>
    </row>
    <row r="40" spans="1:4" ht="30" customHeight="1" thickTop="1" thickBot="1">
      <c r="A40" s="204" t="s">
        <v>1261</v>
      </c>
      <c r="B40" s="103" t="s">
        <v>339</v>
      </c>
      <c r="C40" s="105" t="s">
        <v>1262</v>
      </c>
      <c r="D40" s="660">
        <v>1331.0858046366889</v>
      </c>
    </row>
    <row r="41" spans="1:4" ht="30" customHeight="1" thickTop="1" thickBot="1">
      <c r="A41" s="204" t="s">
        <v>1259</v>
      </c>
      <c r="B41" s="103" t="s">
        <v>339</v>
      </c>
      <c r="C41" s="105" t="s">
        <v>1260</v>
      </c>
      <c r="D41" s="660">
        <v>1331.0858046366889</v>
      </c>
    </row>
    <row r="42" spans="1:4" ht="30" customHeight="1" thickTop="1" thickBot="1">
      <c r="A42" s="204" t="s">
        <v>1392</v>
      </c>
      <c r="B42" s="103" t="s">
        <v>339</v>
      </c>
      <c r="C42" s="105" t="s">
        <v>1260</v>
      </c>
      <c r="D42" s="660">
        <v>1331.0858046366889</v>
      </c>
    </row>
    <row r="43" spans="1:4" ht="30" customHeight="1" thickTop="1" thickBot="1">
      <c r="A43" s="204" t="s">
        <v>1233</v>
      </c>
      <c r="B43" s="103" t="s">
        <v>339</v>
      </c>
      <c r="C43" s="105" t="s">
        <v>1234</v>
      </c>
      <c r="D43" s="660">
        <v>1331.0858046366889</v>
      </c>
    </row>
    <row r="44" spans="1:4" ht="30" customHeight="1" thickTop="1" thickBot="1">
      <c r="A44" s="204" t="s">
        <v>1387</v>
      </c>
      <c r="B44" s="103" t="s">
        <v>339</v>
      </c>
      <c r="C44" s="105" t="s">
        <v>1234</v>
      </c>
      <c r="D44" s="660">
        <v>1331.0858046366889</v>
      </c>
    </row>
    <row r="45" spans="1:4" ht="30" customHeight="1" thickTop="1" thickBot="1">
      <c r="A45" s="204" t="s">
        <v>1278</v>
      </c>
      <c r="B45" s="103" t="s">
        <v>339</v>
      </c>
      <c r="C45" s="105" t="s">
        <v>1279</v>
      </c>
      <c r="D45" s="660">
        <v>1331.0858046366889</v>
      </c>
    </row>
    <row r="46" spans="1:4" ht="30" customHeight="1" thickTop="1" thickBot="1">
      <c r="A46" s="204" t="s">
        <v>1287</v>
      </c>
      <c r="B46" s="103" t="s">
        <v>339</v>
      </c>
      <c r="C46" s="105" t="s">
        <v>1288</v>
      </c>
      <c r="D46" s="660">
        <v>1331.0858046366889</v>
      </c>
    </row>
    <row r="47" spans="1:4" ht="30" customHeight="1" thickTop="1" thickBot="1">
      <c r="A47" s="204" t="s">
        <v>1291</v>
      </c>
      <c r="B47" s="103" t="s">
        <v>339</v>
      </c>
      <c r="C47" s="105" t="s">
        <v>1292</v>
      </c>
      <c r="D47" s="660">
        <v>1331.0858046366889</v>
      </c>
    </row>
    <row r="48" spans="1:4" ht="30" customHeight="1" thickTop="1" thickBot="1">
      <c r="A48" s="204" t="s">
        <v>1283</v>
      </c>
      <c r="B48" s="103" t="s">
        <v>1223</v>
      </c>
      <c r="C48" s="105" t="s">
        <v>1284</v>
      </c>
      <c r="D48" s="660">
        <v>1243.5324712605222</v>
      </c>
    </row>
    <row r="49" spans="1:4" ht="30" customHeight="1" thickTop="1" thickBot="1">
      <c r="A49" s="204" t="s">
        <v>1281</v>
      </c>
      <c r="B49" s="103" t="s">
        <v>339</v>
      </c>
      <c r="C49" s="105" t="s">
        <v>1282</v>
      </c>
      <c r="D49" s="660">
        <v>1331.0858046366889</v>
      </c>
    </row>
    <row r="50" spans="1:4" ht="30" customHeight="1" thickTop="1" thickBot="1">
      <c r="A50" s="204" t="s">
        <v>1285</v>
      </c>
      <c r="B50" s="103" t="s">
        <v>339</v>
      </c>
      <c r="C50" s="105" t="s">
        <v>1286</v>
      </c>
      <c r="D50" s="660">
        <v>1331.0858046366889</v>
      </c>
    </row>
    <row r="51" spans="1:4" ht="30" customHeight="1" thickTop="1" thickBot="1">
      <c r="A51" s="204" t="s">
        <v>1314</v>
      </c>
      <c r="B51" s="103" t="s">
        <v>1306</v>
      </c>
      <c r="C51" s="105" t="s">
        <v>1315</v>
      </c>
      <c r="D51" s="660">
        <v>1331.0858046366889</v>
      </c>
    </row>
    <row r="52" spans="1:4" ht="30" customHeight="1" thickTop="1" thickBot="1">
      <c r="A52" s="204" t="s">
        <v>1316</v>
      </c>
      <c r="B52" s="103" t="s">
        <v>1306</v>
      </c>
      <c r="C52" s="105" t="s">
        <v>1315</v>
      </c>
      <c r="D52" s="660">
        <v>1331.0858046366889</v>
      </c>
    </row>
    <row r="53" spans="1:4" ht="30" customHeight="1" thickTop="1" thickBot="1">
      <c r="A53" s="204" t="s">
        <v>1289</v>
      </c>
      <c r="B53" s="103" t="s">
        <v>339</v>
      </c>
      <c r="C53" s="105" t="s">
        <v>1290</v>
      </c>
      <c r="D53" s="660">
        <v>1205.4756462508951</v>
      </c>
    </row>
    <row r="54" spans="1:4" ht="30" customHeight="1" thickTop="1" thickBot="1">
      <c r="A54" s="204" t="s">
        <v>1293</v>
      </c>
      <c r="B54" s="103" t="s">
        <v>339</v>
      </c>
      <c r="C54" s="105" t="s">
        <v>1294</v>
      </c>
      <c r="D54" s="660">
        <v>1535.8682361192564</v>
      </c>
    </row>
    <row r="55" spans="1:4" ht="30" customHeight="1" thickTop="1" thickBot="1">
      <c r="A55" s="204" t="s">
        <v>1378</v>
      </c>
      <c r="B55" s="103" t="s">
        <v>339</v>
      </c>
      <c r="C55" s="105" t="s">
        <v>2029</v>
      </c>
      <c r="D55" s="660">
        <v>1340.2173780417377</v>
      </c>
    </row>
    <row r="56" spans="1:4" ht="30" customHeight="1" thickTop="1" thickBot="1">
      <c r="A56" s="204" t="s">
        <v>1379</v>
      </c>
      <c r="B56" s="103" t="s">
        <v>339</v>
      </c>
      <c r="C56" s="105" t="s">
        <v>2030</v>
      </c>
      <c r="D56" s="660">
        <v>1340.2173780417377</v>
      </c>
    </row>
    <row r="57" spans="1:4" ht="30" customHeight="1" thickTop="1" thickBot="1">
      <c r="A57" s="204" t="s">
        <v>1380</v>
      </c>
      <c r="B57" s="103" t="s">
        <v>339</v>
      </c>
      <c r="C57" s="105" t="s">
        <v>2031</v>
      </c>
      <c r="D57" s="660">
        <v>1340.2173780417377</v>
      </c>
    </row>
    <row r="58" spans="1:4" ht="30" customHeight="1" thickTop="1" thickBot="1">
      <c r="A58" s="204" t="s">
        <v>1357</v>
      </c>
      <c r="B58" s="103" t="s">
        <v>339</v>
      </c>
      <c r="C58" s="105" t="s">
        <v>1867</v>
      </c>
      <c r="D58" s="660">
        <v>1340.2173780417377</v>
      </c>
    </row>
    <row r="59" spans="1:4" ht="30" customHeight="1" thickTop="1" thickBot="1">
      <c r="A59" s="204" t="s">
        <v>1295</v>
      </c>
      <c r="B59" s="103" t="s">
        <v>339</v>
      </c>
      <c r="C59" s="105" t="s">
        <v>1296</v>
      </c>
      <c r="D59" s="660">
        <v>1638.2594518605399</v>
      </c>
    </row>
    <row r="60" spans="1:4" ht="30" customHeight="1" thickTop="1" thickBot="1">
      <c r="A60" s="204" t="s">
        <v>1376</v>
      </c>
      <c r="B60" s="103" t="s">
        <v>339</v>
      </c>
      <c r="C60" s="105" t="s">
        <v>1377</v>
      </c>
      <c r="D60" s="660">
        <v>1340.2173780417377</v>
      </c>
    </row>
    <row r="61" spans="1:4" ht="30" customHeight="1" thickTop="1" thickBot="1">
      <c r="A61" s="204" t="s">
        <v>1362</v>
      </c>
      <c r="B61" s="103" t="s">
        <v>339</v>
      </c>
      <c r="C61" s="105" t="s">
        <v>1363</v>
      </c>
      <c r="D61" s="660">
        <v>1535.8682361192564</v>
      </c>
    </row>
    <row r="62" spans="1:4" ht="30" customHeight="1" thickTop="1" thickBot="1">
      <c r="A62" s="204" t="s">
        <v>1369</v>
      </c>
      <c r="B62" s="103" t="s">
        <v>339</v>
      </c>
      <c r="C62" s="105" t="s">
        <v>1370</v>
      </c>
      <c r="D62" s="660">
        <v>1535.8682361192564</v>
      </c>
    </row>
    <row r="63" spans="1:4" ht="30" customHeight="1" thickTop="1" thickBot="1">
      <c r="A63" s="204" t="s">
        <v>1373</v>
      </c>
      <c r="B63" s="103" t="s">
        <v>339</v>
      </c>
      <c r="C63" s="105" t="s">
        <v>1374</v>
      </c>
      <c r="D63" s="660">
        <v>1535.8682361192564</v>
      </c>
    </row>
    <row r="64" spans="1:4" ht="30" customHeight="1" thickTop="1" thickBot="1">
      <c r="A64" s="204" t="s">
        <v>1360</v>
      </c>
      <c r="B64" s="103" t="s">
        <v>339</v>
      </c>
      <c r="C64" s="105" t="s">
        <v>1361</v>
      </c>
      <c r="D64" s="660">
        <v>1535.8682361192564</v>
      </c>
    </row>
    <row r="65" spans="1:4" ht="30" customHeight="1" thickTop="1" thickBot="1">
      <c r="A65" s="204" t="s">
        <v>1297</v>
      </c>
      <c r="B65" s="103" t="s">
        <v>339</v>
      </c>
      <c r="C65" s="105" t="s">
        <v>1298</v>
      </c>
      <c r="D65" s="660">
        <v>1535.8682361192564</v>
      </c>
    </row>
    <row r="66" spans="1:4" ht="30" customHeight="1" thickTop="1" thickBot="1">
      <c r="A66" s="204" t="s">
        <v>1367</v>
      </c>
      <c r="B66" s="103" t="s">
        <v>339</v>
      </c>
      <c r="C66" s="105" t="s">
        <v>1368</v>
      </c>
      <c r="D66" s="660">
        <v>1535.8682361192564</v>
      </c>
    </row>
    <row r="67" spans="1:4" ht="30" customHeight="1" thickTop="1" thickBot="1">
      <c r="A67" s="204" t="s">
        <v>1371</v>
      </c>
      <c r="B67" s="103" t="s">
        <v>339</v>
      </c>
      <c r="C67" s="105" t="s">
        <v>1372</v>
      </c>
      <c r="D67" s="660">
        <v>1535.8682361192564</v>
      </c>
    </row>
    <row r="68" spans="1:4" ht="30" customHeight="1" thickTop="1" thickBot="1">
      <c r="A68" s="204" t="s">
        <v>1343</v>
      </c>
      <c r="B68" s="103" t="s">
        <v>339</v>
      </c>
      <c r="C68" s="105" t="s">
        <v>1344</v>
      </c>
      <c r="D68" s="660">
        <v>1843.0418833431077</v>
      </c>
    </row>
    <row r="69" spans="1:4" ht="30" customHeight="1" thickTop="1" thickBot="1">
      <c r="A69" s="204" t="s">
        <v>1383</v>
      </c>
      <c r="B69" s="103" t="s">
        <v>339</v>
      </c>
      <c r="C69" s="105" t="s">
        <v>2033</v>
      </c>
      <c r="D69" s="660">
        <v>1320.1604026988259</v>
      </c>
    </row>
    <row r="70" spans="1:4" ht="30" customHeight="1" thickTop="1" thickBot="1">
      <c r="A70" s="204" t="s">
        <v>1384</v>
      </c>
      <c r="B70" s="103" t="s">
        <v>339</v>
      </c>
      <c r="C70" s="105" t="s">
        <v>2034</v>
      </c>
      <c r="D70" s="660">
        <v>1320.1604026988259</v>
      </c>
    </row>
    <row r="71" spans="1:4" ht="30" customHeight="1" thickTop="1" thickBot="1">
      <c r="A71" s="204" t="s">
        <v>1381</v>
      </c>
      <c r="B71" s="103" t="s">
        <v>339</v>
      </c>
      <c r="C71" s="105" t="s">
        <v>2035</v>
      </c>
      <c r="D71" s="660">
        <v>1320.1604026988259</v>
      </c>
    </row>
    <row r="72" spans="1:4" ht="30" customHeight="1" thickTop="1" thickBot="1">
      <c r="A72" s="204" t="s">
        <v>1382</v>
      </c>
      <c r="B72" s="103" t="s">
        <v>339</v>
      </c>
      <c r="C72" s="105" t="s">
        <v>2036</v>
      </c>
      <c r="D72" s="660">
        <v>1320.1604026988259</v>
      </c>
    </row>
    <row r="73" spans="1:4" ht="30" customHeight="1" thickTop="1" thickBot="1">
      <c r="A73" s="204" t="s">
        <v>1350</v>
      </c>
      <c r="B73" s="103" t="s">
        <v>339</v>
      </c>
      <c r="C73" s="105" t="s">
        <v>1351</v>
      </c>
      <c r="D73" s="660">
        <v>1320.1604026988259</v>
      </c>
    </row>
    <row r="74" spans="1:4" ht="30" customHeight="1" thickTop="1" thickBot="1">
      <c r="A74" s="204" t="s">
        <v>1349</v>
      </c>
      <c r="B74" s="103" t="s">
        <v>339</v>
      </c>
      <c r="C74" s="105" t="s">
        <v>1866</v>
      </c>
      <c r="D74" s="660">
        <v>1320.1604026988259</v>
      </c>
    </row>
    <row r="75" spans="1:4" ht="30" customHeight="1" thickTop="1" thickBot="1">
      <c r="A75" s="204" t="s">
        <v>1347</v>
      </c>
      <c r="B75" s="103" t="s">
        <v>339</v>
      </c>
      <c r="C75" s="105" t="s">
        <v>1348</v>
      </c>
      <c r="D75" s="660">
        <v>1320.1604026988259</v>
      </c>
    </row>
    <row r="76" spans="1:4" ht="30" customHeight="1" thickTop="1" thickBot="1">
      <c r="A76" s="204" t="s">
        <v>1375</v>
      </c>
      <c r="B76" s="103" t="s">
        <v>339</v>
      </c>
      <c r="C76" s="105" t="s">
        <v>2028</v>
      </c>
      <c r="D76" s="660">
        <v>1320.1604026988259</v>
      </c>
    </row>
    <row r="77" spans="1:4" ht="30" customHeight="1" thickTop="1" thickBot="1">
      <c r="A77" s="204" t="s">
        <v>1353</v>
      </c>
      <c r="B77" s="103" t="s">
        <v>339</v>
      </c>
      <c r="C77" s="105" t="s">
        <v>1354</v>
      </c>
      <c r="D77" s="660">
        <v>1320.1604026988259</v>
      </c>
    </row>
    <row r="78" spans="1:4" ht="30" customHeight="1" thickTop="1" thickBot="1">
      <c r="A78" s="204" t="s">
        <v>1355</v>
      </c>
      <c r="B78" s="103" t="s">
        <v>339</v>
      </c>
      <c r="C78" s="105" t="s">
        <v>1356</v>
      </c>
      <c r="D78" s="660">
        <v>1320.1604026988259</v>
      </c>
    </row>
    <row r="79" spans="1:4" ht="30" customHeight="1" thickTop="1" thickBot="1">
      <c r="A79" s="204" t="s">
        <v>1358</v>
      </c>
      <c r="B79" s="103" t="s">
        <v>339</v>
      </c>
      <c r="C79" s="105" t="s">
        <v>1359</v>
      </c>
      <c r="D79" s="660">
        <v>1320.1604026988259</v>
      </c>
    </row>
    <row r="80" spans="1:4" ht="30" customHeight="1" thickTop="1" thickBot="1">
      <c r="A80" s="204" t="s">
        <v>1337</v>
      </c>
      <c r="B80" s="103" t="s">
        <v>339</v>
      </c>
      <c r="C80" s="105" t="s">
        <v>1338</v>
      </c>
      <c r="D80" s="660">
        <v>1320.1604026988259</v>
      </c>
    </row>
    <row r="81" spans="1:4" ht="30" customHeight="1" thickTop="1" thickBot="1">
      <c r="A81" s="204" t="s">
        <v>1341</v>
      </c>
      <c r="B81" s="103" t="s">
        <v>339</v>
      </c>
      <c r="C81" s="105" t="s">
        <v>1342</v>
      </c>
      <c r="D81" s="660">
        <v>1320.1604026988259</v>
      </c>
    </row>
    <row r="82" spans="1:4" ht="30" customHeight="1" thickTop="1" thickBot="1">
      <c r="A82" s="204" t="s">
        <v>1345</v>
      </c>
      <c r="B82" s="103" t="s">
        <v>339</v>
      </c>
      <c r="C82" s="105" t="s">
        <v>1346</v>
      </c>
      <c r="D82" s="660">
        <v>1320.1604026988259</v>
      </c>
    </row>
    <row r="83" spans="1:4" ht="30" customHeight="1" thickTop="1" thickBot="1">
      <c r="A83" s="204" t="s">
        <v>1339</v>
      </c>
      <c r="B83" s="103" t="s">
        <v>339</v>
      </c>
      <c r="C83" s="105" t="s">
        <v>1340</v>
      </c>
      <c r="D83" s="660">
        <v>1535.8682361192564</v>
      </c>
    </row>
    <row r="84" spans="1:4" ht="30" customHeight="1" thickTop="1" thickBot="1">
      <c r="A84" s="204" t="s">
        <v>1305</v>
      </c>
      <c r="B84" s="103" t="s">
        <v>339</v>
      </c>
      <c r="C84" s="105" t="s">
        <v>1307</v>
      </c>
      <c r="D84" s="660">
        <v>1331.0858046366889</v>
      </c>
    </row>
    <row r="85" spans="1:4" ht="30" customHeight="1" thickTop="1" thickBot="1">
      <c r="A85" s="204" t="s">
        <v>1308</v>
      </c>
      <c r="B85" s="103" t="s">
        <v>339</v>
      </c>
      <c r="C85" s="105" t="s">
        <v>1859</v>
      </c>
      <c r="D85" s="660">
        <v>1331.0858046366889</v>
      </c>
    </row>
    <row r="86" spans="1:4" ht="30" customHeight="1" thickTop="1" thickBot="1">
      <c r="A86" s="204" t="s">
        <v>1309</v>
      </c>
      <c r="B86" s="103" t="s">
        <v>1306</v>
      </c>
      <c r="C86" s="105" t="s">
        <v>1310</v>
      </c>
      <c r="D86" s="660">
        <v>1331.0858046366889</v>
      </c>
    </row>
    <row r="87" spans="1:4" ht="30" customHeight="1" thickTop="1" thickBot="1">
      <c r="A87" s="204" t="s">
        <v>1311</v>
      </c>
      <c r="B87" s="103" t="s">
        <v>339</v>
      </c>
      <c r="C87" s="105" t="s">
        <v>1312</v>
      </c>
      <c r="D87" s="660">
        <v>1331.0858046366889</v>
      </c>
    </row>
    <row r="88" spans="1:4" ht="30" customHeight="1" thickTop="1" thickBot="1">
      <c r="A88" s="204" t="s">
        <v>1313</v>
      </c>
      <c r="B88" s="103" t="s">
        <v>339</v>
      </c>
      <c r="C88" s="105" t="s">
        <v>1312</v>
      </c>
      <c r="D88" s="660">
        <v>1331.0858046366889</v>
      </c>
    </row>
    <row r="89" spans="1:4" ht="30" customHeight="1" thickTop="1" thickBot="1">
      <c r="A89" s="204" t="s">
        <v>1243</v>
      </c>
      <c r="B89" s="103" t="s">
        <v>339</v>
      </c>
      <c r="C89" s="105" t="s">
        <v>1852</v>
      </c>
      <c r="D89" s="660">
        <v>1331.0858046366889</v>
      </c>
    </row>
    <row r="90" spans="1:4" ht="30" customHeight="1" thickTop="1" thickBot="1">
      <c r="A90" s="204" t="s">
        <v>1365</v>
      </c>
      <c r="B90" s="103" t="s">
        <v>339</v>
      </c>
      <c r="C90" s="105" t="s">
        <v>1366</v>
      </c>
      <c r="D90" s="660">
        <v>1331.0858046366889</v>
      </c>
    </row>
    <row r="91" spans="1:4" ht="30" customHeight="1" thickTop="1" thickBot="1">
      <c r="A91" s="204" t="s">
        <v>1244</v>
      </c>
      <c r="B91" s="103" t="s">
        <v>339</v>
      </c>
      <c r="C91" s="105" t="s">
        <v>1245</v>
      </c>
      <c r="D91" s="660">
        <v>1228.6945888954051</v>
      </c>
    </row>
    <row r="92" spans="1:4" ht="30" customHeight="1" thickTop="1" thickBot="1">
      <c r="A92" s="204" t="s">
        <v>1277</v>
      </c>
      <c r="B92" s="103" t="s">
        <v>339</v>
      </c>
      <c r="C92" s="105" t="s">
        <v>1858</v>
      </c>
      <c r="D92" s="660">
        <v>1205.4756462508951</v>
      </c>
    </row>
    <row r="93" spans="1:4" ht="30" customHeight="1" thickTop="1" thickBot="1">
      <c r="A93" s="204" t="s">
        <v>1408</v>
      </c>
      <c r="B93" s="103" t="s">
        <v>1406</v>
      </c>
      <c r="C93" s="105" t="s">
        <v>1870</v>
      </c>
      <c r="D93" s="660">
        <v>90.513529752626937</v>
      </c>
    </row>
    <row r="94" spans="1:4" ht="30" customHeight="1" thickTop="1" thickBot="1">
      <c r="A94" s="204" t="s">
        <v>1399</v>
      </c>
      <c r="B94" s="103" t="s">
        <v>92</v>
      </c>
      <c r="C94" s="105" t="s">
        <v>1868</v>
      </c>
      <c r="D94" s="660">
        <v>370508.90553967358</v>
      </c>
    </row>
    <row r="95" spans="1:4" ht="30" customHeight="1" thickTop="1" thickBot="1">
      <c r="A95" s="204" t="s">
        <v>1222</v>
      </c>
      <c r="B95" s="103" t="s">
        <v>1223</v>
      </c>
      <c r="C95" s="105" t="s">
        <v>1224</v>
      </c>
      <c r="D95" s="660">
        <v>6.1713770285882008</v>
      </c>
    </row>
    <row r="96" spans="1:4" ht="30" customHeight="1" thickTop="1" thickBot="1">
      <c r="A96" s="204" t="s">
        <v>1631</v>
      </c>
      <c r="B96" s="103" t="s">
        <v>339</v>
      </c>
      <c r="C96" s="105" t="s">
        <v>1851</v>
      </c>
      <c r="D96" s="660">
        <v>1286.7321104606399</v>
      </c>
    </row>
    <row r="97" spans="1:4" ht="30" customHeight="1" thickTop="1" thickBot="1">
      <c r="A97" s="204" t="s">
        <v>1412</v>
      </c>
      <c r="B97" s="103" t="s">
        <v>339</v>
      </c>
      <c r="C97" s="105" t="s">
        <v>1411</v>
      </c>
      <c r="D97" s="660">
        <v>1286.7321104606399</v>
      </c>
    </row>
    <row r="98" spans="1:4" ht="30" customHeight="1" thickTop="1" thickBot="1">
      <c r="A98" s="204" t="s">
        <v>1237</v>
      </c>
      <c r="B98" s="103" t="s">
        <v>92</v>
      </c>
      <c r="C98" s="105" t="s">
        <v>1238</v>
      </c>
      <c r="D98" s="660">
        <v>25082.019088439596</v>
      </c>
    </row>
    <row r="99" spans="1:4" ht="30" customHeight="1" thickTop="1" thickBot="1">
      <c r="A99" s="204" t="s">
        <v>1251</v>
      </c>
      <c r="B99" s="103" t="s">
        <v>339</v>
      </c>
      <c r="C99" s="105" t="s">
        <v>1853</v>
      </c>
      <c r="D99" s="660">
        <v>1693.5287129284122</v>
      </c>
    </row>
    <row r="100" spans="1:4" ht="30" customHeight="1" thickTop="1" thickBot="1">
      <c r="A100" s="204" t="s">
        <v>1320</v>
      </c>
      <c r="B100" s="103" t="s">
        <v>1306</v>
      </c>
      <c r="C100" s="105" t="s">
        <v>1863</v>
      </c>
      <c r="D100" s="660">
        <v>1342.2745037179336</v>
      </c>
    </row>
    <row r="101" spans="1:4" ht="30" customHeight="1" thickTop="1" thickBot="1">
      <c r="A101" s="204" t="s">
        <v>1393</v>
      </c>
      <c r="B101" s="103" t="s">
        <v>339</v>
      </c>
      <c r="C101" s="105" t="s">
        <v>1394</v>
      </c>
      <c r="D101" s="660">
        <v>5747.6091392918106</v>
      </c>
    </row>
    <row r="102" spans="1:4" ht="30" customHeight="1" thickTop="1" thickBot="1">
      <c r="A102" s="204" t="s">
        <v>1395</v>
      </c>
      <c r="B102" s="103" t="s">
        <v>141</v>
      </c>
      <c r="C102" s="105" t="s">
        <v>1396</v>
      </c>
      <c r="D102" s="660">
        <v>143545.71540354253</v>
      </c>
    </row>
    <row r="103" spans="1:4" ht="30" customHeight="1" thickTop="1" thickBot="1">
      <c r="A103" s="204" t="s">
        <v>1327</v>
      </c>
      <c r="B103" s="103" t="s">
        <v>344</v>
      </c>
      <c r="C103" s="105" t="s">
        <v>1328</v>
      </c>
      <c r="D103" s="660">
        <v>1.0285628380980336</v>
      </c>
    </row>
    <row r="104" spans="1:4" ht="30" customHeight="1" thickTop="1" thickBot="1">
      <c r="A104" s="204" t="s">
        <v>1325</v>
      </c>
      <c r="B104" s="103" t="s">
        <v>344</v>
      </c>
      <c r="C104" s="105" t="s">
        <v>1326</v>
      </c>
      <c r="D104" s="660">
        <v>1.0285628380980336</v>
      </c>
    </row>
    <row r="105" spans="1:4" ht="30" customHeight="1" thickTop="1" thickBot="1">
      <c r="A105" s="204" t="s">
        <v>1275</v>
      </c>
      <c r="B105" s="103" t="s">
        <v>339</v>
      </c>
      <c r="C105" s="105" t="s">
        <v>1276</v>
      </c>
      <c r="D105" s="660">
        <v>2707.6916712930733</v>
      </c>
    </row>
    <row r="106" spans="1:4" ht="30" customHeight="1" thickTop="1" thickBot="1">
      <c r="A106" s="204" t="s">
        <v>1402</v>
      </c>
      <c r="B106" s="103" t="s">
        <v>92</v>
      </c>
      <c r="C106" s="105" t="s">
        <v>1403</v>
      </c>
      <c r="D106" s="660">
        <v>139590.89129105554</v>
      </c>
    </row>
    <row r="107" spans="1:4" ht="30" customHeight="1" thickTop="1" thickBot="1">
      <c r="A107" s="204" t="s">
        <v>1301</v>
      </c>
      <c r="B107" s="103" t="s">
        <v>339</v>
      </c>
      <c r="C107" s="105" t="s">
        <v>1302</v>
      </c>
      <c r="D107" s="660">
        <v>1286.7321104606399</v>
      </c>
    </row>
    <row r="108" spans="1:4" ht="30" customHeight="1" thickTop="1" thickBot="1">
      <c r="A108" s="204" t="s">
        <v>1263</v>
      </c>
      <c r="B108" s="103" t="s">
        <v>339</v>
      </c>
      <c r="C108" s="105" t="s">
        <v>1855</v>
      </c>
      <c r="D108" s="660">
        <v>1286.7321104606399</v>
      </c>
    </row>
    <row r="109" spans="1:4" ht="30" customHeight="1" thickTop="1" thickBot="1">
      <c r="A109" s="204" t="s">
        <v>1258</v>
      </c>
      <c r="B109" s="103" t="s">
        <v>339</v>
      </c>
      <c r="C109" s="105" t="s">
        <v>1854</v>
      </c>
      <c r="D109" s="660">
        <v>946.27781105019073</v>
      </c>
    </row>
    <row r="110" spans="1:4" ht="30" customHeight="1" thickTop="1" thickBot="1">
      <c r="A110" s="204" t="s">
        <v>1397</v>
      </c>
      <c r="B110" s="103" t="s">
        <v>339</v>
      </c>
      <c r="C110" s="105" t="s">
        <v>1398</v>
      </c>
      <c r="D110" s="660">
        <v>946.27781105019073</v>
      </c>
    </row>
    <row r="111" spans="1:4" ht="30" customHeight="1" thickTop="1" thickBot="1">
      <c r="A111" s="204" t="s">
        <v>1318</v>
      </c>
      <c r="B111" s="103" t="s">
        <v>1306</v>
      </c>
      <c r="C111" s="105" t="s">
        <v>1861</v>
      </c>
      <c r="D111" s="660">
        <v>943.7064039549457</v>
      </c>
    </row>
    <row r="112" spans="1:4" ht="30" customHeight="1" thickTop="1" thickBot="1">
      <c r="A112" s="204" t="s">
        <v>1319</v>
      </c>
      <c r="B112" s="103" t="s">
        <v>344</v>
      </c>
      <c r="C112" s="105" t="s">
        <v>1862</v>
      </c>
      <c r="D112" s="660">
        <v>4.1142513523921345</v>
      </c>
    </row>
    <row r="113" spans="1:4" ht="30" customHeight="1" thickTop="1" thickBot="1">
      <c r="A113" s="204" t="s">
        <v>1324</v>
      </c>
      <c r="B113" s="103" t="s">
        <v>1306</v>
      </c>
      <c r="C113" s="105" t="s">
        <v>1865</v>
      </c>
      <c r="D113" s="660">
        <v>743.13665052582917</v>
      </c>
    </row>
    <row r="114" spans="1:4" ht="30" customHeight="1" thickTop="1" thickBot="1">
      <c r="A114" s="204" t="s">
        <v>1400</v>
      </c>
      <c r="B114" s="103" t="s">
        <v>92</v>
      </c>
      <c r="C114" s="105" t="s">
        <v>1401</v>
      </c>
      <c r="D114" s="660">
        <v>1192807.3520554609</v>
      </c>
    </row>
    <row r="115" spans="1:4" ht="30" customHeight="1" thickTop="1" thickBot="1">
      <c r="A115" s="204" t="s">
        <v>1321</v>
      </c>
      <c r="B115" s="103" t="s">
        <v>92</v>
      </c>
      <c r="C115" s="105" t="s">
        <v>1322</v>
      </c>
      <c r="D115" s="660">
        <v>1011.077269850367</v>
      </c>
    </row>
    <row r="116" spans="1:4" ht="30" customHeight="1" thickTop="1" thickBot="1">
      <c r="A116" s="204" t="s">
        <v>1271</v>
      </c>
      <c r="B116" s="103" t="s">
        <v>339</v>
      </c>
      <c r="C116" s="105" t="s">
        <v>1857</v>
      </c>
      <c r="D116" s="660">
        <v>15.428442571470503</v>
      </c>
    </row>
    <row r="117" spans="1:4" ht="30" customHeight="1" thickTop="1" thickBot="1">
      <c r="A117" s="204" t="s">
        <v>1299</v>
      </c>
      <c r="B117" s="103" t="s">
        <v>92</v>
      </c>
      <c r="C117" s="105" t="s">
        <v>1300</v>
      </c>
      <c r="D117" s="660">
        <v>556101.24120182567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80" zoomScaleNormal="75" zoomScaleSheetLayoutView="80" workbookViewId="0">
      <selection activeCell="C72" sqref="C72"/>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425781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98"/>
      <c r="B1" s="801"/>
      <c r="C1" s="802"/>
      <c r="D1" s="802"/>
      <c r="E1" s="802"/>
      <c r="F1" s="802"/>
      <c r="G1" s="802"/>
      <c r="H1" s="802"/>
      <c r="I1" s="803"/>
      <c r="J1" s="764" t="s">
        <v>933</v>
      </c>
      <c r="K1" s="771" t="s">
        <v>2198</v>
      </c>
      <c r="L1" s="772"/>
      <c r="M1" s="773"/>
    </row>
    <row r="2" spans="1:13" s="493" customFormat="1">
      <c r="A2" s="799"/>
      <c r="B2" s="777" t="s">
        <v>934</v>
      </c>
      <c r="C2" s="778"/>
      <c r="D2" s="778"/>
      <c r="E2" s="778"/>
      <c r="F2" s="778"/>
      <c r="G2" s="778"/>
      <c r="H2" s="778"/>
      <c r="I2" s="779"/>
      <c r="J2" s="765"/>
      <c r="K2" s="774"/>
      <c r="L2" s="775"/>
      <c r="M2" s="776"/>
    </row>
    <row r="3" spans="1:13" s="493" customFormat="1">
      <c r="A3" s="799"/>
      <c r="B3" s="780" t="s">
        <v>2199</v>
      </c>
      <c r="C3" s="781"/>
      <c r="D3" s="781"/>
      <c r="E3" s="781"/>
      <c r="F3" s="781"/>
      <c r="G3" s="781"/>
      <c r="H3" s="781"/>
      <c r="I3" s="782"/>
      <c r="J3" s="769" t="s">
        <v>935</v>
      </c>
      <c r="K3" s="784">
        <v>1</v>
      </c>
      <c r="L3" s="785"/>
      <c r="M3" s="786"/>
    </row>
    <row r="4" spans="1:13" s="493" customFormat="1">
      <c r="A4" s="799"/>
      <c r="B4" s="780" t="s">
        <v>2200</v>
      </c>
      <c r="C4" s="781"/>
      <c r="D4" s="781"/>
      <c r="E4" s="781"/>
      <c r="F4" s="781"/>
      <c r="G4" s="781"/>
      <c r="H4" s="781"/>
      <c r="I4" s="782"/>
      <c r="J4" s="783"/>
      <c r="K4" s="787"/>
      <c r="L4" s="788"/>
      <c r="M4" s="789"/>
    </row>
    <row r="5" spans="1:13" s="493" customFormat="1">
      <c r="A5" s="799"/>
      <c r="B5" s="766" t="s">
        <v>2201</v>
      </c>
      <c r="C5" s="767"/>
      <c r="D5" s="767"/>
      <c r="E5" s="767"/>
      <c r="F5" s="767"/>
      <c r="G5" s="767"/>
      <c r="H5" s="767"/>
      <c r="I5" s="768"/>
      <c r="J5" s="769" t="s">
        <v>936</v>
      </c>
      <c r="K5" s="790"/>
      <c r="L5" s="790" t="s">
        <v>937</v>
      </c>
      <c r="M5" s="792"/>
    </row>
    <row r="6" spans="1:13" s="493" customFormat="1" ht="13.5" customHeight="1" thickBot="1">
      <c r="A6" s="800"/>
      <c r="B6" s="804"/>
      <c r="C6" s="805"/>
      <c r="D6" s="805"/>
      <c r="E6" s="805"/>
      <c r="F6" s="805"/>
      <c r="G6" s="805"/>
      <c r="H6" s="805"/>
      <c r="I6" s="806"/>
      <c r="J6" s="770"/>
      <c r="K6" s="791"/>
      <c r="L6" s="791"/>
      <c r="M6" s="79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2202</v>
      </c>
      <c r="L9" s="509" t="s">
        <v>2203</v>
      </c>
      <c r="M9" s="510" t="s">
        <v>2204</v>
      </c>
    </row>
    <row r="10" spans="1:13" s="493" customFormat="1" ht="27.75" customHeight="1">
      <c r="A10" s="795" t="s">
        <v>2205</v>
      </c>
      <c r="B10" s="796"/>
      <c r="C10" s="796"/>
      <c r="D10" s="796"/>
      <c r="E10" s="512" t="s">
        <v>2206</v>
      </c>
      <c r="F10" s="513"/>
      <c r="H10" s="797" t="s">
        <v>2207</v>
      </c>
      <c r="I10" s="797"/>
      <c r="J10" s="514" t="s">
        <v>2206</v>
      </c>
      <c r="K10" s="515"/>
      <c r="L10" s="515"/>
      <c r="M10" s="516"/>
    </row>
    <row r="11" spans="1:13" s="493" customFormat="1" ht="24" customHeight="1">
      <c r="A11" s="517" t="s">
        <v>939</v>
      </c>
      <c r="B11" s="518"/>
      <c r="C11" s="794"/>
      <c r="D11" s="794"/>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53"/>
      <c r="L12" s="753"/>
      <c r="M12" s="754"/>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2208</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2209</v>
      </c>
      <c r="B18" s="540"/>
      <c r="C18" s="539"/>
      <c r="D18" s="539"/>
      <c r="E18" s="539"/>
      <c r="F18" s="539"/>
      <c r="G18" s="539"/>
      <c r="H18" s="545"/>
      <c r="I18" s="532" t="s">
        <v>2210</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2211</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2212</v>
      </c>
      <c r="B22" s="540"/>
      <c r="C22" s="522"/>
      <c r="D22" s="522"/>
      <c r="E22" s="522"/>
      <c r="F22" s="522"/>
      <c r="G22" s="522"/>
      <c r="H22" s="522"/>
      <c r="I22" s="522"/>
      <c r="J22" s="548" t="s">
        <v>2213</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2214</v>
      </c>
      <c r="B24" s="542"/>
      <c r="C24" s="519"/>
      <c r="D24" s="519"/>
      <c r="E24" s="551"/>
      <c r="F24" s="551"/>
      <c r="G24" s="545"/>
      <c r="H24" s="522"/>
      <c r="I24" s="522"/>
      <c r="J24" s="493"/>
      <c r="K24" s="519"/>
      <c r="L24" s="519"/>
      <c r="M24" s="523"/>
    </row>
    <row r="25" spans="1:13" s="557" customFormat="1" ht="11.25">
      <c r="A25" s="552"/>
      <c r="B25" s="553"/>
      <c r="C25" s="554"/>
      <c r="D25" s="554"/>
      <c r="E25" s="755" t="s">
        <v>2202</v>
      </c>
      <c r="F25" s="755"/>
      <c r="G25" s="755"/>
      <c r="H25" s="554" t="s">
        <v>2203</v>
      </c>
      <c r="I25" s="554" t="s">
        <v>2204</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56" t="s">
        <v>942</v>
      </c>
      <c r="B27" s="757"/>
      <c r="C27" s="757"/>
      <c r="D27" s="757"/>
      <c r="E27" s="757"/>
      <c r="F27" s="757"/>
      <c r="G27" s="757"/>
      <c r="H27" s="757"/>
      <c r="I27" s="757"/>
      <c r="J27" s="757"/>
      <c r="K27" s="757"/>
      <c r="L27" s="757"/>
      <c r="M27" s="758"/>
    </row>
    <row r="28" spans="1:13" ht="13.5" thickBot="1">
      <c r="A28" s="559"/>
      <c r="B28" s="560"/>
      <c r="C28" s="560"/>
      <c r="D28" s="560"/>
      <c r="E28" s="560"/>
      <c r="F28" s="560"/>
      <c r="G28" s="560"/>
      <c r="H28" s="560"/>
      <c r="I28" s="560"/>
      <c r="J28" s="560"/>
      <c r="K28" s="560"/>
      <c r="L28" s="560"/>
      <c r="M28" s="561"/>
    </row>
    <row r="29" spans="1:13" ht="25.5">
      <c r="A29" s="562" t="s">
        <v>943</v>
      </c>
      <c r="B29" s="759" t="s">
        <v>944</v>
      </c>
      <c r="C29" s="760"/>
      <c r="D29" s="760"/>
      <c r="E29" s="760"/>
      <c r="F29" s="760"/>
      <c r="G29" s="760"/>
      <c r="H29" s="760"/>
      <c r="I29" s="761"/>
      <c r="J29" s="563" t="s">
        <v>2215</v>
      </c>
      <c r="K29" s="762" t="s">
        <v>945</v>
      </c>
      <c r="L29" s="763"/>
      <c r="M29" s="562" t="s">
        <v>946</v>
      </c>
    </row>
    <row r="30" spans="1:13" ht="13.5" thickBot="1">
      <c r="A30" s="564"/>
      <c r="B30" s="565"/>
      <c r="C30" s="566"/>
      <c r="D30" s="566"/>
      <c r="E30" s="566"/>
      <c r="F30" s="566"/>
      <c r="G30" s="566"/>
      <c r="H30" s="566"/>
      <c r="I30" s="566"/>
      <c r="J30" s="567"/>
      <c r="K30" s="746"/>
      <c r="L30" s="747"/>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24" t="s">
        <v>944</v>
      </c>
      <c r="B34" s="725"/>
      <c r="C34" s="725"/>
      <c r="D34" s="725"/>
      <c r="E34" s="725"/>
      <c r="F34" s="725"/>
      <c r="G34" s="744"/>
      <c r="H34" s="748" t="s">
        <v>948</v>
      </c>
      <c r="I34" s="749"/>
      <c r="J34" s="575" t="s">
        <v>949</v>
      </c>
      <c r="K34" s="745" t="s">
        <v>950</v>
      </c>
      <c r="L34" s="744"/>
      <c r="M34" s="576" t="s">
        <v>951</v>
      </c>
    </row>
    <row r="35" spans="1:13" s="577" customFormat="1" ht="12">
      <c r="A35" s="750"/>
      <c r="B35" s="751"/>
      <c r="C35" s="751"/>
      <c r="D35" s="751"/>
      <c r="E35" s="751"/>
      <c r="F35" s="751"/>
      <c r="G35" s="729"/>
      <c r="H35" s="752"/>
      <c r="I35" s="730"/>
      <c r="J35" s="578"/>
      <c r="K35" s="728"/>
      <c r="L35" s="729"/>
      <c r="M35" s="579"/>
    </row>
    <row r="36" spans="1:13" s="577" customFormat="1" thickBot="1">
      <c r="A36" s="741"/>
      <c r="B36" s="742"/>
      <c r="C36" s="742"/>
      <c r="D36" s="742"/>
      <c r="E36" s="742"/>
      <c r="F36" s="742"/>
      <c r="G36" s="723"/>
      <c r="H36" s="743"/>
      <c r="I36" s="731"/>
      <c r="J36" s="580"/>
      <c r="K36" s="722"/>
      <c r="L36" s="723"/>
      <c r="M36" s="581"/>
    </row>
    <row r="37" spans="1:13" s="577" customFormat="1" thickBot="1">
      <c r="A37" s="717" t="s">
        <v>953</v>
      </c>
      <c r="B37" s="718"/>
      <c r="C37" s="718"/>
      <c r="D37" s="718"/>
      <c r="E37" s="718"/>
      <c r="F37" s="718"/>
      <c r="G37" s="718"/>
      <c r="H37" s="718"/>
      <c r="I37" s="718"/>
      <c r="J37" s="718"/>
      <c r="K37" s="718"/>
      <c r="L37" s="719"/>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24" t="s">
        <v>944</v>
      </c>
      <c r="B41" s="725"/>
      <c r="C41" s="725"/>
      <c r="D41" s="725"/>
      <c r="E41" s="725"/>
      <c r="F41" s="725"/>
      <c r="G41" s="725"/>
      <c r="H41" s="744"/>
      <c r="I41" s="591" t="s">
        <v>945</v>
      </c>
      <c r="J41" s="575" t="s">
        <v>946</v>
      </c>
      <c r="K41" s="745" t="s">
        <v>955</v>
      </c>
      <c r="L41" s="744"/>
      <c r="M41" s="576" t="s">
        <v>951</v>
      </c>
    </row>
    <row r="42" spans="1:13" s="577" customFormat="1" ht="12">
      <c r="A42" s="711"/>
      <c r="B42" s="712"/>
      <c r="C42" s="712"/>
      <c r="D42" s="712"/>
      <c r="E42" s="712"/>
      <c r="F42" s="712"/>
      <c r="G42" s="712"/>
      <c r="H42" s="730"/>
      <c r="I42" s="592"/>
      <c r="J42" s="578"/>
      <c r="K42" s="728"/>
      <c r="L42" s="729"/>
      <c r="M42" s="579"/>
    </row>
    <row r="43" spans="1:13" s="577" customFormat="1" thickBot="1">
      <c r="A43" s="720"/>
      <c r="B43" s="721"/>
      <c r="C43" s="721"/>
      <c r="D43" s="721"/>
      <c r="E43" s="721"/>
      <c r="F43" s="721"/>
      <c r="G43" s="721"/>
      <c r="H43" s="731"/>
      <c r="I43" s="593"/>
      <c r="J43" s="594"/>
      <c r="K43" s="722"/>
      <c r="L43" s="723"/>
      <c r="M43" s="595"/>
    </row>
    <row r="44" spans="1:13" s="577" customFormat="1" thickBot="1">
      <c r="A44" s="717" t="s">
        <v>953</v>
      </c>
      <c r="B44" s="718"/>
      <c r="C44" s="718"/>
      <c r="D44" s="718"/>
      <c r="E44" s="718"/>
      <c r="F44" s="718"/>
      <c r="G44" s="718"/>
      <c r="H44" s="718"/>
      <c r="I44" s="718"/>
      <c r="J44" s="718"/>
      <c r="K44" s="718"/>
      <c r="L44" s="719"/>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32" t="s">
        <v>957</v>
      </c>
      <c r="B48" s="733"/>
      <c r="C48" s="733"/>
      <c r="D48" s="733"/>
      <c r="E48" s="734"/>
      <c r="F48" s="598"/>
      <c r="G48" s="599" t="s">
        <v>945</v>
      </c>
      <c r="H48" s="600" t="s">
        <v>958</v>
      </c>
      <c r="I48" s="601" t="s">
        <v>2233</v>
      </c>
      <c r="J48" s="600" t="s">
        <v>2234</v>
      </c>
      <c r="K48" s="735" t="s">
        <v>961</v>
      </c>
      <c r="L48" s="734"/>
      <c r="M48" s="602" t="s">
        <v>951</v>
      </c>
    </row>
    <row r="49" spans="1:13" s="577" customFormat="1" ht="12">
      <c r="A49" s="603"/>
      <c r="B49" s="604"/>
      <c r="C49" s="604"/>
      <c r="D49" s="604"/>
      <c r="E49" s="604"/>
      <c r="F49" s="604"/>
      <c r="G49" s="605"/>
      <c r="H49" s="578"/>
      <c r="I49" s="592"/>
      <c r="J49" s="578"/>
      <c r="K49" s="728"/>
      <c r="L49" s="729"/>
      <c r="M49" s="579"/>
    </row>
    <row r="50" spans="1:13" s="577" customFormat="1" thickBot="1">
      <c r="A50" s="606"/>
      <c r="B50" s="607"/>
      <c r="C50" s="607"/>
      <c r="D50" s="607"/>
      <c r="E50" s="607"/>
      <c r="F50" s="607"/>
      <c r="G50" s="608"/>
      <c r="H50" s="580"/>
      <c r="I50" s="590"/>
      <c r="J50" s="580"/>
      <c r="K50" s="722"/>
      <c r="L50" s="723"/>
      <c r="M50" s="581"/>
    </row>
    <row r="51" spans="1:13" s="577" customFormat="1" thickBot="1">
      <c r="A51" s="736" t="s">
        <v>953</v>
      </c>
      <c r="B51" s="737"/>
      <c r="C51" s="737"/>
      <c r="D51" s="737"/>
      <c r="E51" s="737"/>
      <c r="F51" s="737"/>
      <c r="G51" s="737"/>
      <c r="H51" s="737"/>
      <c r="I51" s="737"/>
      <c r="J51" s="737"/>
      <c r="K51" s="737"/>
      <c r="L51" s="73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32" t="s">
        <v>944</v>
      </c>
      <c r="B55" s="733"/>
      <c r="C55" s="733"/>
      <c r="D55" s="733"/>
      <c r="E55" s="733"/>
      <c r="F55" s="733"/>
      <c r="G55" s="734"/>
      <c r="H55" s="599" t="s">
        <v>964</v>
      </c>
      <c r="I55" s="601" t="s">
        <v>965</v>
      </c>
      <c r="J55" s="600" t="s">
        <v>966</v>
      </c>
      <c r="K55" s="739" t="s">
        <v>950</v>
      </c>
      <c r="L55" s="740"/>
      <c r="M55" s="610" t="s">
        <v>951</v>
      </c>
    </row>
    <row r="56" spans="1:13" s="577" customFormat="1" ht="12">
      <c r="A56" s="711"/>
      <c r="B56" s="712"/>
      <c r="C56" s="712"/>
      <c r="D56" s="712"/>
      <c r="E56" s="712"/>
      <c r="F56" s="712"/>
      <c r="G56" s="712"/>
      <c r="H56" s="578"/>
      <c r="I56" s="592"/>
      <c r="J56" s="578"/>
      <c r="K56" s="728"/>
      <c r="L56" s="729"/>
      <c r="M56" s="579"/>
    </row>
    <row r="57" spans="1:13" s="577" customFormat="1" thickBot="1">
      <c r="A57" s="720"/>
      <c r="B57" s="721"/>
      <c r="C57" s="721"/>
      <c r="D57" s="721"/>
      <c r="E57" s="721"/>
      <c r="F57" s="721"/>
      <c r="G57" s="721"/>
      <c r="H57" s="580"/>
      <c r="I57" s="590"/>
      <c r="J57" s="580"/>
      <c r="K57" s="722"/>
      <c r="L57" s="723"/>
      <c r="M57" s="581"/>
    </row>
    <row r="58" spans="1:13" s="577" customFormat="1" thickBot="1">
      <c r="A58" s="717" t="s">
        <v>953</v>
      </c>
      <c r="B58" s="718"/>
      <c r="C58" s="718"/>
      <c r="D58" s="718"/>
      <c r="E58" s="718"/>
      <c r="F58" s="718"/>
      <c r="G58" s="718"/>
      <c r="H58" s="718"/>
      <c r="I58" s="718"/>
      <c r="J58" s="718"/>
      <c r="K58" s="718"/>
      <c r="L58" s="719"/>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17" t="s">
        <v>967</v>
      </c>
      <c r="B60" s="718"/>
      <c r="C60" s="718"/>
      <c r="D60" s="718"/>
      <c r="E60" s="718"/>
      <c r="F60" s="718"/>
      <c r="G60" s="718"/>
      <c r="H60" s="718"/>
      <c r="I60" s="718"/>
      <c r="J60" s="718"/>
      <c r="K60" s="718"/>
      <c r="L60" s="719"/>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24" t="s">
        <v>944</v>
      </c>
      <c r="B64" s="725"/>
      <c r="C64" s="725"/>
      <c r="D64" s="725"/>
      <c r="E64" s="725"/>
      <c r="F64" s="725"/>
      <c r="G64" s="725"/>
      <c r="H64" s="611"/>
      <c r="I64" s="612"/>
      <c r="J64" s="613" t="s">
        <v>970</v>
      </c>
      <c r="K64" s="726" t="s">
        <v>971</v>
      </c>
      <c r="L64" s="727"/>
      <c r="M64" s="614"/>
    </row>
    <row r="65" spans="1:13" s="577" customFormat="1" ht="12">
      <c r="A65" s="711" t="s">
        <v>2235</v>
      </c>
      <c r="B65" s="712"/>
      <c r="C65" s="712"/>
      <c r="D65" s="712"/>
      <c r="E65" s="712"/>
      <c r="F65" s="712"/>
      <c r="G65" s="712"/>
      <c r="H65" s="615"/>
      <c r="I65" s="616"/>
      <c r="J65" s="617"/>
      <c r="K65" s="713"/>
      <c r="L65" s="714"/>
      <c r="M65" s="618"/>
    </row>
    <row r="66" spans="1:13" s="577" customFormat="1" ht="12">
      <c r="A66" s="619" t="s">
        <v>973</v>
      </c>
      <c r="B66" s="620"/>
      <c r="C66" s="620"/>
      <c r="D66" s="620"/>
      <c r="E66" s="620"/>
      <c r="F66" s="620"/>
      <c r="G66" s="620"/>
      <c r="H66" s="615"/>
      <c r="I66" s="616"/>
      <c r="J66" s="617"/>
      <c r="K66" s="713"/>
      <c r="L66" s="714"/>
      <c r="M66" s="618"/>
    </row>
    <row r="67" spans="1:13" s="577" customFormat="1" thickBot="1">
      <c r="A67" s="606" t="s">
        <v>974</v>
      </c>
      <c r="B67" s="607"/>
      <c r="C67" s="607"/>
      <c r="D67" s="607"/>
      <c r="E67" s="607"/>
      <c r="F67" s="607"/>
      <c r="G67" s="607"/>
      <c r="H67" s="621"/>
      <c r="I67" s="622"/>
      <c r="J67" s="617"/>
      <c r="K67" s="715"/>
      <c r="L67" s="716"/>
      <c r="M67" s="618"/>
    </row>
    <row r="68" spans="1:13" s="577" customFormat="1" thickBot="1">
      <c r="A68" s="717" t="s">
        <v>953</v>
      </c>
      <c r="B68" s="718"/>
      <c r="C68" s="718"/>
      <c r="D68" s="718"/>
      <c r="E68" s="718"/>
      <c r="F68" s="718"/>
      <c r="G68" s="718"/>
      <c r="H68" s="718"/>
      <c r="I68" s="718"/>
      <c r="J68" s="718"/>
      <c r="K68" s="718"/>
      <c r="L68" s="719"/>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17" t="s">
        <v>2236</v>
      </c>
      <c r="B70" s="718"/>
      <c r="C70" s="718"/>
      <c r="D70" s="718"/>
      <c r="E70" s="718"/>
      <c r="F70" s="718"/>
      <c r="G70" s="718"/>
      <c r="H70" s="718"/>
      <c r="I70" s="718"/>
      <c r="J70" s="718"/>
      <c r="K70" s="718"/>
      <c r="L70" s="719"/>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2216</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2217</v>
      </c>
      <c r="B86" s="519"/>
      <c r="C86" s="519"/>
      <c r="D86" s="519"/>
      <c r="E86" s="519"/>
      <c r="F86" s="519"/>
      <c r="G86" s="519"/>
      <c r="H86" s="519"/>
      <c r="I86" s="519"/>
      <c r="J86" s="519"/>
      <c r="K86" s="519"/>
      <c r="L86" s="519"/>
      <c r="M86" s="523"/>
    </row>
    <row r="87" spans="1:13" ht="17.25" customHeight="1">
      <c r="A87" s="701" t="s">
        <v>2218</v>
      </c>
      <c r="B87" s="702"/>
      <c r="C87" s="702"/>
      <c r="D87" s="702"/>
      <c r="E87" s="702"/>
      <c r="F87" s="702"/>
      <c r="G87" s="702"/>
      <c r="H87" s="702"/>
      <c r="I87" s="702"/>
      <c r="J87" s="702"/>
      <c r="K87" s="702"/>
      <c r="L87" s="702"/>
      <c r="M87" s="703"/>
    </row>
    <row r="88" spans="1:13" ht="17.25" customHeight="1">
      <c r="A88" s="701"/>
      <c r="B88" s="702"/>
      <c r="C88" s="702"/>
      <c r="D88" s="702"/>
      <c r="E88" s="702"/>
      <c r="F88" s="702"/>
      <c r="G88" s="702"/>
      <c r="H88" s="702"/>
      <c r="I88" s="702"/>
      <c r="J88" s="702"/>
      <c r="K88" s="702"/>
      <c r="L88" s="702"/>
      <c r="M88" s="703"/>
    </row>
    <row r="89" spans="1:13" ht="18.75" customHeight="1">
      <c r="A89" s="704" t="s">
        <v>2219</v>
      </c>
      <c r="B89" s="705"/>
      <c r="C89" s="705"/>
      <c r="D89" s="705"/>
      <c r="E89" s="705"/>
      <c r="F89" s="705"/>
      <c r="G89" s="705"/>
      <c r="H89" s="705"/>
      <c r="I89" s="705"/>
      <c r="J89" s="705"/>
      <c r="K89" s="705"/>
      <c r="L89" s="705"/>
      <c r="M89" s="706"/>
    </row>
    <row r="90" spans="1:13" ht="21.75" customHeight="1">
      <c r="A90" s="704"/>
      <c r="B90" s="705"/>
      <c r="C90" s="705"/>
      <c r="D90" s="705"/>
      <c r="E90" s="705"/>
      <c r="F90" s="705"/>
      <c r="G90" s="705"/>
      <c r="H90" s="705"/>
      <c r="I90" s="705"/>
      <c r="J90" s="705"/>
      <c r="K90" s="705"/>
      <c r="L90" s="705"/>
      <c r="M90" s="706"/>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2220</v>
      </c>
      <c r="B100" s="646"/>
      <c r="C100" s="646"/>
      <c r="D100" s="493"/>
      <c r="E100" s="493"/>
      <c r="F100" s="493"/>
      <c r="G100" s="493"/>
      <c r="H100" s="493"/>
      <c r="I100" s="707"/>
      <c r="J100" s="707"/>
      <c r="K100" s="707"/>
      <c r="L100" s="707"/>
      <c r="M100" s="708"/>
    </row>
    <row r="101" spans="1:13" ht="13.5" thickBot="1">
      <c r="A101" s="647" t="s">
        <v>2221</v>
      </c>
      <c r="B101" s="648"/>
      <c r="C101" s="648"/>
      <c r="D101" s="649"/>
      <c r="E101" s="649"/>
      <c r="F101" s="649"/>
      <c r="G101" s="649"/>
      <c r="H101" s="649"/>
      <c r="I101" s="709"/>
      <c r="J101" s="709"/>
      <c r="K101" s="709"/>
      <c r="L101" s="709"/>
      <c r="M101" s="71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4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5.25">
      <c r="B10" s="911" t="s">
        <v>2205</v>
      </c>
      <c r="C10" s="912"/>
      <c r="D10" s="912"/>
      <c r="E10" s="912"/>
      <c r="F10" s="362" t="s">
        <v>2206</v>
      </c>
      <c r="G10" s="82"/>
      <c r="H10" s="363"/>
      <c r="I10" s="913" t="s">
        <v>2207</v>
      </c>
      <c r="J10" s="913"/>
      <c r="K10" s="364" t="s">
        <v>2206</v>
      </c>
      <c r="L10" s="360"/>
      <c r="M10" s="360"/>
      <c r="N10" s="361"/>
    </row>
    <row r="11" spans="2:14">
      <c r="B11" s="365" t="s">
        <v>939</v>
      </c>
      <c r="C11" s="366"/>
      <c r="D11" s="904"/>
      <c r="E11" s="904"/>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30"/>
      <c r="E25" s="330"/>
      <c r="F25" s="914" t="s">
        <v>2222</v>
      </c>
      <c r="G25" s="915"/>
      <c r="H25" s="915"/>
      <c r="I25" s="330" t="s">
        <v>2203</v>
      </c>
      <c r="J25" s="330" t="s">
        <v>2204</v>
      </c>
      <c r="K25" s="268"/>
      <c r="L25" s="330"/>
      <c r="M25" s="330"/>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129</v>
      </c>
      <c r="B36" s="846" t="str">
        <f>VLOOKUP(A36,EQUIPOS!A6:D154,3,FALSE)</f>
        <v xml:space="preserve">Buldozer, Potencia al volante de 140 HP, motor de 2200 RPM, longitud de hoja 4,80m. </v>
      </c>
      <c r="C36" s="847"/>
      <c r="D36" s="847"/>
      <c r="E36" s="847"/>
      <c r="F36" s="847"/>
      <c r="G36" s="847"/>
      <c r="H36" s="848"/>
      <c r="I36" s="271"/>
      <c r="J36" s="272"/>
      <c r="K36" s="273">
        <f>VLOOKUP(A36,EQUIPOS!A6:D161,4,FALSE)</f>
        <v>230009.16770030637</v>
      </c>
      <c r="L36" s="274"/>
      <c r="M36" s="275">
        <v>0.15</v>
      </c>
      <c r="N36" s="276">
        <f>K36/M36</f>
        <v>1533394.4513353759</v>
      </c>
    </row>
    <row r="37" spans="1:14">
      <c r="A37" t="s">
        <v>150</v>
      </c>
      <c r="B37" s="846" t="str">
        <f>VLOOKUP(A37,EQUIPOS!A7:D154,3,FALSE)</f>
        <v>Cargador : Potencia en el volante 125 hp, Clasificación de RPM del motor 2300.</v>
      </c>
      <c r="C37" s="847"/>
      <c r="D37" s="847"/>
      <c r="E37" s="847"/>
      <c r="F37" s="847"/>
      <c r="G37" s="847"/>
      <c r="H37" s="848"/>
      <c r="I37" s="271"/>
      <c r="J37" s="272"/>
      <c r="K37" s="273">
        <f>VLOOKUP(A37,EQUIPOS!A7:D162,4,FALSE)</f>
        <v>214675.22318695261</v>
      </c>
      <c r="L37" s="274"/>
      <c r="M37" s="275">
        <v>0.15</v>
      </c>
      <c r="N37" s="276">
        <f>K37/M37</f>
        <v>1431168.1545796841</v>
      </c>
    </row>
    <row r="38" spans="1:14">
      <c r="A38" t="s">
        <v>273</v>
      </c>
      <c r="B38" s="846" t="str">
        <f>VLOOKUP(A38,EQUIPOS!A8:D154,3,FALSE)</f>
        <v>Motosierra, 93.6 cm3 - 7.1 HP, 45-90 cm - 7.9 kg</v>
      </c>
      <c r="C38" s="847"/>
      <c r="D38" s="847"/>
      <c r="E38" s="847"/>
      <c r="F38" s="847"/>
      <c r="G38" s="847"/>
      <c r="H38" s="848"/>
      <c r="I38" s="271"/>
      <c r="J38" s="272"/>
      <c r="K38" s="273">
        <f>VLOOKUP(A38,EQUIPOS!A8:D163,4,FALSE)</f>
        <v>6292.642728196166</v>
      </c>
      <c r="L38" s="274"/>
      <c r="M38" s="275">
        <v>0.15</v>
      </c>
      <c r="N38" s="277">
        <f>K38/M38</f>
        <v>41950.951521307776</v>
      </c>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9021.8333333333339</v>
      </c>
    </row>
    <row r="43" spans="1:14" ht="15.75" thickBot="1">
      <c r="B43" s="833" t="s">
        <v>953</v>
      </c>
      <c r="C43" s="834"/>
      <c r="D43" s="834"/>
      <c r="E43" s="834"/>
      <c r="F43" s="834"/>
      <c r="G43" s="834"/>
      <c r="H43" s="834"/>
      <c r="I43" s="834"/>
      <c r="J43" s="834"/>
      <c r="K43" s="834"/>
      <c r="L43" s="834"/>
      <c r="M43" s="835"/>
      <c r="N43" s="102">
        <f>SUM(N36:N42)</f>
        <v>3015535.3907697015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807" t="s">
        <v>957</v>
      </c>
      <c r="C58" s="808"/>
      <c r="D58" s="808"/>
      <c r="E58" s="808"/>
      <c r="F58" s="808"/>
      <c r="G58" s="809"/>
      <c r="H58" s="76" t="s">
        <v>945</v>
      </c>
      <c r="I58" s="77" t="s">
        <v>958</v>
      </c>
      <c r="J58" s="78" t="s">
        <v>959</v>
      </c>
      <c r="K58" s="76" t="s">
        <v>960</v>
      </c>
      <c r="L58" s="836" t="s">
        <v>961</v>
      </c>
      <c r="M58" s="80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837">
        <v>983.54</v>
      </c>
      <c r="M59" s="838"/>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22"/>
      <c r="M64" s="823"/>
      <c r="N64" s="300"/>
    </row>
    <row r="65" spans="1:15" ht="15.75" thickBot="1">
      <c r="B65" s="839" t="s">
        <v>953</v>
      </c>
      <c r="C65" s="840"/>
      <c r="D65" s="840"/>
      <c r="E65" s="840"/>
      <c r="F65" s="840"/>
      <c r="G65" s="840"/>
      <c r="H65" s="840"/>
      <c r="I65" s="840"/>
      <c r="J65" s="840"/>
      <c r="K65" s="840"/>
      <c r="L65" s="840"/>
      <c r="M65" s="841"/>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00">
        <f>K70/M70</f>
        <v>180436.66666666669</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51"/>
      <c r="J75" s="51"/>
      <c r="K75" s="51"/>
      <c r="L75" s="822"/>
      <c r="M75" s="823"/>
      <c r="N75" s="300"/>
    </row>
    <row r="76" spans="1:15" ht="15.75" thickBot="1">
      <c r="B76" s="833" t="s">
        <v>953</v>
      </c>
      <c r="C76" s="834"/>
      <c r="D76" s="834"/>
      <c r="E76" s="834"/>
      <c r="F76" s="834"/>
      <c r="G76" s="834"/>
      <c r="H76" s="834"/>
      <c r="I76" s="840"/>
      <c r="J76" s="840"/>
      <c r="K76" s="840"/>
      <c r="L76" s="840"/>
      <c r="M76" s="841"/>
      <c r="N76" s="305">
        <f>N70+N71+N72+N73+N74</f>
        <v>180436.66666666669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3230395.9574363679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646079.19148727367</v>
      </c>
      <c r="M83" s="868"/>
      <c r="N83" s="54"/>
    </row>
    <row r="84" spans="1:14">
      <c r="B84" s="92" t="s">
        <v>973</v>
      </c>
      <c r="C84" s="93"/>
      <c r="D84" s="93"/>
      <c r="E84" s="93"/>
      <c r="F84" s="93"/>
      <c r="G84" s="93"/>
      <c r="H84" s="93"/>
      <c r="I84" s="90"/>
      <c r="J84" s="91"/>
      <c r="K84" s="308">
        <v>0.05</v>
      </c>
      <c r="L84" s="867">
        <f>N78*K84</f>
        <v>161519.79787181842</v>
      </c>
      <c r="M84" s="868"/>
      <c r="N84" s="54"/>
    </row>
    <row r="85" spans="1:14" ht="15.75" thickBot="1">
      <c r="B85" s="94" t="s">
        <v>974</v>
      </c>
      <c r="C85" s="95"/>
      <c r="D85" s="95"/>
      <c r="E85" s="95"/>
      <c r="F85" s="95"/>
      <c r="G85" s="95"/>
      <c r="H85" s="95"/>
      <c r="I85" s="96"/>
      <c r="J85" s="97"/>
      <c r="K85" s="309">
        <v>0.05</v>
      </c>
      <c r="L85" s="869">
        <f>N78*K85</f>
        <v>161519.79787181842</v>
      </c>
      <c r="M85" s="870"/>
      <c r="N85" s="54"/>
    </row>
    <row r="86" spans="1:14" ht="15.75" thickBot="1">
      <c r="B86" s="833" t="s">
        <v>953</v>
      </c>
      <c r="C86" s="834"/>
      <c r="D86" s="834"/>
      <c r="E86" s="834"/>
      <c r="F86" s="834"/>
      <c r="G86" s="834"/>
      <c r="H86" s="834"/>
      <c r="I86" s="834"/>
      <c r="J86" s="834"/>
      <c r="K86" s="834"/>
      <c r="L86" s="834"/>
      <c r="M86" s="835"/>
      <c r="N86" s="55">
        <f>L83+L84+L85</f>
        <v>969118.7872309105</v>
      </c>
    </row>
    <row r="87" spans="1:14" ht="15.75" thickBot="1">
      <c r="B87" s="36"/>
      <c r="C87" s="37"/>
      <c r="D87" s="37"/>
      <c r="E87" s="37"/>
      <c r="F87" s="37"/>
      <c r="G87" s="37"/>
      <c r="H87" s="37"/>
      <c r="I87" s="37"/>
      <c r="J87" s="37"/>
      <c r="K87" s="37"/>
      <c r="L87" s="37"/>
      <c r="M87" s="37"/>
      <c r="N87" s="38"/>
    </row>
    <row r="88" spans="1:14" ht="15.75" thickBot="1">
      <c r="A88" t="s">
        <v>2015</v>
      </c>
      <c r="B88" s="833" t="s">
        <v>975</v>
      </c>
      <c r="C88" s="834"/>
      <c r="D88" s="834"/>
      <c r="E88" s="834"/>
      <c r="F88" s="834"/>
      <c r="G88" s="834"/>
      <c r="H88" s="834"/>
      <c r="I88" s="834"/>
      <c r="J88" s="834"/>
      <c r="K88" s="834"/>
      <c r="L88" s="834"/>
      <c r="M88" s="835"/>
      <c r="N88" s="192">
        <f>N78+N86</f>
        <v>4199514.7446672786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4"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11" t="s">
        <v>2205</v>
      </c>
      <c r="C10" s="912"/>
      <c r="D10" s="912"/>
      <c r="E10" s="912"/>
      <c r="F10" s="395" t="s">
        <v>2206</v>
      </c>
      <c r="G10" s="82"/>
      <c r="H10" s="363"/>
      <c r="I10" s="913" t="s">
        <v>2207</v>
      </c>
      <c r="J10" s="913"/>
      <c r="K10" s="396" t="s">
        <v>2206</v>
      </c>
      <c r="L10" s="360"/>
      <c r="M10" s="360"/>
      <c r="N10" s="36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249</v>
      </c>
      <c r="B36" s="846" t="str">
        <f>VLOOKUP(A36,EQUIPOS!A6:D154,3,FALSE)</f>
        <v>Guadañadora, Cilindraje 41.5 cm3, Longitud del mango 1450 mm, Peso 7.4 kg</v>
      </c>
      <c r="C36" s="847"/>
      <c r="D36" s="847"/>
      <c r="E36" s="847"/>
      <c r="F36" s="847"/>
      <c r="G36" s="847"/>
      <c r="H36" s="848"/>
      <c r="I36" s="271"/>
      <c r="J36" s="272"/>
      <c r="K36" s="273">
        <f>VLOOKUP(A36,EQUIPOS!A6:D161,4,FALSE)</f>
        <v>4703.3833899656975</v>
      </c>
      <c r="L36" s="274"/>
      <c r="M36" s="275">
        <v>0.36</v>
      </c>
      <c r="N36" s="276">
        <f>K36/M36</f>
        <v>13064.953861015827</v>
      </c>
    </row>
    <row r="37" spans="1:14">
      <c r="A37" t="s">
        <v>273</v>
      </c>
      <c r="B37" s="846" t="str">
        <f>VLOOKUP(A37,EQUIPOS!A7:D154,3,FALSE)</f>
        <v>Motosierra, 93.6 cm3 - 7.1 HP, 45-90 cm - 7.9 kg</v>
      </c>
      <c r="C37" s="847"/>
      <c r="D37" s="847"/>
      <c r="E37" s="847"/>
      <c r="F37" s="847"/>
      <c r="G37" s="847"/>
      <c r="H37" s="848"/>
      <c r="I37" s="271"/>
      <c r="J37" s="272"/>
      <c r="K37" s="273">
        <f>VLOOKUP(A37,EQUIPOS!A7:D162,4,FALSE)</f>
        <v>6292.642728196166</v>
      </c>
      <c r="L37" s="274"/>
      <c r="M37" s="275">
        <v>0.10299999999999999</v>
      </c>
      <c r="N37" s="276">
        <f>K37/M37</f>
        <v>61093.618720351129</v>
      </c>
    </row>
    <row r="38" spans="1:14">
      <c r="B38" s="846"/>
      <c r="C38" s="847"/>
      <c r="D38" s="847"/>
      <c r="E38" s="847"/>
      <c r="F38" s="847"/>
      <c r="G38" s="847"/>
      <c r="H38" s="848"/>
      <c r="I38" s="271"/>
      <c r="J38" s="272"/>
      <c r="K38" s="273"/>
      <c r="L38" s="274"/>
      <c r="M38" s="275"/>
      <c r="N38" s="277"/>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1879.5486111111113</v>
      </c>
    </row>
    <row r="43" spans="1:14" ht="15.75" thickBot="1">
      <c r="B43" s="833" t="s">
        <v>953</v>
      </c>
      <c r="C43" s="834"/>
      <c r="D43" s="834"/>
      <c r="E43" s="834"/>
      <c r="F43" s="834"/>
      <c r="G43" s="834"/>
      <c r="H43" s="834"/>
      <c r="I43" s="834"/>
      <c r="J43" s="834"/>
      <c r="K43" s="834"/>
      <c r="L43" s="834"/>
      <c r="M43" s="835"/>
      <c r="N43" s="102">
        <f>SUM(N36:N42)</f>
        <v>76038.121192478065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ht="15.75">
      <c r="A59" t="s">
        <v>1221</v>
      </c>
      <c r="B59" s="49" t="str">
        <f>VLOOKUP(A59,TRANSPORTE!A5:D94,3,FALSE)</f>
        <v>Transporte de material desmontado</v>
      </c>
      <c r="C59" s="321"/>
      <c r="D59" s="321"/>
      <c r="E59" s="321"/>
      <c r="F59" s="321"/>
      <c r="G59" s="321"/>
      <c r="H59" s="650" t="str">
        <f>VLOOKUP(A59,TRANSPORTE!A6:D120,2,FALSE)</f>
        <v>tkm</v>
      </c>
      <c r="I59" s="283">
        <v>50</v>
      </c>
      <c r="J59" s="290">
        <v>1</v>
      </c>
      <c r="K59" s="283">
        <f>I59*J59</f>
        <v>50</v>
      </c>
      <c r="L59" s="922">
        <f>'900.2'!N78</f>
        <v>1006.7741347151457</v>
      </c>
      <c r="M59" s="923"/>
      <c r="N59" s="291">
        <f>K59*L59</f>
        <v>50338.706735757281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50338.706735757281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2.88</v>
      </c>
      <c r="N70" s="300">
        <f>K70/M70</f>
        <v>37590.972222222226</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N70+N71+N72+N73+N74</f>
        <v>37590.972222222226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163967.80015045757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32793.560030091518</v>
      </c>
      <c r="M83" s="868"/>
      <c r="N83" s="54"/>
    </row>
    <row r="84" spans="1:14">
      <c r="B84" s="92" t="s">
        <v>973</v>
      </c>
      <c r="C84" s="93"/>
      <c r="D84" s="93"/>
      <c r="E84" s="93"/>
      <c r="F84" s="93"/>
      <c r="G84" s="93"/>
      <c r="H84" s="93"/>
      <c r="I84" s="90"/>
      <c r="J84" s="91"/>
      <c r="K84" s="308">
        <v>0.05</v>
      </c>
      <c r="L84" s="867">
        <f>N78*K84</f>
        <v>8198.3900075228794</v>
      </c>
      <c r="M84" s="868"/>
      <c r="N84" s="54"/>
    </row>
    <row r="85" spans="1:14" ht="15.75" thickBot="1">
      <c r="B85" s="94" t="s">
        <v>974</v>
      </c>
      <c r="C85" s="95"/>
      <c r="D85" s="95"/>
      <c r="E85" s="95"/>
      <c r="F85" s="95"/>
      <c r="G85" s="95"/>
      <c r="H85" s="95"/>
      <c r="I85" s="96"/>
      <c r="J85" s="97"/>
      <c r="K85" s="309">
        <v>0.05</v>
      </c>
      <c r="L85" s="869">
        <f>N78*K85</f>
        <v>8198.3900075228794</v>
      </c>
      <c r="M85" s="870"/>
      <c r="N85" s="54"/>
    </row>
    <row r="86" spans="1:14" ht="15.75" thickBot="1">
      <c r="B86" s="833" t="s">
        <v>953</v>
      </c>
      <c r="C86" s="834"/>
      <c r="D86" s="834"/>
      <c r="E86" s="834"/>
      <c r="F86" s="834"/>
      <c r="G86" s="834"/>
      <c r="H86" s="834"/>
      <c r="I86" s="834"/>
      <c r="J86" s="834"/>
      <c r="K86" s="834"/>
      <c r="L86" s="834"/>
      <c r="M86" s="835"/>
      <c r="N86" s="55">
        <f>L83+L84+L85</f>
        <v>49190.34004513728</v>
      </c>
    </row>
    <row r="87" spans="1:14" ht="15.75" thickBot="1">
      <c r="B87" s="36"/>
      <c r="C87" s="37"/>
      <c r="D87" s="37"/>
      <c r="E87" s="37"/>
      <c r="F87" s="37"/>
      <c r="G87" s="37"/>
      <c r="H87" s="37"/>
      <c r="I87" s="37"/>
      <c r="J87" s="37"/>
      <c r="K87" s="37"/>
      <c r="L87" s="37"/>
      <c r="M87" s="37"/>
      <c r="N87" s="38"/>
    </row>
    <row r="88" spans="1:14" ht="15.75" thickBot="1">
      <c r="A88" t="s">
        <v>2015</v>
      </c>
      <c r="B88" s="833" t="s">
        <v>975</v>
      </c>
      <c r="C88" s="834"/>
      <c r="D88" s="834"/>
      <c r="E88" s="834"/>
      <c r="F88" s="834"/>
      <c r="G88" s="834"/>
      <c r="H88" s="834"/>
      <c r="I88" s="834"/>
      <c r="J88" s="834"/>
      <c r="K88" s="834"/>
      <c r="L88" s="834"/>
      <c r="M88" s="835"/>
      <c r="N88" s="192">
        <f>N78+N86</f>
        <v>213158.14019559484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8.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150</v>
      </c>
      <c r="B36" s="846" t="str">
        <f>VLOOKUP(A36,EQUIPOS!A6:D154,3,FALSE)</f>
        <v>Cargador : Potencia en el volante 125 hp, Clasificación de RPM del motor 2300.</v>
      </c>
      <c r="C36" s="847"/>
      <c r="D36" s="847"/>
      <c r="E36" s="847"/>
      <c r="F36" s="847"/>
      <c r="G36" s="847"/>
      <c r="H36" s="848"/>
      <c r="I36" s="271"/>
      <c r="J36" s="272"/>
      <c r="K36" s="273">
        <f>VLOOKUP(A36,EQUIPOS!A6:D161,4,FALSE)</f>
        <v>214675.22318695261</v>
      </c>
      <c r="L36" s="274"/>
      <c r="M36" s="275">
        <v>2.375</v>
      </c>
      <c r="N36" s="276">
        <f>K36/M36</f>
        <v>90389.567657664258</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2.375</v>
      </c>
      <c r="N37" s="276">
        <f>K37/M37</f>
        <v>53803.314081943012</v>
      </c>
    </row>
    <row r="38" spans="1:14">
      <c r="A38" t="s">
        <v>195</v>
      </c>
      <c r="B38" s="846" t="str">
        <f>VLOOKUP(A38,EQUIPOS!A7:D154,3,FALSE)</f>
        <v xml:space="preserve">Equipo de oxicorte, Capacidad de corte: hasta 6´´ (152mm) </v>
      </c>
      <c r="C38" s="847"/>
      <c r="D38" s="847"/>
      <c r="E38" s="847"/>
      <c r="F38" s="847"/>
      <c r="G38" s="847"/>
      <c r="H38" s="848"/>
      <c r="I38" s="271"/>
      <c r="J38" s="272"/>
      <c r="K38" s="273">
        <f>VLOOKUP(A38,EQUIPOS!A7:D162,4,FALSE)</f>
        <v>19714.543149024896</v>
      </c>
      <c r="L38" s="274"/>
      <c r="M38" s="275">
        <v>2.375</v>
      </c>
      <c r="N38" s="277">
        <f>K38/M38</f>
        <v>8300.8602732736399</v>
      </c>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1416.2065453389896</v>
      </c>
    </row>
    <row r="43" spans="1:14" ht="15.75" thickBot="1">
      <c r="B43" s="833" t="s">
        <v>953</v>
      </c>
      <c r="C43" s="834"/>
      <c r="D43" s="834"/>
      <c r="E43" s="834"/>
      <c r="F43" s="834"/>
      <c r="G43" s="834"/>
      <c r="H43" s="834"/>
      <c r="I43" s="834"/>
      <c r="J43" s="834"/>
      <c r="K43" s="834"/>
      <c r="L43" s="834"/>
      <c r="M43" s="835"/>
      <c r="N43" s="102">
        <f>SUM(N36:N42)</f>
        <v>153909.94855821988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1006.7741347151457</v>
      </c>
      <c r="M59" s="923"/>
      <c r="N59" s="291">
        <f>K59*L59</f>
        <v>1006.7741347151457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1006.7741347151457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85">
        <f>N43+N54+N65+N76</f>
        <v>169078.78814632492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33815.757629264983</v>
      </c>
      <c r="M83" s="868"/>
      <c r="N83" s="54"/>
    </row>
    <row r="84" spans="1:14">
      <c r="B84" s="92" t="s">
        <v>973</v>
      </c>
      <c r="C84" s="93"/>
      <c r="D84" s="93"/>
      <c r="E84" s="93"/>
      <c r="F84" s="93"/>
      <c r="G84" s="93"/>
      <c r="H84" s="93"/>
      <c r="I84" s="90"/>
      <c r="J84" s="91"/>
      <c r="K84" s="308">
        <v>0.05</v>
      </c>
      <c r="L84" s="867">
        <f>N78*K84</f>
        <v>8453.9394073162457</v>
      </c>
      <c r="M84" s="868"/>
      <c r="N84" s="54"/>
    </row>
    <row r="85" spans="1:14" ht="15.75" thickBot="1">
      <c r="B85" s="94" t="s">
        <v>974</v>
      </c>
      <c r="C85" s="95"/>
      <c r="D85" s="95"/>
      <c r="E85" s="95"/>
      <c r="F85" s="95"/>
      <c r="G85" s="95"/>
      <c r="H85" s="95"/>
      <c r="I85" s="96"/>
      <c r="J85" s="97"/>
      <c r="K85" s="309">
        <v>0.05</v>
      </c>
      <c r="L85" s="869">
        <f>N78*K85</f>
        <v>8453.9394073162457</v>
      </c>
      <c r="M85" s="870"/>
      <c r="N85" s="54"/>
    </row>
    <row r="86" spans="1:14" ht="15.75" thickBot="1">
      <c r="B86" s="833" t="s">
        <v>953</v>
      </c>
      <c r="C86" s="834"/>
      <c r="D86" s="834"/>
      <c r="E86" s="834"/>
      <c r="F86" s="834"/>
      <c r="G86" s="834"/>
      <c r="H86" s="834"/>
      <c r="I86" s="834"/>
      <c r="J86" s="834"/>
      <c r="K86" s="834"/>
      <c r="L86" s="834"/>
      <c r="M86" s="835"/>
      <c r="N86" s="55">
        <f>L83+L84+L85</f>
        <v>50723.636443897478</v>
      </c>
    </row>
    <row r="87" spans="1:14" ht="15.75" thickBot="1">
      <c r="B87" s="36"/>
      <c r="C87" s="37"/>
      <c r="D87" s="37"/>
      <c r="E87" s="37"/>
      <c r="F87" s="37"/>
      <c r="G87" s="37"/>
      <c r="H87" s="37"/>
      <c r="I87" s="37"/>
      <c r="J87" s="37"/>
      <c r="K87" s="37"/>
      <c r="L87" s="37"/>
      <c r="M87" s="37"/>
      <c r="N87" s="38"/>
    </row>
    <row r="88" spans="1:14" ht="15.75" thickBot="1">
      <c r="A88" t="s">
        <v>2015</v>
      </c>
      <c r="B88" s="833" t="s">
        <v>975</v>
      </c>
      <c r="C88" s="834"/>
      <c r="D88" s="834"/>
      <c r="E88" s="834"/>
      <c r="F88" s="834"/>
      <c r="G88" s="834"/>
      <c r="H88" s="834"/>
      <c r="I88" s="834"/>
      <c r="J88" s="834"/>
      <c r="K88" s="834"/>
      <c r="L88" s="834"/>
      <c r="M88" s="835"/>
      <c r="N88" s="55">
        <f>N78+N86</f>
        <v>219802.42459022239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c r="B106" s="871"/>
      <c r="C106" s="872"/>
      <c r="D106" s="872"/>
      <c r="E106" s="872"/>
      <c r="F106" s="872"/>
      <c r="G106" s="872"/>
      <c r="H106" s="872"/>
      <c r="I106" s="872"/>
      <c r="J106" s="872"/>
      <c r="K106" s="872"/>
      <c r="L106" s="872"/>
      <c r="M106" s="872"/>
      <c r="N106" s="873"/>
    </row>
    <row r="107" spans="2:14" ht="27.7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6.42578125"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11" t="s">
        <v>2205</v>
      </c>
      <c r="C10" s="912"/>
      <c r="D10" s="912"/>
      <c r="E10" s="912"/>
      <c r="F10" s="395" t="s">
        <v>2206</v>
      </c>
      <c r="G10" s="82"/>
      <c r="H10" s="363"/>
      <c r="I10" s="913" t="s">
        <v>2207</v>
      </c>
      <c r="J10" s="913"/>
      <c r="K10" s="396" t="s">
        <v>2206</v>
      </c>
      <c r="L10" s="360"/>
      <c r="M10" s="360"/>
      <c r="N10" s="36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312</v>
      </c>
      <c r="B36" s="846" t="str">
        <f>VLOOKUP(A36,EQUIPOS!A6:D154,3,FALSE)</f>
        <v>Retroexcavadora sobre oruga, potencia 138 HP, balde de 1,5 m3.</v>
      </c>
      <c r="C36" s="847"/>
      <c r="D36" s="847"/>
      <c r="E36" s="847"/>
      <c r="F36" s="847"/>
      <c r="G36" s="847"/>
      <c r="H36" s="848"/>
      <c r="I36" s="271"/>
      <c r="J36" s="272"/>
      <c r="K36" s="273">
        <f>VLOOKUP(A36,EQUIPOS!A6:D161,4,FALSE)</f>
        <v>209563.90834916802</v>
      </c>
      <c r="L36" s="274"/>
      <c r="M36" s="275">
        <v>2.5</v>
      </c>
      <c r="N36" s="276">
        <f>K36/M36</f>
        <v>83825.563339667206</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2.5</v>
      </c>
      <c r="N37" s="276">
        <f>K37/M37</f>
        <v>51113.148377845864</v>
      </c>
    </row>
    <row r="38" spans="1:14">
      <c r="A38" t="s">
        <v>195</v>
      </c>
      <c r="B38" s="846" t="str">
        <f>VLOOKUP(A38,EQUIPOS!A8:D154,3,FALSE)</f>
        <v xml:space="preserve">Equipo de oxicorte, Capacidad de corte: hasta 6´´ (152mm) </v>
      </c>
      <c r="C38" s="847"/>
      <c r="D38" s="847"/>
      <c r="E38" s="847"/>
      <c r="F38" s="847"/>
      <c r="G38" s="847"/>
      <c r="H38" s="848"/>
      <c r="I38" s="271"/>
      <c r="J38" s="272"/>
      <c r="K38" s="273">
        <f>VLOOKUP(A38,EQUIPOS!A8:D163,4,FALSE)</f>
        <v>19714.543149024896</v>
      </c>
      <c r="L38" s="274"/>
      <c r="M38" s="275">
        <v>2.5</v>
      </c>
      <c r="N38" s="276">
        <f>K38/M38</f>
        <v>7885.8172596099585</v>
      </c>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269.07924361440797</v>
      </c>
    </row>
    <row r="43" spans="1:14" ht="15.75" thickBot="1">
      <c r="B43" s="833" t="s">
        <v>953</v>
      </c>
      <c r="C43" s="834"/>
      <c r="D43" s="834"/>
      <c r="E43" s="834"/>
      <c r="F43" s="834"/>
      <c r="G43" s="834"/>
      <c r="H43" s="834"/>
      <c r="I43" s="834"/>
      <c r="J43" s="834"/>
      <c r="K43" s="834"/>
      <c r="L43" s="834"/>
      <c r="M43" s="835"/>
      <c r="N43" s="102">
        <f>SUM(N36:N42)</f>
        <v>143093.60822073743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1006.7741347151457</v>
      </c>
      <c r="M59" s="923"/>
      <c r="N59" s="291">
        <f>K59*L59</f>
        <v>1006.7741347151457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1006.7741347151457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f>+(I70*J70)/100</f>
        <v>162393</v>
      </c>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N70+N71+N72+N73+N74</f>
        <v>13453.962180720398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157554.34453617298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31510.868907234599</v>
      </c>
      <c r="M83" s="868"/>
      <c r="N83" s="54"/>
    </row>
    <row r="84" spans="1:14">
      <c r="B84" s="92" t="s">
        <v>973</v>
      </c>
      <c r="C84" s="93"/>
      <c r="D84" s="93"/>
      <c r="E84" s="93"/>
      <c r="F84" s="93"/>
      <c r="G84" s="93"/>
      <c r="H84" s="93"/>
      <c r="I84" s="90"/>
      <c r="J84" s="91"/>
      <c r="K84" s="308">
        <v>0.05</v>
      </c>
      <c r="L84" s="867">
        <f>N78*K84</f>
        <v>7877.7172268086497</v>
      </c>
      <c r="M84" s="868"/>
      <c r="N84" s="54"/>
    </row>
    <row r="85" spans="1:14" ht="15.75" thickBot="1">
      <c r="B85" s="94" t="s">
        <v>974</v>
      </c>
      <c r="C85" s="95"/>
      <c r="D85" s="95"/>
      <c r="E85" s="95"/>
      <c r="F85" s="95"/>
      <c r="G85" s="95"/>
      <c r="H85" s="95"/>
      <c r="I85" s="96"/>
      <c r="J85" s="97"/>
      <c r="K85" s="309">
        <v>0.05</v>
      </c>
      <c r="L85" s="869">
        <f>N78*K85</f>
        <v>7877.7172268086497</v>
      </c>
      <c r="M85" s="870"/>
      <c r="N85" s="54"/>
    </row>
    <row r="86" spans="1:14" ht="15.75" thickBot="1">
      <c r="B86" s="833" t="s">
        <v>953</v>
      </c>
      <c r="C86" s="834"/>
      <c r="D86" s="834"/>
      <c r="E86" s="834"/>
      <c r="F86" s="834"/>
      <c r="G86" s="834"/>
      <c r="H86" s="834"/>
      <c r="I86" s="834"/>
      <c r="J86" s="834"/>
      <c r="K86" s="834"/>
      <c r="L86" s="834"/>
      <c r="M86" s="835"/>
      <c r="N86" s="55">
        <f>L83+L84+L85</f>
        <v>47266.303360851896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204820.64789702487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8.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4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7"/>
      <c r="C1" s="892"/>
      <c r="D1" s="893"/>
      <c r="E1" s="893"/>
      <c r="F1" s="893"/>
      <c r="G1" s="893"/>
      <c r="H1" s="893"/>
      <c r="I1" s="893"/>
      <c r="J1" s="894"/>
      <c r="K1" s="895" t="s">
        <v>933</v>
      </c>
      <c r="L1" s="897" t="s">
        <v>2198</v>
      </c>
      <c r="M1" s="898"/>
      <c r="N1" s="899"/>
    </row>
    <row r="2" spans="2:14">
      <c r="B2" s="878"/>
      <c r="C2" s="889" t="s">
        <v>934</v>
      </c>
      <c r="D2" s="890"/>
      <c r="E2" s="890"/>
      <c r="F2" s="890"/>
      <c r="G2" s="890"/>
      <c r="H2" s="890"/>
      <c r="I2" s="890"/>
      <c r="J2" s="891"/>
      <c r="K2" s="896"/>
      <c r="L2" s="900"/>
      <c r="M2" s="901"/>
      <c r="N2" s="902"/>
    </row>
    <row r="3" spans="2:14">
      <c r="B3" s="878"/>
      <c r="C3" s="889" t="s">
        <v>2199</v>
      </c>
      <c r="D3" s="890"/>
      <c r="E3" s="890"/>
      <c r="F3" s="890"/>
      <c r="G3" s="890"/>
      <c r="H3" s="890"/>
      <c r="I3" s="890"/>
      <c r="J3" s="891"/>
      <c r="K3" s="880" t="s">
        <v>935</v>
      </c>
      <c r="L3" s="905">
        <v>1</v>
      </c>
      <c r="M3" s="906"/>
      <c r="N3" s="907"/>
    </row>
    <row r="4" spans="2:14">
      <c r="B4" s="878"/>
      <c r="C4" s="889" t="s">
        <v>2200</v>
      </c>
      <c r="D4" s="890"/>
      <c r="E4" s="890"/>
      <c r="F4" s="890"/>
      <c r="G4" s="890"/>
      <c r="H4" s="890"/>
      <c r="I4" s="890"/>
      <c r="J4" s="891"/>
      <c r="K4" s="903"/>
      <c r="L4" s="908"/>
      <c r="M4" s="909"/>
      <c r="N4" s="910"/>
    </row>
    <row r="5" spans="2:14">
      <c r="B5" s="878"/>
      <c r="C5" s="889" t="s">
        <v>2201</v>
      </c>
      <c r="D5" s="890"/>
      <c r="E5" s="890"/>
      <c r="F5" s="890"/>
      <c r="G5" s="890"/>
      <c r="H5" s="890"/>
      <c r="I5" s="890"/>
      <c r="J5" s="891"/>
      <c r="K5" s="880" t="s">
        <v>936</v>
      </c>
      <c r="L5" s="882"/>
      <c r="M5" s="882" t="s">
        <v>937</v>
      </c>
      <c r="N5" s="884"/>
    </row>
    <row r="6" spans="2:14" ht="15.75" thickBot="1">
      <c r="B6" s="879"/>
      <c r="C6" s="886"/>
      <c r="D6" s="887"/>
      <c r="E6" s="887"/>
      <c r="F6" s="887"/>
      <c r="G6" s="887"/>
      <c r="H6" s="887"/>
      <c r="I6" s="887"/>
      <c r="J6" s="888"/>
      <c r="K6" s="881"/>
      <c r="L6" s="883"/>
      <c r="M6" s="883"/>
      <c r="N6" s="88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911" t="s">
        <v>2205</v>
      </c>
      <c r="C10" s="912"/>
      <c r="D10" s="912"/>
      <c r="E10" s="912"/>
      <c r="F10" s="395" t="s">
        <v>2206</v>
      </c>
      <c r="G10" s="82"/>
      <c r="H10" s="363"/>
      <c r="I10" s="913" t="s">
        <v>2207</v>
      </c>
      <c r="J10" s="913"/>
      <c r="K10" s="396" t="s">
        <v>2206</v>
      </c>
      <c r="L10" s="360"/>
      <c r="M10" s="360"/>
      <c r="N10" s="36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150</v>
      </c>
      <c r="B36" s="846" t="str">
        <f>VLOOKUP(A36,EQUIPOS!A6:D154,3,FALSE)</f>
        <v>Cargador : Potencia en el volante 125 hp, Clasificación de RPM del motor 2300.</v>
      </c>
      <c r="C36" s="847"/>
      <c r="D36" s="847"/>
      <c r="E36" s="847"/>
      <c r="F36" s="847"/>
      <c r="G36" s="847"/>
      <c r="H36" s="848"/>
      <c r="I36" s="271"/>
      <c r="J36" s="272"/>
      <c r="K36" s="273">
        <f>VLOOKUP(A36,EQUIPOS!A6:D161,4,FALSE)</f>
        <v>214675.22318695261</v>
      </c>
      <c r="L36" s="274"/>
      <c r="M36" s="275">
        <v>9.25</v>
      </c>
      <c r="N36" s="276">
        <f>K36/M36</f>
        <v>23208.132236427311</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9.25</v>
      </c>
      <c r="N37" s="276">
        <f>K37/M37</f>
        <v>13814.364426444827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58.094119895785944</v>
      </c>
    </row>
    <row r="43" spans="1:14" ht="15.75" thickBot="1">
      <c r="B43" s="833" t="s">
        <v>953</v>
      </c>
      <c r="C43" s="834"/>
      <c r="D43" s="834"/>
      <c r="E43" s="834"/>
      <c r="F43" s="834"/>
      <c r="G43" s="834"/>
      <c r="H43" s="834"/>
      <c r="I43" s="834"/>
      <c r="J43" s="834"/>
      <c r="K43" s="834"/>
      <c r="L43" s="834"/>
      <c r="M43" s="835"/>
      <c r="N43" s="102">
        <f>SUM(N36:N42)</f>
        <v>37080.590782767926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1006.7741347151457</v>
      </c>
      <c r="M59" s="923"/>
      <c r="N59" s="291">
        <f>K59*L59</f>
        <v>1006.7741347151457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1006.7741347151457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74</v>
      </c>
      <c r="N70" s="300">
        <f>K70/M70</f>
        <v>1463</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N70+N71+N72+N73+N74</f>
        <v>2904.7059947892972</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40992.070912272371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8198.4141824544749</v>
      </c>
      <c r="M83" s="868"/>
      <c r="N83" s="54"/>
    </row>
    <row r="84" spans="1:14">
      <c r="B84" s="92" t="s">
        <v>973</v>
      </c>
      <c r="C84" s="93"/>
      <c r="D84" s="93"/>
      <c r="E84" s="93"/>
      <c r="F84" s="93"/>
      <c r="G84" s="93"/>
      <c r="H84" s="93"/>
      <c r="I84" s="90"/>
      <c r="J84" s="91"/>
      <c r="K84" s="308">
        <v>0.05</v>
      </c>
      <c r="L84" s="867">
        <f>N78*K84</f>
        <v>2049.6035456136187</v>
      </c>
      <c r="M84" s="868"/>
      <c r="N84" s="54"/>
    </row>
    <row r="85" spans="1:14" ht="15.75" thickBot="1">
      <c r="B85" s="94" t="s">
        <v>974</v>
      </c>
      <c r="C85" s="95"/>
      <c r="D85" s="95"/>
      <c r="E85" s="95"/>
      <c r="F85" s="95"/>
      <c r="G85" s="95"/>
      <c r="H85" s="95"/>
      <c r="I85" s="96"/>
      <c r="J85" s="97"/>
      <c r="K85" s="309">
        <v>0.05</v>
      </c>
      <c r="L85" s="869">
        <f>N78*K85</f>
        <v>2049.6035456136187</v>
      </c>
      <c r="M85" s="870"/>
      <c r="N85" s="54"/>
    </row>
    <row r="86" spans="1:14" ht="15.75" thickBot="1">
      <c r="B86" s="833" t="s">
        <v>953</v>
      </c>
      <c r="C86" s="834"/>
      <c r="D86" s="834"/>
      <c r="E86" s="834"/>
      <c r="F86" s="834"/>
      <c r="G86" s="834"/>
      <c r="H86" s="834"/>
      <c r="I86" s="834"/>
      <c r="J86" s="834"/>
      <c r="K86" s="834"/>
      <c r="L86" s="834"/>
      <c r="M86" s="835"/>
      <c r="N86" s="55">
        <f>L83+L84+L85</f>
        <v>12297.621273681714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53289.692185954089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180</v>
      </c>
      <c r="B36" s="846" t="str">
        <f>VLOOKUP(A36,EQUIPOS!A6:D154,3,FALSE)</f>
        <v>Compresor 120 HP, con martillo.</v>
      </c>
      <c r="C36" s="847"/>
      <c r="D36" s="847"/>
      <c r="E36" s="847"/>
      <c r="F36" s="847"/>
      <c r="G36" s="847"/>
      <c r="H36" s="848"/>
      <c r="I36" s="271"/>
      <c r="J36" s="272"/>
      <c r="K36" s="273">
        <f>VLOOKUP(A36,EQUIPOS!A6:D161,4,FALSE)</f>
        <v>127782.87094461465</v>
      </c>
      <c r="L36" s="274"/>
      <c r="M36" s="275">
        <v>2.5</v>
      </c>
      <c r="N36" s="276">
        <f>K36/M36</f>
        <v>51113.148377845864</v>
      </c>
    </row>
    <row r="37" spans="1:14">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1082.6200000000001</v>
      </c>
    </row>
    <row r="43" spans="1:14" ht="15.75" thickBot="1">
      <c r="B43" s="833" t="s">
        <v>953</v>
      </c>
      <c r="C43" s="834"/>
      <c r="D43" s="834"/>
      <c r="E43" s="834"/>
      <c r="F43" s="834"/>
      <c r="G43" s="834"/>
      <c r="H43" s="834"/>
      <c r="I43" s="834"/>
      <c r="J43" s="834"/>
      <c r="K43" s="834"/>
      <c r="L43" s="834"/>
      <c r="M43" s="835"/>
      <c r="N43" s="102">
        <f>SUM(N36:N42)</f>
        <v>52195.768377845867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1006.7741347151457</v>
      </c>
      <c r="M59" s="923"/>
      <c r="N59" s="291">
        <f>K59*L59</f>
        <v>1006.7741347151457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1006.7741347151457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20</v>
      </c>
      <c r="N70" s="300">
        <f>K70/M70</f>
        <v>10826.2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N70+N71+N72+N73+N74</f>
        <v>10826.2</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64028.742512561017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12805.748502512204</v>
      </c>
      <c r="M83" s="868"/>
      <c r="N83" s="54"/>
    </row>
    <row r="84" spans="1:14">
      <c r="B84" s="92" t="s">
        <v>973</v>
      </c>
      <c r="C84" s="93"/>
      <c r="D84" s="93"/>
      <c r="E84" s="93"/>
      <c r="F84" s="93"/>
      <c r="G84" s="93"/>
      <c r="H84" s="93"/>
      <c r="I84" s="90"/>
      <c r="J84" s="91"/>
      <c r="K84" s="308">
        <v>0.05</v>
      </c>
      <c r="L84" s="867">
        <f>N78*K84</f>
        <v>3201.437125628051</v>
      </c>
      <c r="M84" s="868"/>
      <c r="N84" s="54"/>
    </row>
    <row r="85" spans="1:14" ht="15.75" thickBot="1">
      <c r="B85" s="94" t="s">
        <v>974</v>
      </c>
      <c r="C85" s="95"/>
      <c r="D85" s="95"/>
      <c r="E85" s="95"/>
      <c r="F85" s="95"/>
      <c r="G85" s="95"/>
      <c r="H85" s="95"/>
      <c r="I85" s="96"/>
      <c r="J85" s="97"/>
      <c r="K85" s="309">
        <v>0.05</v>
      </c>
      <c r="L85" s="869">
        <f>N78*K85</f>
        <v>3201.437125628051</v>
      </c>
      <c r="M85" s="870"/>
      <c r="N85" s="54"/>
    </row>
    <row r="86" spans="1:14" ht="15.75" thickBot="1">
      <c r="B86" s="833" t="s">
        <v>953</v>
      </c>
      <c r="C86" s="834"/>
      <c r="D86" s="834"/>
      <c r="E86" s="834"/>
      <c r="F86" s="834"/>
      <c r="G86" s="834"/>
      <c r="H86" s="834"/>
      <c r="I86" s="834"/>
      <c r="J86" s="834"/>
      <c r="K86" s="834"/>
      <c r="L86" s="834"/>
      <c r="M86" s="835"/>
      <c r="N86" s="55">
        <f>L83+L84+L85</f>
        <v>19208.622753768304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83237.365266329318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8"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150</v>
      </c>
      <c r="B36" s="846" t="str">
        <f>VLOOKUP(A36,EQUIPOS!A6:D154,3,FALSE)</f>
        <v>Cargador : Potencia en el volante 125 hp, Clasificación de RPM del motor 2300.</v>
      </c>
      <c r="C36" s="847"/>
      <c r="D36" s="847"/>
      <c r="E36" s="847"/>
      <c r="F36" s="847"/>
      <c r="G36" s="847"/>
      <c r="H36" s="848"/>
      <c r="I36" s="271"/>
      <c r="J36" s="272"/>
      <c r="K36" s="273">
        <f>VLOOKUP(A36,EQUIPOS!A6:D161,4,FALSE)</f>
        <v>214675.22318695261</v>
      </c>
      <c r="L36" s="274"/>
      <c r="M36" s="275">
        <v>2.375</v>
      </c>
      <c r="N36" s="276">
        <f>K36/M36</f>
        <v>90389.567657664258</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2.375</v>
      </c>
      <c r="N37" s="276">
        <f>K37/M37</f>
        <v>53803.314081943012</v>
      </c>
    </row>
    <row r="38" spans="1:14">
      <c r="A38" t="s">
        <v>195</v>
      </c>
      <c r="B38" s="846" t="str">
        <f>VLOOKUP(A38,EQUIPOS!A8:D154,3,FALSE)</f>
        <v xml:space="preserve">Equipo de oxicorte, Capacidad de corte: hasta 6´´ (152mm) </v>
      </c>
      <c r="C38" s="847"/>
      <c r="D38" s="847"/>
      <c r="E38" s="847"/>
      <c r="F38" s="847"/>
      <c r="G38" s="847"/>
      <c r="H38" s="848"/>
      <c r="I38" s="271"/>
      <c r="J38" s="272"/>
      <c r="K38" s="273">
        <f>VLOOKUP(A38,EQUIPOS!A8:D163,4,FALSE)</f>
        <v>19714.543149024896</v>
      </c>
      <c r="L38" s="274"/>
      <c r="M38" s="275">
        <v>2.375</v>
      </c>
      <c r="N38" s="276">
        <f>K38/M38</f>
        <v>8300.8602732736399</v>
      </c>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1416.2065453389896</v>
      </c>
    </row>
    <row r="43" spans="1:14" ht="15.75" thickBot="1">
      <c r="B43" s="833" t="s">
        <v>953</v>
      </c>
      <c r="C43" s="834"/>
      <c r="D43" s="834"/>
      <c r="E43" s="834"/>
      <c r="F43" s="834"/>
      <c r="G43" s="834"/>
      <c r="H43" s="834"/>
      <c r="I43" s="834"/>
      <c r="J43" s="834"/>
      <c r="K43" s="834"/>
      <c r="L43" s="834"/>
      <c r="M43" s="835"/>
      <c r="N43" s="102">
        <f>SUM(N36:N42)</f>
        <v>153909.94855821988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1006.7741347151457</v>
      </c>
      <c r="M59" s="923"/>
      <c r="N59" s="291">
        <f>K59*L59</f>
        <v>1006.7741347151457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1006.7741347151457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169078.78814632492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33815.757629264983</v>
      </c>
      <c r="M83" s="868"/>
      <c r="N83" s="54"/>
    </row>
    <row r="84" spans="1:14">
      <c r="B84" s="92" t="s">
        <v>973</v>
      </c>
      <c r="C84" s="93"/>
      <c r="D84" s="93"/>
      <c r="E84" s="93"/>
      <c r="F84" s="93"/>
      <c r="G84" s="93"/>
      <c r="H84" s="93"/>
      <c r="I84" s="90"/>
      <c r="J84" s="91"/>
      <c r="K84" s="308">
        <v>0.05</v>
      </c>
      <c r="L84" s="867">
        <f>N78*K84</f>
        <v>8453.9394073162457</v>
      </c>
      <c r="M84" s="868"/>
      <c r="N84" s="54"/>
    </row>
    <row r="85" spans="1:14" ht="15.75" thickBot="1">
      <c r="B85" s="94" t="s">
        <v>974</v>
      </c>
      <c r="C85" s="95"/>
      <c r="D85" s="95"/>
      <c r="E85" s="95"/>
      <c r="F85" s="95"/>
      <c r="G85" s="95"/>
      <c r="H85" s="95"/>
      <c r="I85" s="96"/>
      <c r="J85" s="97"/>
      <c r="K85" s="309">
        <v>0.05</v>
      </c>
      <c r="L85" s="869">
        <f>N78*K85</f>
        <v>8453.9394073162457</v>
      </c>
      <c r="M85" s="870"/>
      <c r="N85" s="54"/>
    </row>
    <row r="86" spans="1:14" ht="15.75" thickBot="1">
      <c r="B86" s="833" t="s">
        <v>953</v>
      </c>
      <c r="C86" s="834"/>
      <c r="D86" s="834"/>
      <c r="E86" s="834"/>
      <c r="F86" s="834"/>
      <c r="G86" s="834"/>
      <c r="H86" s="834"/>
      <c r="I86" s="834"/>
      <c r="J86" s="834"/>
      <c r="K86" s="834"/>
      <c r="L86" s="834"/>
      <c r="M86" s="835"/>
      <c r="N86" s="55">
        <f>L83+L84+L85</f>
        <v>50723.636443897478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219802.42459022239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312</v>
      </c>
      <c r="B36" s="846" t="str">
        <f>VLOOKUP(A36,EQUIPOS!A6:D154,3,FALSE)</f>
        <v>Retroexcavadora sobre oruga, potencia 138 HP, balde de 1,5 m3.</v>
      </c>
      <c r="C36" s="847"/>
      <c r="D36" s="847"/>
      <c r="E36" s="847"/>
      <c r="F36" s="847"/>
      <c r="G36" s="847"/>
      <c r="H36" s="848"/>
      <c r="I36" s="271"/>
      <c r="J36" s="272"/>
      <c r="K36" s="273">
        <f>VLOOKUP(A36,EQUIPOS!A6:D161,4,FALSE)</f>
        <v>209563.90834916802</v>
      </c>
      <c r="L36" s="274"/>
      <c r="M36" s="275">
        <v>2.5</v>
      </c>
      <c r="N36" s="276">
        <f>K36/M36</f>
        <v>83825.563339667206</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2.5</v>
      </c>
      <c r="N37" s="276">
        <f>K37/M37</f>
        <v>51113.148377845864</v>
      </c>
    </row>
    <row r="38" spans="1:14">
      <c r="A38" t="s">
        <v>195</v>
      </c>
      <c r="B38" s="846" t="str">
        <f>VLOOKUP(A38,EQUIPOS!A8:D154,3,FALSE)</f>
        <v xml:space="preserve">Equipo de oxicorte, Capacidad de corte: hasta 6´´ (152mm) </v>
      </c>
      <c r="C38" s="847"/>
      <c r="D38" s="847"/>
      <c r="E38" s="847"/>
      <c r="F38" s="847"/>
      <c r="G38" s="847"/>
      <c r="H38" s="848"/>
      <c r="I38" s="271"/>
      <c r="J38" s="272"/>
      <c r="K38" s="273">
        <f>VLOOKUP(A38,EQUIPOS!A8:D163,4,FALSE)</f>
        <v>19714.543149024896</v>
      </c>
      <c r="L38" s="274"/>
      <c r="M38" s="275">
        <v>2.5</v>
      </c>
      <c r="N38" s="276">
        <f>K38/M38</f>
        <v>7885.8172596099585</v>
      </c>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269.07924361440797</v>
      </c>
    </row>
    <row r="43" spans="1:14" ht="15.75" thickBot="1">
      <c r="B43" s="833" t="s">
        <v>953</v>
      </c>
      <c r="C43" s="834"/>
      <c r="D43" s="834"/>
      <c r="E43" s="834"/>
      <c r="F43" s="834"/>
      <c r="G43" s="834"/>
      <c r="H43" s="834"/>
      <c r="I43" s="834"/>
      <c r="J43" s="834"/>
      <c r="K43" s="834"/>
      <c r="L43" s="834"/>
      <c r="M43" s="835"/>
      <c r="N43" s="102">
        <f>SUM(N36:N42)</f>
        <v>143093.60822073743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22">
        <f>'900.2'!N78</f>
        <v>1006.7741347151457</v>
      </c>
      <c r="M59" s="923"/>
      <c r="N59" s="291">
        <f>K59*L59</f>
        <v>1006.7741347151457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1006.7741347151457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13453.962180720398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157554.34453617298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31510.868907234599</v>
      </c>
      <c r="M83" s="868"/>
      <c r="N83" s="54"/>
    </row>
    <row r="84" spans="1:14">
      <c r="B84" s="92" t="s">
        <v>973</v>
      </c>
      <c r="C84" s="93"/>
      <c r="D84" s="93"/>
      <c r="E84" s="93"/>
      <c r="F84" s="93"/>
      <c r="G84" s="93"/>
      <c r="H84" s="93"/>
      <c r="I84" s="90"/>
      <c r="J84" s="91"/>
      <c r="K84" s="308">
        <v>0.05</v>
      </c>
      <c r="L84" s="867">
        <f>N78*K84</f>
        <v>7877.7172268086497</v>
      </c>
      <c r="M84" s="868"/>
      <c r="N84" s="54"/>
    </row>
    <row r="85" spans="1:14" ht="15.75" thickBot="1">
      <c r="B85" s="94" t="s">
        <v>974</v>
      </c>
      <c r="C85" s="95"/>
      <c r="D85" s="95"/>
      <c r="E85" s="95"/>
      <c r="F85" s="95"/>
      <c r="G85" s="95"/>
      <c r="H85" s="95"/>
      <c r="I85" s="96"/>
      <c r="J85" s="97"/>
      <c r="K85" s="309">
        <v>0.05</v>
      </c>
      <c r="L85" s="869">
        <f>N78*K85</f>
        <v>7877.7172268086497</v>
      </c>
      <c r="M85" s="870"/>
      <c r="N85" s="54"/>
    </row>
    <row r="86" spans="1:14" ht="15.75" thickBot="1">
      <c r="B86" s="833" t="s">
        <v>953</v>
      </c>
      <c r="C86" s="834"/>
      <c r="D86" s="834"/>
      <c r="E86" s="834"/>
      <c r="F86" s="834"/>
      <c r="G86" s="834"/>
      <c r="H86" s="834"/>
      <c r="I86" s="834"/>
      <c r="J86" s="834"/>
      <c r="K86" s="834"/>
      <c r="L86" s="834"/>
      <c r="M86" s="835"/>
      <c r="N86" s="55">
        <f>L83+L84+L85</f>
        <v>47266.303360851896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204820.64789702487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312</v>
      </c>
      <c r="B36" s="846" t="str">
        <f>VLOOKUP(A36,EQUIPOS!A6:D154,3,FALSE)</f>
        <v>Retroexcavadora sobre oruga, potencia 138 HP, balde de 1,5 m3.</v>
      </c>
      <c r="C36" s="847"/>
      <c r="D36" s="847"/>
      <c r="E36" s="847"/>
      <c r="F36" s="847"/>
      <c r="G36" s="847"/>
      <c r="H36" s="848"/>
      <c r="I36" s="271"/>
      <c r="J36" s="272"/>
      <c r="K36" s="273">
        <f>VLOOKUP(A36,EQUIPOS!A6:D161,4,FALSE)</f>
        <v>209563.90834916802</v>
      </c>
      <c r="L36" s="274"/>
      <c r="M36" s="275">
        <v>2.5</v>
      </c>
      <c r="N36" s="276">
        <f>K36/M36</f>
        <v>83825.563339667206</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2.5</v>
      </c>
      <c r="N37" s="276">
        <f>K37/M37</f>
        <v>51113.148377845864</v>
      </c>
    </row>
    <row r="38" spans="1:14">
      <c r="A38" t="s">
        <v>195</v>
      </c>
      <c r="B38" s="846" t="str">
        <f>VLOOKUP(A38,EQUIPOS!A8:D154,3,FALSE)</f>
        <v xml:space="preserve">Equipo de oxicorte, Capacidad de corte: hasta 6´´ (152mm) </v>
      </c>
      <c r="C38" s="847"/>
      <c r="D38" s="847"/>
      <c r="E38" s="847"/>
      <c r="F38" s="847"/>
      <c r="G38" s="847"/>
      <c r="H38" s="848"/>
      <c r="I38" s="271"/>
      <c r="J38" s="272"/>
      <c r="K38" s="273">
        <f>VLOOKUP(A38,EQUIPOS!A8:D163,4,FALSE)</f>
        <v>19714.543149024896</v>
      </c>
      <c r="L38" s="274"/>
      <c r="M38" s="275">
        <v>2.5</v>
      </c>
      <c r="N38" s="276">
        <f>K38/M38</f>
        <v>7885.8172596099585</v>
      </c>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214.948243614408</v>
      </c>
    </row>
    <row r="43" spans="1:14" ht="15.75" thickBot="1">
      <c r="B43" s="833" t="s">
        <v>953</v>
      </c>
      <c r="C43" s="834"/>
      <c r="D43" s="834"/>
      <c r="E43" s="834"/>
      <c r="F43" s="834"/>
      <c r="G43" s="834"/>
      <c r="H43" s="834"/>
      <c r="I43" s="834"/>
      <c r="J43" s="834"/>
      <c r="K43" s="834"/>
      <c r="L43" s="834"/>
      <c r="M43" s="835"/>
      <c r="N43" s="102">
        <f>SUM(N36:N42)</f>
        <v>143039.47722073743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922">
        <f>'900.2'!N78</f>
        <v>1006.7741347151457</v>
      </c>
      <c r="M59" s="923"/>
      <c r="N59" s="291">
        <f>K59*L59</f>
        <v>1409.483788601204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1409.483788601204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20</v>
      </c>
      <c r="N70" s="300">
        <f>K70/M70</f>
        <v>5413.1</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10747.412180720399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155196.37319005904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31039.274638011808</v>
      </c>
      <c r="M83" s="868"/>
      <c r="N83" s="54"/>
    </row>
    <row r="84" spans="1:14">
      <c r="B84" s="92" t="s">
        <v>973</v>
      </c>
      <c r="C84" s="93"/>
      <c r="D84" s="93"/>
      <c r="E84" s="93"/>
      <c r="F84" s="93"/>
      <c r="G84" s="93"/>
      <c r="H84" s="93"/>
      <c r="I84" s="90"/>
      <c r="J84" s="91"/>
      <c r="K84" s="308">
        <v>0.05</v>
      </c>
      <c r="L84" s="867">
        <f>N78*K84</f>
        <v>7759.818659502952</v>
      </c>
      <c r="M84" s="868"/>
      <c r="N84" s="54"/>
    </row>
    <row r="85" spans="1:14" ht="15.75" thickBot="1">
      <c r="B85" s="94" t="s">
        <v>974</v>
      </c>
      <c r="C85" s="95"/>
      <c r="D85" s="95"/>
      <c r="E85" s="95"/>
      <c r="F85" s="95"/>
      <c r="G85" s="95"/>
      <c r="H85" s="95"/>
      <c r="I85" s="96"/>
      <c r="J85" s="97"/>
      <c r="K85" s="309">
        <v>0.05</v>
      </c>
      <c r="L85" s="869">
        <f>N78*K85</f>
        <v>7759.818659502952</v>
      </c>
      <c r="M85" s="870"/>
      <c r="N85" s="54"/>
    </row>
    <row r="86" spans="1:14" ht="15.75" thickBot="1">
      <c r="B86" s="833" t="s">
        <v>953</v>
      </c>
      <c r="C86" s="834"/>
      <c r="D86" s="834"/>
      <c r="E86" s="834"/>
      <c r="F86" s="834"/>
      <c r="G86" s="834"/>
      <c r="H86" s="834"/>
      <c r="I86" s="834"/>
      <c r="J86" s="834"/>
      <c r="K86" s="834"/>
      <c r="L86" s="834"/>
      <c r="M86" s="835"/>
      <c r="N86" s="55">
        <f>L83+L84+L85</f>
        <v>46558.911957017714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201755.28514707676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150</v>
      </c>
      <c r="B36" s="846" t="str">
        <f>VLOOKUP(A36,EQUIPOS!A6:D154,3,FALSE)</f>
        <v>Cargador : Potencia en el volante 125 hp, Clasificación de RPM del motor 2300.</v>
      </c>
      <c r="C36" s="847"/>
      <c r="D36" s="847"/>
      <c r="E36" s="847"/>
      <c r="F36" s="847"/>
      <c r="G36" s="847"/>
      <c r="H36" s="848"/>
      <c r="I36" s="271"/>
      <c r="J36" s="272"/>
      <c r="K36" s="273">
        <f>VLOOKUP(A36,EQUIPOS!A6:D161,4,FALSE)</f>
        <v>214675.22318695261</v>
      </c>
      <c r="L36" s="274"/>
      <c r="M36" s="275">
        <v>22</v>
      </c>
      <c r="N36" s="276">
        <f>K36/M36</f>
        <v>9757.9646903160283</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22</v>
      </c>
      <c r="N37" s="276">
        <f>K37/M37</f>
        <v>5808.3123156643023</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24.425936774364544</v>
      </c>
    </row>
    <row r="43" spans="1:14" ht="15.75" thickBot="1">
      <c r="B43" s="833" t="s">
        <v>953</v>
      </c>
      <c r="C43" s="834"/>
      <c r="D43" s="834"/>
      <c r="E43" s="834"/>
      <c r="F43" s="834"/>
      <c r="G43" s="834"/>
      <c r="H43" s="834"/>
      <c r="I43" s="834"/>
      <c r="J43" s="834"/>
      <c r="K43" s="834"/>
      <c r="L43" s="834"/>
      <c r="M43" s="835"/>
      <c r="N43" s="102">
        <f>SUM(N36:N42)</f>
        <v>15590.702942754695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922">
        <f>'900.2'!N78</f>
        <v>1006.7741347151457</v>
      </c>
      <c r="M59" s="923"/>
      <c r="N59" s="291">
        <f>K59*L59</f>
        <v>422.84513658036116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422.84513658036116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1221.2968387182273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17234.844918053284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3446.9689836106572</v>
      </c>
      <c r="M83" s="868"/>
      <c r="N83" s="54"/>
    </row>
    <row r="84" spans="1:14">
      <c r="B84" s="92" t="s">
        <v>973</v>
      </c>
      <c r="C84" s="93"/>
      <c r="D84" s="93"/>
      <c r="E84" s="93"/>
      <c r="F84" s="93"/>
      <c r="G84" s="93"/>
      <c r="H84" s="93"/>
      <c r="I84" s="90"/>
      <c r="J84" s="91"/>
      <c r="K84" s="308">
        <v>0.05</v>
      </c>
      <c r="L84" s="867">
        <f>N78*K84</f>
        <v>861.74224590266431</v>
      </c>
      <c r="M84" s="868"/>
      <c r="N84" s="54"/>
    </row>
    <row r="85" spans="1:14" ht="15.75" thickBot="1">
      <c r="B85" s="94" t="s">
        <v>974</v>
      </c>
      <c r="C85" s="95"/>
      <c r="D85" s="95"/>
      <c r="E85" s="95"/>
      <c r="F85" s="95"/>
      <c r="G85" s="95"/>
      <c r="H85" s="95"/>
      <c r="I85" s="96"/>
      <c r="J85" s="97"/>
      <c r="K85" s="309">
        <v>0.05</v>
      </c>
      <c r="L85" s="869">
        <f>N78*K85</f>
        <v>861.74224590266431</v>
      </c>
      <c r="M85" s="870"/>
      <c r="N85" s="54"/>
    </row>
    <row r="86" spans="1:14" ht="15.75" thickBot="1">
      <c r="B86" s="833" t="s">
        <v>953</v>
      </c>
      <c r="C86" s="834"/>
      <c r="D86" s="834"/>
      <c r="E86" s="834"/>
      <c r="F86" s="834"/>
      <c r="G86" s="834"/>
      <c r="H86" s="834"/>
      <c r="I86" s="834"/>
      <c r="J86" s="834"/>
      <c r="K86" s="834"/>
      <c r="L86" s="834"/>
      <c r="M86" s="835"/>
      <c r="N86" s="55">
        <f>L83+L84+L85</f>
        <v>5170.4534754159849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22405.298393469267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150</v>
      </c>
      <c r="B36" s="846" t="str">
        <f>VLOOKUP(A36,EQUIPOS!A6:D154,3,FALSE)</f>
        <v>Cargador : Potencia en el volante 125 hp, Clasificación de RPM del motor 2300.</v>
      </c>
      <c r="C36" s="847"/>
      <c r="D36" s="847"/>
      <c r="E36" s="847"/>
      <c r="F36" s="847"/>
      <c r="G36" s="847"/>
      <c r="H36" s="848"/>
      <c r="I36" s="271"/>
      <c r="J36" s="272"/>
      <c r="K36" s="273">
        <f>VLOOKUP(A36,EQUIPOS!A6:D161,4,FALSE)</f>
        <v>214675.22318695261</v>
      </c>
      <c r="L36" s="274"/>
      <c r="M36" s="275">
        <v>22</v>
      </c>
      <c r="N36" s="276">
        <f>K36/M36</f>
        <v>9757.9646903160283</v>
      </c>
    </row>
    <row r="37" spans="1:14">
      <c r="A37" t="s">
        <v>180</v>
      </c>
      <c r="B37" s="846" t="str">
        <f>VLOOKUP(A37,EQUIPOS!A7:D154,3,FALSE)</f>
        <v>Compresor 120 HP, con martillo.</v>
      </c>
      <c r="C37" s="847"/>
      <c r="D37" s="847"/>
      <c r="E37" s="847"/>
      <c r="F37" s="847"/>
      <c r="G37" s="847"/>
      <c r="H37" s="848"/>
      <c r="I37" s="271"/>
      <c r="J37" s="272"/>
      <c r="K37" s="273">
        <f>VLOOKUP(A37,EQUIPOS!A7:D162,4,FALSE)</f>
        <v>127782.87094461465</v>
      </c>
      <c r="L37" s="274"/>
      <c r="M37" s="275">
        <v>22</v>
      </c>
      <c r="N37" s="276">
        <f>K37/M37</f>
        <v>5808.3123156643023</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24.425936774364544</v>
      </c>
    </row>
    <row r="43" spans="1:14" ht="15.75" thickBot="1">
      <c r="B43" s="833" t="s">
        <v>953</v>
      </c>
      <c r="C43" s="834"/>
      <c r="D43" s="834"/>
      <c r="E43" s="834"/>
      <c r="F43" s="834"/>
      <c r="G43" s="834"/>
      <c r="H43" s="834"/>
      <c r="I43" s="834"/>
      <c r="J43" s="834"/>
      <c r="K43" s="834"/>
      <c r="L43" s="834"/>
      <c r="M43" s="835"/>
      <c r="N43" s="102">
        <f>SUM(N36:N42)</f>
        <v>15590.702942754695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922">
        <f>'900.2'!N78</f>
        <v>1006.7741347151457</v>
      </c>
      <c r="M59" s="923"/>
      <c r="N59" s="291">
        <f>K59*L59</f>
        <v>211.42256829018058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48"/>
    </row>
    <row r="65" spans="1:15" ht="15.75" thickBot="1">
      <c r="B65" s="839" t="s">
        <v>953</v>
      </c>
      <c r="C65" s="840"/>
      <c r="D65" s="840"/>
      <c r="E65" s="840"/>
      <c r="F65" s="840"/>
      <c r="G65" s="840"/>
      <c r="H65" s="840"/>
      <c r="I65" s="840"/>
      <c r="J65" s="840"/>
      <c r="K65" s="840"/>
      <c r="L65" s="840"/>
      <c r="M65" s="841"/>
      <c r="N65" s="107">
        <f>N59+N60+N61+N62+N63</f>
        <v>211.42256829018058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1221.2968387182273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17023.422349763103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3404.6844699526209</v>
      </c>
      <c r="M83" s="868"/>
      <c r="N83" s="54"/>
    </row>
    <row r="84" spans="1:14">
      <c r="B84" s="92" t="s">
        <v>973</v>
      </c>
      <c r="C84" s="93"/>
      <c r="D84" s="93"/>
      <c r="E84" s="93"/>
      <c r="F84" s="93"/>
      <c r="G84" s="93"/>
      <c r="H84" s="93"/>
      <c r="I84" s="90"/>
      <c r="J84" s="91"/>
      <c r="K84" s="308">
        <v>0.05</v>
      </c>
      <c r="L84" s="867">
        <f>N78*K84</f>
        <v>851.17111748815523</v>
      </c>
      <c r="M84" s="868"/>
      <c r="N84" s="54"/>
    </row>
    <row r="85" spans="1:14" ht="15.75" thickBot="1">
      <c r="B85" s="94" t="s">
        <v>974</v>
      </c>
      <c r="C85" s="95"/>
      <c r="D85" s="95"/>
      <c r="E85" s="95"/>
      <c r="F85" s="95"/>
      <c r="G85" s="95"/>
      <c r="H85" s="95"/>
      <c r="I85" s="96"/>
      <c r="J85" s="97"/>
      <c r="K85" s="309">
        <v>0.05</v>
      </c>
      <c r="L85" s="869">
        <f>N78*K85</f>
        <v>851.17111748815523</v>
      </c>
      <c r="M85" s="870"/>
      <c r="N85" s="54"/>
    </row>
    <row r="86" spans="1:14" ht="15.75" thickBot="1">
      <c r="B86" s="833" t="s">
        <v>953</v>
      </c>
      <c r="C86" s="834"/>
      <c r="D86" s="834"/>
      <c r="E86" s="834"/>
      <c r="F86" s="834"/>
      <c r="G86" s="834"/>
      <c r="H86" s="834"/>
      <c r="I86" s="834"/>
      <c r="J86" s="834"/>
      <c r="K86" s="834"/>
      <c r="L86" s="834"/>
      <c r="M86" s="835"/>
      <c r="N86" s="55">
        <f>L83+L84+L85</f>
        <v>5107.0267049289305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22130.449054692035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180</v>
      </c>
      <c r="B36" s="846" t="str">
        <f>VLOOKUP(A36,EQUIPOS!A6:D154,3,FALSE)</f>
        <v>Compresor 120 HP, con martillo.</v>
      </c>
      <c r="C36" s="847"/>
      <c r="D36" s="847"/>
      <c r="E36" s="847"/>
      <c r="F36" s="847"/>
      <c r="G36" s="847"/>
      <c r="H36" s="848"/>
      <c r="I36" s="271"/>
      <c r="J36" s="272"/>
      <c r="K36" s="273">
        <f>VLOOKUP(A36,EQUIPOS!A6:D161,4,FALSE)</f>
        <v>127782.87094461465</v>
      </c>
      <c r="L36" s="274"/>
      <c r="M36" s="275">
        <v>20</v>
      </c>
      <c r="N36" s="276">
        <f>K36/M36</f>
        <v>6389.143547230733</v>
      </c>
    </row>
    <row r="37" spans="1:14">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67.663750000000007</v>
      </c>
    </row>
    <row r="43" spans="1:14" ht="15.75" thickBot="1">
      <c r="B43" s="833" t="s">
        <v>953</v>
      </c>
      <c r="C43" s="834"/>
      <c r="D43" s="834"/>
      <c r="E43" s="834"/>
      <c r="F43" s="834"/>
      <c r="G43" s="834"/>
      <c r="H43" s="834"/>
      <c r="I43" s="834"/>
      <c r="J43" s="834"/>
      <c r="K43" s="834"/>
      <c r="L43" s="834"/>
      <c r="M43" s="835"/>
      <c r="N43" s="102">
        <f>SUM(N36:N42)</f>
        <v>6456.8072972307327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922">
        <f>'900.2'!N78</f>
        <v>1006.7741347151457</v>
      </c>
      <c r="M59" s="923"/>
      <c r="N59" s="291">
        <f>K59*L59</f>
        <v>80.541930777211661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80.541930777211661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160</v>
      </c>
      <c r="N70" s="300">
        <f>K70/M70</f>
        <v>676.63750000000005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676.63750000000005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7213.9867280079443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1442.7973456015889</v>
      </c>
      <c r="M83" s="868"/>
      <c r="N83" s="54"/>
    </row>
    <row r="84" spans="1:14">
      <c r="B84" s="92" t="s">
        <v>973</v>
      </c>
      <c r="C84" s="93"/>
      <c r="D84" s="93"/>
      <c r="E84" s="93"/>
      <c r="F84" s="93"/>
      <c r="G84" s="93"/>
      <c r="H84" s="93"/>
      <c r="I84" s="90"/>
      <c r="J84" s="91"/>
      <c r="K84" s="308">
        <v>0.05</v>
      </c>
      <c r="L84" s="867">
        <f>N78*K84</f>
        <v>360.69933640039721</v>
      </c>
      <c r="M84" s="868"/>
      <c r="N84" s="54"/>
    </row>
    <row r="85" spans="1:14" ht="15.75" thickBot="1">
      <c r="B85" s="94" t="s">
        <v>974</v>
      </c>
      <c r="C85" s="95"/>
      <c r="D85" s="95"/>
      <c r="E85" s="95"/>
      <c r="F85" s="95"/>
      <c r="G85" s="95"/>
      <c r="H85" s="95"/>
      <c r="I85" s="96"/>
      <c r="J85" s="97"/>
      <c r="K85" s="309">
        <v>0.05</v>
      </c>
      <c r="L85" s="869">
        <f>N78*K85</f>
        <v>360.69933640039721</v>
      </c>
      <c r="M85" s="870"/>
      <c r="N85" s="54"/>
    </row>
    <row r="86" spans="1:14" ht="15.75" thickBot="1">
      <c r="B86" s="833" t="s">
        <v>953</v>
      </c>
      <c r="C86" s="834"/>
      <c r="D86" s="834"/>
      <c r="E86" s="834"/>
      <c r="F86" s="834"/>
      <c r="G86" s="834"/>
      <c r="H86" s="834"/>
      <c r="I86" s="834"/>
      <c r="J86" s="834"/>
      <c r="K86" s="834"/>
      <c r="L86" s="834"/>
      <c r="M86" s="835"/>
      <c r="N86" s="55">
        <f>L83+L84+L85</f>
        <v>2164.1960184023833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9378.182746410328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195</v>
      </c>
      <c r="B36" s="846" t="str">
        <f>VLOOKUP(A36,EQUIPOS!A6:D154,3,FALSE)</f>
        <v xml:space="preserve">Equipo de oxicorte, Capacidad de corte: hasta 6´´ (152mm) </v>
      </c>
      <c r="C36" s="847"/>
      <c r="D36" s="847"/>
      <c r="E36" s="847"/>
      <c r="F36" s="847"/>
      <c r="G36" s="847"/>
      <c r="H36" s="848"/>
      <c r="I36" s="271"/>
      <c r="J36" s="272"/>
      <c r="K36" s="273">
        <f>VLOOKUP(A36,EQUIPOS!A6:D161,4,FALSE)</f>
        <v>19714.543149024896</v>
      </c>
      <c r="L36" s="274"/>
      <c r="M36" s="275">
        <v>321</v>
      </c>
      <c r="N36" s="276">
        <f>K36/M36</f>
        <v>61.416022271105597</v>
      </c>
    </row>
    <row r="37" spans="1:14">
      <c r="A37" t="s">
        <v>248</v>
      </c>
      <c r="B37" s="846" t="str">
        <f>VLOOKUP(A37,EQUIPOS!A7:D154,3,FALSE)</f>
        <v>Grúa telescópica de 50 Ton.</v>
      </c>
      <c r="C37" s="847"/>
      <c r="D37" s="847"/>
      <c r="E37" s="847"/>
      <c r="F37" s="847"/>
      <c r="G37" s="847"/>
      <c r="H37" s="848"/>
      <c r="I37" s="271"/>
      <c r="J37" s="272"/>
      <c r="K37" s="273">
        <f>VLOOKUP(A37,EQUIPOS!A7:D162,4,FALSE)</f>
        <v>300509.62247196387</v>
      </c>
      <c r="L37" s="274"/>
      <c r="M37" s="275">
        <v>321</v>
      </c>
      <c r="N37" s="276">
        <f>K37/M37</f>
        <v>936.1670481992644</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16.863239875389407</v>
      </c>
    </row>
    <row r="43" spans="1:14" ht="15.75" thickBot="1">
      <c r="B43" s="833" t="s">
        <v>953</v>
      </c>
      <c r="C43" s="834"/>
      <c r="D43" s="834"/>
      <c r="E43" s="834"/>
      <c r="F43" s="834"/>
      <c r="G43" s="834"/>
      <c r="H43" s="834"/>
      <c r="I43" s="834"/>
      <c r="J43" s="834"/>
      <c r="K43" s="834"/>
      <c r="L43" s="834"/>
      <c r="M43" s="835"/>
      <c r="N43" s="102">
        <f>SUM(N36:N42)</f>
        <v>1014.4463103457593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922">
        <f>VLOOKUP(A59,TRANSPORTE!A5:D120,4,FALSE)</f>
        <v>6.1713770285882008</v>
      </c>
      <c r="M59" s="923"/>
      <c r="N59" s="291">
        <f>K59*L59</f>
        <v>6.1713770285882008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6.1713770285882008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19</v>
      </c>
      <c r="B70" s="52" t="str">
        <f>VLOOKUP(A70,'MANO DE OBRA'!A8:D68,3,FALSE)</f>
        <v>Obrero (8)</v>
      </c>
      <c r="C70" s="50"/>
      <c r="D70" s="50"/>
      <c r="E70" s="50"/>
      <c r="F70" s="50"/>
      <c r="G70" s="50"/>
      <c r="H70" s="50"/>
      <c r="I70" s="296">
        <f>K70/J70*100</f>
        <v>234080.00000000003</v>
      </c>
      <c r="J70" s="297">
        <v>185</v>
      </c>
      <c r="K70" s="298">
        <f>VLOOKUP(A70,'MANO DE OBRA'!A8:D99,4,FALSE)</f>
        <v>433048</v>
      </c>
      <c r="L70" s="53"/>
      <c r="M70" s="299">
        <v>2568</v>
      </c>
      <c r="N70" s="300">
        <f>K70/M70</f>
        <v>168.63239875389408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168.63239875389408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1189.2500861282415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237.85001722564832</v>
      </c>
      <c r="M83" s="868"/>
      <c r="N83" s="54"/>
    </row>
    <row r="84" spans="1:14">
      <c r="B84" s="92" t="s">
        <v>973</v>
      </c>
      <c r="C84" s="93"/>
      <c r="D84" s="93"/>
      <c r="E84" s="93"/>
      <c r="F84" s="93"/>
      <c r="G84" s="93"/>
      <c r="H84" s="93"/>
      <c r="I84" s="90"/>
      <c r="J84" s="91"/>
      <c r="K84" s="308">
        <v>0.05</v>
      </c>
      <c r="L84" s="867">
        <f>N78*K84</f>
        <v>59.462504306412079</v>
      </c>
      <c r="M84" s="868"/>
      <c r="N84" s="54"/>
    </row>
    <row r="85" spans="1:14" ht="15.75" thickBot="1">
      <c r="B85" s="94" t="s">
        <v>974</v>
      </c>
      <c r="C85" s="95"/>
      <c r="D85" s="95"/>
      <c r="E85" s="95"/>
      <c r="F85" s="95"/>
      <c r="G85" s="95"/>
      <c r="H85" s="95"/>
      <c r="I85" s="96"/>
      <c r="J85" s="97"/>
      <c r="K85" s="309">
        <v>0.05</v>
      </c>
      <c r="L85" s="869">
        <f>N78*K85</f>
        <v>59.462504306412079</v>
      </c>
      <c r="M85" s="870"/>
      <c r="N85" s="54"/>
    </row>
    <row r="86" spans="1:14" ht="15.75" thickBot="1">
      <c r="B86" s="833" t="s">
        <v>953</v>
      </c>
      <c r="C86" s="834"/>
      <c r="D86" s="834"/>
      <c r="E86" s="834"/>
      <c r="F86" s="834"/>
      <c r="G86" s="834"/>
      <c r="H86" s="834"/>
      <c r="I86" s="834"/>
      <c r="J86" s="834"/>
      <c r="K86" s="834"/>
      <c r="L86" s="834"/>
      <c r="M86" s="835"/>
      <c r="N86" s="55">
        <f>L83+L84+L85</f>
        <v>356.77502583847246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1546.0251119667139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273</v>
      </c>
      <c r="B36" s="846" t="str">
        <f>VLOOKUP(A36,EQUIPOS!A6:D154,3,FALSE)</f>
        <v>Motosierra, 93.6 cm3 - 7.1 HP, 45-90 cm - 7.9 kg</v>
      </c>
      <c r="C36" s="847"/>
      <c r="D36" s="847"/>
      <c r="E36" s="847"/>
      <c r="F36" s="847"/>
      <c r="G36" s="847"/>
      <c r="H36" s="848"/>
      <c r="I36" s="271"/>
      <c r="J36" s="272"/>
      <c r="K36" s="273">
        <f>VLOOKUP(A36,EQUIPOS!A6:D161,4,FALSE)</f>
        <v>6292.642728196166</v>
      </c>
      <c r="L36" s="274"/>
      <c r="M36" s="275">
        <v>3</v>
      </c>
      <c r="N36" s="276">
        <f>K36/M36</f>
        <v>2097.5475760653885</v>
      </c>
    </row>
    <row r="37" spans="1:14">
      <c r="A37" s="209" t="s">
        <v>312</v>
      </c>
      <c r="B37" s="846" t="str">
        <f>VLOOKUP(A37,EQUIPOS!A7:D154,3,FALSE)</f>
        <v>Retroexcavadora sobre oruga, potencia 138 HP, balde de 1,5 m3.</v>
      </c>
      <c r="C37" s="847"/>
      <c r="D37" s="847"/>
      <c r="E37" s="847"/>
      <c r="F37" s="847"/>
      <c r="G37" s="847"/>
      <c r="H37" s="848"/>
      <c r="I37" s="271"/>
      <c r="J37" s="272"/>
      <c r="K37" s="273">
        <f>VLOOKUP(A37,EQUIPOS!A7:D162,4,FALSE)</f>
        <v>209563.90834916802</v>
      </c>
      <c r="L37" s="274"/>
      <c r="M37" s="275">
        <v>3</v>
      </c>
      <c r="N37" s="276">
        <f>K37/M37</f>
        <v>69854.636116389345</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673.35467419668339</v>
      </c>
    </row>
    <row r="43" spans="1:14" ht="15.75" thickBot="1">
      <c r="B43" s="833" t="s">
        <v>953</v>
      </c>
      <c r="C43" s="834"/>
      <c r="D43" s="834"/>
      <c r="E43" s="834"/>
      <c r="F43" s="834"/>
      <c r="G43" s="834"/>
      <c r="H43" s="834"/>
      <c r="I43" s="834"/>
      <c r="J43" s="834"/>
      <c r="K43" s="834"/>
      <c r="L43" s="834"/>
      <c r="M43" s="835"/>
      <c r="N43" s="102">
        <f>SUM(N36:N42)</f>
        <v>72625.538366651424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922">
        <f>VLOOKUP(A59,TRANSPORTE!A5:D94,4,FALSE)</f>
        <v>1331.0858046366889</v>
      </c>
      <c r="M59" s="923"/>
      <c r="N59" s="291">
        <f>K59*L59</f>
        <v>7986.5148278201332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7986.5148278201332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24</v>
      </c>
      <c r="N71" s="300">
        <f>K71/M71</f>
        <v>9021.8333333333339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13467.093483933666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94079.146678405232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18815.829335681046</v>
      </c>
      <c r="M83" s="868"/>
      <c r="N83" s="54"/>
    </row>
    <row r="84" spans="1:14">
      <c r="B84" s="92" t="s">
        <v>973</v>
      </c>
      <c r="C84" s="93"/>
      <c r="D84" s="93"/>
      <c r="E84" s="93"/>
      <c r="F84" s="93"/>
      <c r="G84" s="93"/>
      <c r="H84" s="93"/>
      <c r="I84" s="90"/>
      <c r="J84" s="91"/>
      <c r="K84" s="308">
        <v>0.05</v>
      </c>
      <c r="L84" s="867">
        <f>N78*K84</f>
        <v>4703.9573339202616</v>
      </c>
      <c r="M84" s="868"/>
      <c r="N84" s="54"/>
    </row>
    <row r="85" spans="1:14" ht="15.75" thickBot="1">
      <c r="B85" s="94" t="s">
        <v>974</v>
      </c>
      <c r="C85" s="95"/>
      <c r="D85" s="95"/>
      <c r="E85" s="95"/>
      <c r="F85" s="95"/>
      <c r="G85" s="95"/>
      <c r="H85" s="95"/>
      <c r="I85" s="96"/>
      <c r="J85" s="97"/>
      <c r="K85" s="309">
        <v>0.05</v>
      </c>
      <c r="L85" s="869">
        <f>N78*K85</f>
        <v>4703.9573339202616</v>
      </c>
      <c r="M85" s="870"/>
      <c r="N85" s="54"/>
    </row>
    <row r="86" spans="1:14" ht="15.75" thickBot="1">
      <c r="B86" s="833" t="s">
        <v>953</v>
      </c>
      <c r="C86" s="834"/>
      <c r="D86" s="834"/>
      <c r="E86" s="834"/>
      <c r="F86" s="834"/>
      <c r="G86" s="834"/>
      <c r="H86" s="834"/>
      <c r="I86" s="834"/>
      <c r="J86" s="834"/>
      <c r="K86" s="834"/>
      <c r="L86" s="834"/>
      <c r="M86" s="835"/>
      <c r="N86" s="55">
        <f>L83+L84+L85</f>
        <v>28223.74400352157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122302.8906819268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7.7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1000</v>
      </c>
      <c r="C31" s="84" t="s">
        <v>2229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195</v>
      </c>
      <c r="B36" s="846" t="str">
        <f>VLOOKUP(A36,EQUIPOS!A6:D154,3,FALSE)</f>
        <v xml:space="preserve">Equipo de oxicorte, Capacidad de corte: hasta 6´´ (152mm) </v>
      </c>
      <c r="C36" s="847"/>
      <c r="D36" s="847"/>
      <c r="E36" s="847"/>
      <c r="F36" s="847"/>
      <c r="G36" s="847"/>
      <c r="H36" s="848"/>
      <c r="I36" s="271"/>
      <c r="J36" s="272"/>
      <c r="K36" s="273">
        <f>VLOOKUP(A36,EQUIPOS!A6:D161,4,FALSE)</f>
        <v>19714.543149024896</v>
      </c>
      <c r="L36" s="274"/>
      <c r="M36" s="275">
        <v>4</v>
      </c>
      <c r="N36" s="276">
        <f>K36/M36</f>
        <v>4928.6357872562239</v>
      </c>
    </row>
    <row r="37" spans="1:14">
      <c r="A37" s="111" t="s">
        <v>248</v>
      </c>
      <c r="B37" s="846" t="str">
        <f>VLOOKUP(A37,EQUIPOS!A7:D154,3,FALSE)</f>
        <v>Grúa telescópica de 50 Ton.</v>
      </c>
      <c r="C37" s="847"/>
      <c r="D37" s="847"/>
      <c r="E37" s="847"/>
      <c r="F37" s="847"/>
      <c r="G37" s="847"/>
      <c r="H37" s="848"/>
      <c r="I37" s="271"/>
      <c r="J37" s="272"/>
      <c r="K37" s="273">
        <f>VLOOKUP(A37,EQUIPOS!A7:D162,4,FALSE)</f>
        <v>300509.62247196387</v>
      </c>
      <c r="L37" s="274"/>
      <c r="M37" s="275">
        <v>4</v>
      </c>
      <c r="N37" s="276">
        <f>K37/M37</f>
        <v>75127.405617990968</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1010.0320112950249</v>
      </c>
    </row>
    <row r="43" spans="1:14" ht="15.75" thickBot="1">
      <c r="B43" s="833" t="s">
        <v>953</v>
      </c>
      <c r="C43" s="834"/>
      <c r="D43" s="834"/>
      <c r="E43" s="834"/>
      <c r="F43" s="834"/>
      <c r="G43" s="834"/>
      <c r="H43" s="834"/>
      <c r="I43" s="834"/>
      <c r="J43" s="834"/>
      <c r="K43" s="834"/>
      <c r="L43" s="834"/>
      <c r="M43" s="835"/>
      <c r="N43" s="102">
        <f>SUM(N36:N42)</f>
        <v>81066.073416542218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922">
        <f>VLOOKUP(A59,TRANSPORTE!A5:D117,4,FALSE)</f>
        <v>1.0285628380980336</v>
      </c>
      <c r="M59" s="923"/>
      <c r="N59" s="291">
        <f>K59*L59</f>
        <v>1.0285628380980336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1.0285628380980336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32</v>
      </c>
      <c r="N71" s="300">
        <f>K71/M71</f>
        <v>6766.375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10100.320112950249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91167.422092330555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18233.484418466112</v>
      </c>
      <c r="M83" s="868"/>
      <c r="N83" s="54"/>
    </row>
    <row r="84" spans="1:14">
      <c r="B84" s="92" t="s">
        <v>973</v>
      </c>
      <c r="C84" s="93"/>
      <c r="D84" s="93"/>
      <c r="E84" s="93"/>
      <c r="F84" s="93"/>
      <c r="G84" s="93"/>
      <c r="H84" s="93"/>
      <c r="I84" s="90"/>
      <c r="J84" s="91"/>
      <c r="K84" s="308">
        <v>0.05</v>
      </c>
      <c r="L84" s="867">
        <f>N78*K84</f>
        <v>4558.3711046165281</v>
      </c>
      <c r="M84" s="868"/>
      <c r="N84" s="54"/>
    </row>
    <row r="85" spans="1:14" ht="15.75" thickBot="1">
      <c r="B85" s="94" t="s">
        <v>974</v>
      </c>
      <c r="C85" s="95"/>
      <c r="D85" s="95"/>
      <c r="E85" s="95"/>
      <c r="F85" s="95"/>
      <c r="G85" s="95"/>
      <c r="H85" s="95"/>
      <c r="I85" s="96"/>
      <c r="J85" s="97"/>
      <c r="K85" s="309">
        <v>0.05</v>
      </c>
      <c r="L85" s="869">
        <f>N78*K85</f>
        <v>4558.3711046165281</v>
      </c>
      <c r="M85" s="870"/>
      <c r="N85" s="54"/>
    </row>
    <row r="86" spans="1:14" ht="15.75" thickBot="1">
      <c r="B86" s="833" t="s">
        <v>953</v>
      </c>
      <c r="C86" s="834"/>
      <c r="D86" s="834"/>
      <c r="E86" s="834"/>
      <c r="F86" s="834"/>
      <c r="G86" s="834"/>
      <c r="H86" s="834"/>
      <c r="I86" s="834"/>
      <c r="J86" s="834"/>
      <c r="K86" s="834"/>
      <c r="L86" s="834"/>
      <c r="M86" s="835"/>
      <c r="N86" s="55">
        <f>L83+L84+L85</f>
        <v>27350.226627699165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118517.64872002971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307</v>
      </c>
      <c r="B36" s="846" t="str">
        <f>VLOOKUP(A36,EQUIPOS!A6:D154,3,FALSE)</f>
        <v>Retroexcavadora, Potencia en el Volante 78 HP 2200 RPM</v>
      </c>
      <c r="C36" s="847"/>
      <c r="D36" s="847"/>
      <c r="E36" s="847"/>
      <c r="F36" s="847"/>
      <c r="G36" s="847"/>
      <c r="H36" s="848"/>
      <c r="I36" s="271"/>
      <c r="J36" s="272"/>
      <c r="K36" s="273">
        <f>VLOOKUP(A36,EQUIPOS!A6:D161,4,FALSE)</f>
        <v>143116.81545796839</v>
      </c>
      <c r="L36" s="274"/>
      <c r="M36" s="275">
        <v>5</v>
      </c>
      <c r="N36" s="276">
        <f>K36/M36</f>
        <v>28623.363091593677</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107.474121807204</v>
      </c>
    </row>
    <row r="43" spans="1:14" ht="15.75" thickBot="1">
      <c r="B43" s="833" t="s">
        <v>953</v>
      </c>
      <c r="C43" s="834"/>
      <c r="D43" s="834"/>
      <c r="E43" s="834"/>
      <c r="F43" s="834"/>
      <c r="G43" s="834"/>
      <c r="H43" s="834"/>
      <c r="I43" s="834"/>
      <c r="J43" s="834"/>
      <c r="K43" s="834"/>
      <c r="L43" s="834"/>
      <c r="M43" s="835"/>
      <c r="N43" s="102">
        <f>SUM(N36:N42)</f>
        <v>28730.837213400882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922">
        <f>VLOOKUP(A59,TRANSPORTE!A5:D94,4,FALSE)</f>
        <v>1331.0858046366889</v>
      </c>
      <c r="M59" s="923"/>
      <c r="N59" s="291">
        <f>K59*L59</f>
        <v>934.42223485495549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934.42223485495549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40</v>
      </c>
      <c r="N71" s="300">
        <f>K71/M71</f>
        <v>2706.55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5373.7060903601996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35038.965538616038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7007.7931077232079</v>
      </c>
      <c r="M83" s="868"/>
      <c r="N83" s="54"/>
    </row>
    <row r="84" spans="1:14">
      <c r="B84" s="92" t="s">
        <v>973</v>
      </c>
      <c r="C84" s="93"/>
      <c r="D84" s="93"/>
      <c r="E84" s="93"/>
      <c r="F84" s="93"/>
      <c r="G84" s="93"/>
      <c r="H84" s="93"/>
      <c r="I84" s="90"/>
      <c r="J84" s="91"/>
      <c r="K84" s="308">
        <v>0.05</v>
      </c>
      <c r="L84" s="867">
        <f>N78*K84</f>
        <v>1751.948276930802</v>
      </c>
      <c r="M84" s="868"/>
      <c r="N84" s="54"/>
    </row>
    <row r="85" spans="1:14" ht="15.75" thickBot="1">
      <c r="B85" s="94" t="s">
        <v>974</v>
      </c>
      <c r="C85" s="95"/>
      <c r="D85" s="95"/>
      <c r="E85" s="95"/>
      <c r="F85" s="95"/>
      <c r="G85" s="95"/>
      <c r="H85" s="95"/>
      <c r="I85" s="96"/>
      <c r="J85" s="97"/>
      <c r="K85" s="309">
        <v>0.05</v>
      </c>
      <c r="L85" s="869">
        <f>N78*K85</f>
        <v>1751.948276930802</v>
      </c>
      <c r="M85" s="870"/>
      <c r="N85" s="54"/>
    </row>
    <row r="86" spans="1:14" ht="15.75" thickBot="1">
      <c r="B86" s="833" t="s">
        <v>953</v>
      </c>
      <c r="C86" s="834"/>
      <c r="D86" s="834"/>
      <c r="E86" s="834"/>
      <c r="F86" s="834"/>
      <c r="G86" s="834"/>
      <c r="H86" s="834"/>
      <c r="I86" s="834"/>
      <c r="J86" s="834"/>
      <c r="K86" s="834"/>
      <c r="L86" s="834"/>
      <c r="M86" s="835"/>
      <c r="N86" s="55">
        <f>L83+L84+L85</f>
        <v>10511.689661584811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45550.655200200847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307</v>
      </c>
      <c r="B36" s="846" t="str">
        <f>VLOOKUP(A36,EQUIPOS!A6:D154,3,FALSE)</f>
        <v>Retroexcavadora, Potencia en el Volante 78 HP 2200 RPM</v>
      </c>
      <c r="C36" s="847"/>
      <c r="D36" s="847"/>
      <c r="E36" s="847"/>
      <c r="F36" s="847"/>
      <c r="G36" s="847"/>
      <c r="H36" s="848"/>
      <c r="I36" s="271"/>
      <c r="J36" s="272"/>
      <c r="K36" s="273">
        <f>VLOOKUP(A36,EQUIPOS!A6:D161,4,FALSE)</f>
        <v>143116.81545796839</v>
      </c>
      <c r="L36" s="274"/>
      <c r="M36" s="275">
        <v>4</v>
      </c>
      <c r="N36" s="276">
        <f>K36/M36</f>
        <v>35779.203864492098</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67.663750000000007</v>
      </c>
    </row>
    <row r="43" spans="1:14" ht="15.75" thickBot="1">
      <c r="B43" s="833" t="s">
        <v>953</v>
      </c>
      <c r="C43" s="834"/>
      <c r="D43" s="834"/>
      <c r="E43" s="834"/>
      <c r="F43" s="834"/>
      <c r="G43" s="834"/>
      <c r="H43" s="834"/>
      <c r="I43" s="834"/>
      <c r="J43" s="834"/>
      <c r="K43" s="834"/>
      <c r="L43" s="834"/>
      <c r="M43" s="835"/>
      <c r="N43" s="102">
        <f>SUM(N36:N42)</f>
        <v>35846.867614492097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922">
        <f>VLOOKUP(A59,TRANSPORTE!A5:D94,4,FALSE)</f>
        <v>1331.0858046366889</v>
      </c>
      <c r="M59" s="923"/>
      <c r="N59" s="291">
        <f>K59*L59</f>
        <v>4033.1899880491669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4033.1899880491669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32</v>
      </c>
      <c r="N70" s="300">
        <f>K70/M70</f>
        <v>3383.1875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3383.1875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43263.245102541267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8652.6490205082537</v>
      </c>
      <c r="M83" s="868"/>
      <c r="N83" s="54"/>
    </row>
    <row r="84" spans="1:14">
      <c r="B84" s="92" t="s">
        <v>973</v>
      </c>
      <c r="C84" s="93"/>
      <c r="D84" s="93"/>
      <c r="E84" s="93"/>
      <c r="F84" s="93"/>
      <c r="G84" s="93"/>
      <c r="H84" s="93"/>
      <c r="I84" s="90"/>
      <c r="J84" s="91"/>
      <c r="K84" s="308">
        <v>0.05</v>
      </c>
      <c r="L84" s="867">
        <f>N78*K84</f>
        <v>2163.1622551270634</v>
      </c>
      <c r="M84" s="868"/>
      <c r="N84" s="54"/>
    </row>
    <row r="85" spans="1:14" ht="15.75" thickBot="1">
      <c r="B85" s="94" t="s">
        <v>974</v>
      </c>
      <c r="C85" s="95"/>
      <c r="D85" s="95"/>
      <c r="E85" s="95"/>
      <c r="F85" s="95"/>
      <c r="G85" s="95"/>
      <c r="H85" s="95"/>
      <c r="I85" s="96"/>
      <c r="J85" s="97"/>
      <c r="K85" s="309">
        <v>0.05</v>
      </c>
      <c r="L85" s="869">
        <f>N78*K85</f>
        <v>2163.1622551270634</v>
      </c>
      <c r="M85" s="870"/>
      <c r="N85" s="54"/>
    </row>
    <row r="86" spans="1:14" ht="15.75" thickBot="1">
      <c r="B86" s="833" t="s">
        <v>953</v>
      </c>
      <c r="C86" s="834"/>
      <c r="D86" s="834"/>
      <c r="E86" s="834"/>
      <c r="F86" s="834"/>
      <c r="G86" s="834"/>
      <c r="H86" s="834"/>
      <c r="I86" s="834"/>
      <c r="J86" s="834"/>
      <c r="K86" s="834"/>
      <c r="L86" s="834"/>
      <c r="M86" s="835"/>
      <c r="N86" s="55">
        <f>L83+L84+L85</f>
        <v>12978.97353076238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56242.218633303644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c r="B36" s="846"/>
      <c r="C36" s="847"/>
      <c r="D36" s="847"/>
      <c r="E36" s="847"/>
      <c r="F36" s="847"/>
      <c r="G36" s="847"/>
      <c r="H36" s="848"/>
      <c r="I36" s="271"/>
      <c r="J36" s="272"/>
      <c r="K36" s="273"/>
      <c r="L36" s="274"/>
      <c r="M36" s="275"/>
      <c r="N36" s="276"/>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144.34933333333333</v>
      </c>
    </row>
    <row r="43" spans="1:14" ht="15.75" thickBot="1">
      <c r="B43" s="833" t="s">
        <v>953</v>
      </c>
      <c r="C43" s="834"/>
      <c r="D43" s="834"/>
      <c r="E43" s="834"/>
      <c r="F43" s="834"/>
      <c r="G43" s="834"/>
      <c r="H43" s="834"/>
      <c r="I43" s="834"/>
      <c r="J43" s="834"/>
      <c r="K43" s="834"/>
      <c r="L43" s="834"/>
      <c r="M43" s="835"/>
      <c r="N43" s="102">
        <f>SUM(N36:N42)</f>
        <v>144.34933333333333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8"/>
      <c r="C53" s="829"/>
      <c r="D53" s="829"/>
      <c r="E53" s="829"/>
      <c r="F53" s="829"/>
      <c r="G53" s="829"/>
      <c r="H53" s="829"/>
      <c r="I53" s="830"/>
      <c r="J53" s="45"/>
      <c r="K53" s="47"/>
      <c r="L53" s="831"/>
      <c r="M53" s="832"/>
      <c r="N53" s="48"/>
    </row>
    <row r="54" spans="2:14" ht="15.75" thickBot="1">
      <c r="B54" s="833" t="s">
        <v>953</v>
      </c>
      <c r="C54" s="834"/>
      <c r="D54" s="834"/>
      <c r="E54" s="834"/>
      <c r="F54" s="834"/>
      <c r="G54" s="834"/>
      <c r="H54" s="834"/>
      <c r="I54" s="834"/>
      <c r="J54" s="834"/>
      <c r="K54" s="834"/>
      <c r="L54" s="834"/>
      <c r="M54" s="83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6" t="s">
        <v>961</v>
      </c>
      <c r="M58" s="809"/>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150</v>
      </c>
      <c r="N70" s="300">
        <f>K70/M70</f>
        <v>1443.4933333333333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1443.4933333333333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1587.8426666666667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317.56853333333333</v>
      </c>
      <c r="M83" s="868"/>
      <c r="N83" s="54"/>
    </row>
    <row r="84" spans="1:14">
      <c r="B84" s="92" t="s">
        <v>973</v>
      </c>
      <c r="C84" s="93"/>
      <c r="D84" s="93"/>
      <c r="E84" s="93"/>
      <c r="F84" s="93"/>
      <c r="G84" s="93"/>
      <c r="H84" s="93"/>
      <c r="I84" s="90"/>
      <c r="J84" s="91"/>
      <c r="K84" s="308">
        <v>0.05</v>
      </c>
      <c r="L84" s="867">
        <f>N78*K84</f>
        <v>79.392133333333334</v>
      </c>
      <c r="M84" s="868"/>
      <c r="N84" s="54"/>
    </row>
    <row r="85" spans="1:14" ht="15.75" thickBot="1">
      <c r="B85" s="94" t="s">
        <v>974</v>
      </c>
      <c r="C85" s="95"/>
      <c r="D85" s="95"/>
      <c r="E85" s="95"/>
      <c r="F85" s="95"/>
      <c r="G85" s="95"/>
      <c r="H85" s="95"/>
      <c r="I85" s="96"/>
      <c r="J85" s="97"/>
      <c r="K85" s="309">
        <v>0.05</v>
      </c>
      <c r="L85" s="869">
        <f>N78*K85</f>
        <v>79.392133333333334</v>
      </c>
      <c r="M85" s="870"/>
      <c r="N85" s="54"/>
    </row>
    <row r="86" spans="1:14" ht="15.75" thickBot="1">
      <c r="B86" s="833" t="s">
        <v>953</v>
      </c>
      <c r="C86" s="834"/>
      <c r="D86" s="834"/>
      <c r="E86" s="834"/>
      <c r="F86" s="834"/>
      <c r="G86" s="834"/>
      <c r="H86" s="834"/>
      <c r="I86" s="834"/>
      <c r="J86" s="834"/>
      <c r="K86" s="834"/>
      <c r="L86" s="834"/>
      <c r="M86" s="835"/>
      <c r="N86" s="55">
        <f>L83+L84+L85</f>
        <v>476.3528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2064.1954666666666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1004</v>
      </c>
      <c r="C31" s="84" t="s">
        <v>2019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310</v>
      </c>
      <c r="B36" s="846" t="str">
        <f>VLOOKUP(A36,EQUIPOS!A6:D154,3,FALSE)</f>
        <v>Retroexcavadora A25C</v>
      </c>
      <c r="C36" s="847"/>
      <c r="D36" s="847"/>
      <c r="E36" s="847"/>
      <c r="F36" s="847"/>
      <c r="G36" s="847"/>
      <c r="H36" s="848"/>
      <c r="I36" s="271"/>
      <c r="J36" s="272"/>
      <c r="K36" s="273">
        <f>VLOOKUP(A36,EQUIPOS!A6:D163,4,FALSE)</f>
        <v>143116.81545796839</v>
      </c>
      <c r="L36" s="274"/>
      <c r="M36" s="275">
        <v>3</v>
      </c>
      <c r="N36" s="276">
        <f>K36/M36</f>
        <v>47705.605152656128</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90.218333333333348</v>
      </c>
    </row>
    <row r="43" spans="1:14" ht="15.75" thickBot="1">
      <c r="B43" s="833" t="s">
        <v>953</v>
      </c>
      <c r="C43" s="834"/>
      <c r="D43" s="834"/>
      <c r="E43" s="834"/>
      <c r="F43" s="834"/>
      <c r="G43" s="834"/>
      <c r="H43" s="834"/>
      <c r="I43" s="834"/>
      <c r="J43" s="834"/>
      <c r="K43" s="834"/>
      <c r="L43" s="834"/>
      <c r="M43" s="835"/>
      <c r="N43" s="102">
        <f>SUM(N36:N42)</f>
        <v>47795.823485989458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22">
        <f>VLOOKUP(A59,TRANSPORTE!A6:D117,4,FALSE)</f>
        <v>1205.4756462508951</v>
      </c>
      <c r="M59" s="923"/>
      <c r="N59" s="291">
        <f>K59*L59</f>
        <v>2049.3085986265219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2049.3085986265219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9021.8333333333339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58866.965417949315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11773.393083589865</v>
      </c>
      <c r="M83" s="868"/>
      <c r="N83" s="54"/>
    </row>
    <row r="84" spans="1:14">
      <c r="B84" s="92" t="s">
        <v>973</v>
      </c>
      <c r="C84" s="93"/>
      <c r="D84" s="93"/>
      <c r="E84" s="93"/>
      <c r="F84" s="93"/>
      <c r="G84" s="93"/>
      <c r="H84" s="93"/>
      <c r="I84" s="90"/>
      <c r="J84" s="91"/>
      <c r="K84" s="308">
        <v>0.05</v>
      </c>
      <c r="L84" s="867">
        <f>N78*K84</f>
        <v>2943.3482708974661</v>
      </c>
      <c r="M84" s="868"/>
      <c r="N84" s="54"/>
    </row>
    <row r="85" spans="1:14" ht="15.75" thickBot="1">
      <c r="B85" s="94" t="s">
        <v>974</v>
      </c>
      <c r="C85" s="95"/>
      <c r="D85" s="95"/>
      <c r="E85" s="95"/>
      <c r="F85" s="95"/>
      <c r="G85" s="95"/>
      <c r="H85" s="95"/>
      <c r="I85" s="96"/>
      <c r="J85" s="97"/>
      <c r="K85" s="309">
        <v>0.05</v>
      </c>
      <c r="L85" s="869">
        <f>N78*K85</f>
        <v>2943.3482708974661</v>
      </c>
      <c r="M85" s="870"/>
      <c r="N85" s="54"/>
    </row>
    <row r="86" spans="1:14" ht="15.75" thickBot="1">
      <c r="B86" s="833" t="s">
        <v>953</v>
      </c>
      <c r="C86" s="834"/>
      <c r="D86" s="834"/>
      <c r="E86" s="834"/>
      <c r="F86" s="834"/>
      <c r="G86" s="834"/>
      <c r="H86" s="834"/>
      <c r="I86" s="834"/>
      <c r="J86" s="834"/>
      <c r="K86" s="834"/>
      <c r="L86" s="834"/>
      <c r="M86" s="835"/>
      <c r="N86" s="55">
        <f>L83+L84+L85</f>
        <v>17660.089625384797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76527.055043334112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310</v>
      </c>
      <c r="B36" s="846" t="str">
        <f>VLOOKUP(A36,EQUIPOS!A6:D154,3,FALSE)</f>
        <v>Retroexcavadora A25C</v>
      </c>
      <c r="C36" s="847"/>
      <c r="D36" s="847"/>
      <c r="E36" s="847"/>
      <c r="F36" s="847"/>
      <c r="G36" s="847"/>
      <c r="H36" s="848"/>
      <c r="I36" s="271"/>
      <c r="J36" s="272"/>
      <c r="K36" s="273">
        <f>VLOOKUP(A36,EQUIPOS!A6:D163,4,FALSE)</f>
        <v>143116.81545796839</v>
      </c>
      <c r="L36" s="274"/>
      <c r="M36" s="275">
        <v>3</v>
      </c>
      <c r="N36" s="276">
        <f>K36/M36</f>
        <v>47705.605152656128</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90.218333333333348</v>
      </c>
    </row>
    <row r="43" spans="1:14" ht="15.75" thickBot="1">
      <c r="B43" s="833" t="s">
        <v>953</v>
      </c>
      <c r="C43" s="834"/>
      <c r="D43" s="834"/>
      <c r="E43" s="834"/>
      <c r="F43" s="834"/>
      <c r="G43" s="834"/>
      <c r="H43" s="834"/>
      <c r="I43" s="834"/>
      <c r="J43" s="834"/>
      <c r="K43" s="834"/>
      <c r="L43" s="834"/>
      <c r="M43" s="835"/>
      <c r="N43" s="102">
        <f>SUM(N36:N42)</f>
        <v>47795.823485989458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22">
        <f>VLOOKUP(A59,TRANSPORTE!A6:D117,4,FALSE)</f>
        <v>1205.4756462508951</v>
      </c>
      <c r="M59" s="923"/>
      <c r="N59" s="291">
        <f>K59*L59</f>
        <v>2049.3085986265219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2049.3085986265219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9021.8333333333339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58866.965417949315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11773.393083589865</v>
      </c>
      <c r="M83" s="868"/>
      <c r="N83" s="54"/>
    </row>
    <row r="84" spans="1:14">
      <c r="B84" s="92" t="s">
        <v>973</v>
      </c>
      <c r="C84" s="93"/>
      <c r="D84" s="93"/>
      <c r="E84" s="93"/>
      <c r="F84" s="93"/>
      <c r="G84" s="93"/>
      <c r="H84" s="93"/>
      <c r="I84" s="90"/>
      <c r="J84" s="91"/>
      <c r="K84" s="308">
        <v>0.05</v>
      </c>
      <c r="L84" s="867">
        <f>N78*K84</f>
        <v>2943.3482708974661</v>
      </c>
      <c r="M84" s="868"/>
      <c r="N84" s="54"/>
    </row>
    <row r="85" spans="1:14" ht="15.75" thickBot="1">
      <c r="B85" s="94" t="s">
        <v>974</v>
      </c>
      <c r="C85" s="95"/>
      <c r="D85" s="95"/>
      <c r="E85" s="95"/>
      <c r="F85" s="95"/>
      <c r="G85" s="95"/>
      <c r="H85" s="95"/>
      <c r="I85" s="96"/>
      <c r="J85" s="97"/>
      <c r="K85" s="309">
        <v>0.05</v>
      </c>
      <c r="L85" s="869">
        <f>N78*K85</f>
        <v>2943.3482708974661</v>
      </c>
      <c r="M85" s="870"/>
      <c r="N85" s="54"/>
    </row>
    <row r="86" spans="1:14" ht="15.75" thickBot="1">
      <c r="B86" s="833" t="s">
        <v>953</v>
      </c>
      <c r="C86" s="834"/>
      <c r="D86" s="834"/>
      <c r="E86" s="834"/>
      <c r="F86" s="834"/>
      <c r="G86" s="834"/>
      <c r="H86" s="834"/>
      <c r="I86" s="834"/>
      <c r="J86" s="834"/>
      <c r="K86" s="834"/>
      <c r="L86" s="834"/>
      <c r="M86" s="835"/>
      <c r="N86" s="55">
        <f>L83+L84+L85</f>
        <v>17660.089625384797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76527.055043334112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312</v>
      </c>
      <c r="B36" s="846" t="str">
        <f>VLOOKUP(A36,EQUIPOS!A6:D154,3,FALSE)</f>
        <v>Retroexcavadora sobre oruga, potencia 138 HP, balde de 1,5 m3.</v>
      </c>
      <c r="C36" s="847"/>
      <c r="D36" s="847"/>
      <c r="E36" s="847"/>
      <c r="F36" s="847"/>
      <c r="G36" s="847"/>
      <c r="H36" s="848"/>
      <c r="I36" s="271"/>
      <c r="J36" s="272"/>
      <c r="K36" s="273">
        <f>VLOOKUP(A36,EQUIPOS!A6:D163,4,FALSE)</f>
        <v>209563.90834916802</v>
      </c>
      <c r="L36" s="274"/>
      <c r="M36" s="275">
        <v>45</v>
      </c>
      <c r="N36" s="276">
        <f>K36/M36</f>
        <v>4656.9757410926231</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1.5036388888888887</v>
      </c>
    </row>
    <row r="43" spans="1:14" ht="15.75" thickBot="1">
      <c r="B43" s="833" t="s">
        <v>953</v>
      </c>
      <c r="C43" s="834"/>
      <c r="D43" s="834"/>
      <c r="E43" s="834"/>
      <c r="F43" s="834"/>
      <c r="G43" s="834"/>
      <c r="H43" s="834"/>
      <c r="I43" s="834"/>
      <c r="J43" s="834"/>
      <c r="K43" s="834"/>
      <c r="L43" s="834"/>
      <c r="M43" s="835"/>
      <c r="N43" s="102">
        <f>SUM(N36:N42)</f>
        <v>4658.4793799815125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922">
        <f>VLOOKUP(A59,TRANSPORTE!A6:D117,4,FALSE)</f>
        <v>1.0285628380980336</v>
      </c>
      <c r="M59" s="923"/>
      <c r="N59" s="291">
        <f>K59*L59</f>
        <v>36.7196933200998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36.7196933200998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150.36388888888888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4845.5629621905009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969.11259243810025</v>
      </c>
      <c r="M83" s="868"/>
      <c r="N83" s="54"/>
    </row>
    <row r="84" spans="1:14">
      <c r="B84" s="92" t="s">
        <v>973</v>
      </c>
      <c r="C84" s="93"/>
      <c r="D84" s="93"/>
      <c r="E84" s="93"/>
      <c r="F84" s="93"/>
      <c r="G84" s="93"/>
      <c r="H84" s="93"/>
      <c r="I84" s="90"/>
      <c r="J84" s="91"/>
      <c r="K84" s="308">
        <v>0.05</v>
      </c>
      <c r="L84" s="867">
        <f>N78*K84</f>
        <v>242.27814810952506</v>
      </c>
      <c r="M84" s="868"/>
      <c r="N84" s="54"/>
    </row>
    <row r="85" spans="1:14" ht="15.75" thickBot="1">
      <c r="B85" s="94" t="s">
        <v>974</v>
      </c>
      <c r="C85" s="95"/>
      <c r="D85" s="95"/>
      <c r="E85" s="95"/>
      <c r="F85" s="95"/>
      <c r="G85" s="95"/>
      <c r="H85" s="95"/>
      <c r="I85" s="96"/>
      <c r="J85" s="97"/>
      <c r="K85" s="309">
        <v>0.05</v>
      </c>
      <c r="L85" s="869">
        <f>N78*K85</f>
        <v>242.27814810952506</v>
      </c>
      <c r="M85" s="870"/>
      <c r="N85" s="54"/>
    </row>
    <row r="86" spans="1:14" ht="15.75" thickBot="1">
      <c r="B86" s="833" t="s">
        <v>953</v>
      </c>
      <c r="C86" s="834"/>
      <c r="D86" s="834"/>
      <c r="E86" s="834"/>
      <c r="F86" s="834"/>
      <c r="G86" s="834"/>
      <c r="H86" s="834"/>
      <c r="I86" s="834"/>
      <c r="J86" s="834"/>
      <c r="K86" s="834"/>
      <c r="L86" s="834"/>
      <c r="M86" s="835"/>
      <c r="N86" s="55">
        <f>L83+L84+L85</f>
        <v>1453.6688886571503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6299.231850847651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c r="B36" s="846"/>
      <c r="C36" s="847"/>
      <c r="D36" s="847"/>
      <c r="E36" s="847"/>
      <c r="F36" s="847"/>
      <c r="G36" s="847"/>
      <c r="H36" s="848"/>
      <c r="I36" s="271"/>
      <c r="J36" s="272"/>
      <c r="K36" s="273"/>
      <c r="L36" s="274"/>
      <c r="M36" s="275"/>
      <c r="N36" s="276"/>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0.1</v>
      </c>
      <c r="M42" s="858"/>
      <c r="N42" s="108">
        <f>N76*L42</f>
        <v>60.145555555555553</v>
      </c>
    </row>
    <row r="43" spans="1:14" ht="15.75" thickBot="1">
      <c r="B43" s="833" t="s">
        <v>953</v>
      </c>
      <c r="C43" s="834"/>
      <c r="D43" s="834"/>
      <c r="E43" s="834"/>
      <c r="F43" s="834"/>
      <c r="G43" s="834"/>
      <c r="H43" s="834"/>
      <c r="I43" s="834"/>
      <c r="J43" s="834"/>
      <c r="K43" s="834"/>
      <c r="L43" s="834"/>
      <c r="M43" s="835"/>
      <c r="N43" s="102">
        <f>SUM(N36:N42)</f>
        <v>60.145555555555553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922">
        <f>VLOOKUP(A59,TRANSPORTE!A6:D117,4,FALSE)</f>
        <v>1.0285628380980336</v>
      </c>
      <c r="M59" s="923"/>
      <c r="N59" s="291">
        <f>K59*L59</f>
        <v>10.542769090504844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10.542769090504844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360</v>
      </c>
      <c r="N70" s="300">
        <f>K70/M70</f>
        <v>601.45555555555552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601.45555555555552</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672.14388020161596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134.42877604032319</v>
      </c>
      <c r="M83" s="868"/>
      <c r="N83" s="54"/>
    </row>
    <row r="84" spans="1:14">
      <c r="B84" s="92" t="s">
        <v>973</v>
      </c>
      <c r="C84" s="93"/>
      <c r="D84" s="93"/>
      <c r="E84" s="93"/>
      <c r="F84" s="93"/>
      <c r="G84" s="93"/>
      <c r="H84" s="93"/>
      <c r="I84" s="90"/>
      <c r="J84" s="91"/>
      <c r="K84" s="308">
        <v>0.05</v>
      </c>
      <c r="L84" s="867">
        <f>N78*K84</f>
        <v>33.607194010080796</v>
      </c>
      <c r="M84" s="868"/>
      <c r="N84" s="54"/>
    </row>
    <row r="85" spans="1:14" ht="15.75" thickBot="1">
      <c r="B85" s="94" t="s">
        <v>974</v>
      </c>
      <c r="C85" s="95"/>
      <c r="D85" s="95"/>
      <c r="E85" s="95"/>
      <c r="F85" s="95"/>
      <c r="G85" s="95"/>
      <c r="H85" s="95"/>
      <c r="I85" s="96"/>
      <c r="J85" s="97"/>
      <c r="K85" s="309">
        <v>0.05</v>
      </c>
      <c r="L85" s="869">
        <f>N78*K85</f>
        <v>33.607194010080796</v>
      </c>
      <c r="M85" s="870"/>
      <c r="N85" s="54"/>
    </row>
    <row r="86" spans="1:14" ht="15.75" thickBot="1">
      <c r="B86" s="833" t="s">
        <v>953</v>
      </c>
      <c r="C86" s="834"/>
      <c r="D86" s="834"/>
      <c r="E86" s="834"/>
      <c r="F86" s="834"/>
      <c r="G86" s="834"/>
      <c r="H86" s="834"/>
      <c r="I86" s="834"/>
      <c r="J86" s="834"/>
      <c r="K86" s="834"/>
      <c r="L86" s="834"/>
      <c r="M86" s="835"/>
      <c r="N86" s="55">
        <f>L83+L84+L85</f>
        <v>201.64316406048479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873.78704426210072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312</v>
      </c>
      <c r="B36" s="846" t="str">
        <f>VLOOKUP(A36,EQUIPOS!A6:D154,3,FALSE)</f>
        <v>Retroexcavadora sobre oruga, potencia 138 HP, balde de 1,5 m3.</v>
      </c>
      <c r="C36" s="847"/>
      <c r="D36" s="847"/>
      <c r="E36" s="847"/>
      <c r="F36" s="847"/>
      <c r="G36" s="847"/>
      <c r="H36" s="848"/>
      <c r="I36" s="271"/>
      <c r="J36" s="272"/>
      <c r="K36" s="273">
        <f>VLOOKUP(A36,EQUIPOS!A6:D163,4,FALSE)</f>
        <v>209563.90834916802</v>
      </c>
      <c r="L36" s="274"/>
      <c r="M36" s="275">
        <v>45</v>
      </c>
      <c r="N36" s="276">
        <f>K36/M36</f>
        <v>4656.9757410926231</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1.5036388888888887</v>
      </c>
    </row>
    <row r="43" spans="1:14" ht="15.75" thickBot="1">
      <c r="B43" s="833" t="s">
        <v>953</v>
      </c>
      <c r="C43" s="834"/>
      <c r="D43" s="834"/>
      <c r="E43" s="834"/>
      <c r="F43" s="834"/>
      <c r="G43" s="834"/>
      <c r="H43" s="834"/>
      <c r="I43" s="834"/>
      <c r="J43" s="834"/>
      <c r="K43" s="834"/>
      <c r="L43" s="834"/>
      <c r="M43" s="835"/>
      <c r="N43" s="102">
        <f>SUM(N36:N42)</f>
        <v>4658.4793799815125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1412</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922">
        <f>VLOOKUP(A59,TRANSPORTE!A6:D117,4,FALSE)</f>
        <v>1286.7321104606399</v>
      </c>
      <c r="M59" s="923"/>
      <c r="N59" s="291">
        <f>K59*L59</f>
        <v>1042.8899418677963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1042.8899418677963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150.36388888888888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5851.7332107381981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1170.3466421476396</v>
      </c>
      <c r="M83" s="868"/>
      <c r="N83" s="54"/>
    </row>
    <row r="84" spans="1:14">
      <c r="B84" s="92" t="s">
        <v>973</v>
      </c>
      <c r="C84" s="93"/>
      <c r="D84" s="93"/>
      <c r="E84" s="93"/>
      <c r="F84" s="93"/>
      <c r="G84" s="93"/>
      <c r="H84" s="93"/>
      <c r="I84" s="90"/>
      <c r="J84" s="91"/>
      <c r="K84" s="308">
        <v>0.05</v>
      </c>
      <c r="L84" s="867">
        <f>N78*K84</f>
        <v>292.5866605369099</v>
      </c>
      <c r="M84" s="868"/>
      <c r="N84" s="54"/>
    </row>
    <row r="85" spans="1:14" ht="15.75" thickBot="1">
      <c r="B85" s="94" t="s">
        <v>974</v>
      </c>
      <c r="C85" s="95"/>
      <c r="D85" s="95"/>
      <c r="E85" s="95"/>
      <c r="F85" s="95"/>
      <c r="G85" s="95"/>
      <c r="H85" s="95"/>
      <c r="I85" s="96"/>
      <c r="J85" s="97"/>
      <c r="K85" s="309">
        <v>0.05</v>
      </c>
      <c r="L85" s="869">
        <f>N78*K85</f>
        <v>292.5866605369099</v>
      </c>
      <c r="M85" s="870"/>
      <c r="N85" s="54"/>
    </row>
    <row r="86" spans="1:14" ht="15.75" thickBot="1">
      <c r="B86" s="833" t="s">
        <v>953</v>
      </c>
      <c r="C86" s="834"/>
      <c r="D86" s="834"/>
      <c r="E86" s="834"/>
      <c r="F86" s="834"/>
      <c r="G86" s="834"/>
      <c r="H86" s="834"/>
      <c r="I86" s="834"/>
      <c r="J86" s="834"/>
      <c r="K86" s="834"/>
      <c r="L86" s="834"/>
      <c r="M86" s="835"/>
      <c r="N86" s="55">
        <f>L83+L84+L85</f>
        <v>1755.5199632214594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7607.2531739596579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1425</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146</v>
      </c>
      <c r="B36" s="846" t="str">
        <f>VLOOKUP(A36,EQUIPOS!A6:D154,3,FALSE)</f>
        <v>Camabaja</v>
      </c>
      <c r="C36" s="847"/>
      <c r="D36" s="847"/>
      <c r="E36" s="847"/>
      <c r="F36" s="847"/>
      <c r="G36" s="847"/>
      <c r="H36" s="848"/>
      <c r="I36" s="271"/>
      <c r="J36" s="272"/>
      <c r="K36" s="273">
        <f>VLOOKUP(A36,EQUIPOS!A5:D154,4,FALSE)</f>
        <v>286625.11106710567</v>
      </c>
      <c r="L36" s="274"/>
      <c r="M36" s="275">
        <v>0.625</v>
      </c>
      <c r="N36" s="276">
        <f>K36/M36</f>
        <v>458600.17770736909</v>
      </c>
    </row>
    <row r="37" spans="1:14">
      <c r="A37" s="111" t="s">
        <v>241</v>
      </c>
      <c r="B37" s="846" t="str">
        <f>VLOOKUP(A37,EQUIPOS!A7:D154,3,FALSE)</f>
        <v>Grúa (capacidad 15 ton)</v>
      </c>
      <c r="C37" s="847"/>
      <c r="D37" s="847"/>
      <c r="E37" s="847"/>
      <c r="F37" s="847"/>
      <c r="G37" s="847"/>
      <c r="H37" s="848"/>
      <c r="I37" s="271"/>
      <c r="J37" s="272"/>
      <c r="K37" s="273">
        <f>VLOOKUP(A37,EQUIPOS!A6:D154,4,FALSE)</f>
        <v>169131.19394957702</v>
      </c>
      <c r="L37" s="274"/>
      <c r="M37" s="275">
        <v>0.625</v>
      </c>
      <c r="N37" s="276">
        <f>K37/M37</f>
        <v>270609.91031932324</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2706.55</v>
      </c>
    </row>
    <row r="43" spans="1:14" ht="15.75" thickBot="1">
      <c r="B43" s="833" t="s">
        <v>953</v>
      </c>
      <c r="C43" s="834"/>
      <c r="D43" s="834"/>
      <c r="E43" s="834"/>
      <c r="F43" s="834"/>
      <c r="G43" s="834"/>
      <c r="H43" s="834"/>
      <c r="I43" s="834"/>
      <c r="J43" s="834"/>
      <c r="K43" s="834"/>
      <c r="L43" s="834"/>
      <c r="M43" s="835"/>
      <c r="N43" s="398">
        <f>SUM(N36:N42)</f>
        <v>731916.63802669244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11569.820217760191</v>
      </c>
      <c r="N49" s="276">
        <f>K49*M49</f>
        <v>11569.820217760191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1838.3375575530524</v>
      </c>
      <c r="N50" s="276">
        <f>K50*M50</f>
        <v>1838.3375575530524</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74531.745534109257</v>
      </c>
      <c r="N51" s="276">
        <f>K51*M51</f>
        <v>149063.49106821851</v>
      </c>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168860.08417502683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5</v>
      </c>
      <c r="N70" s="399">
        <f>K70/M70</f>
        <v>54131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54131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954907.7222017193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190981.54444034386</v>
      </c>
      <c r="M83" s="868"/>
      <c r="N83" s="54"/>
    </row>
    <row r="84" spans="1:14">
      <c r="B84" s="92" t="s">
        <v>973</v>
      </c>
      <c r="C84" s="93"/>
      <c r="D84" s="93"/>
      <c r="E84" s="93"/>
      <c r="F84" s="93"/>
      <c r="G84" s="93"/>
      <c r="H84" s="93"/>
      <c r="I84" s="90"/>
      <c r="J84" s="91"/>
      <c r="K84" s="308">
        <v>0.05</v>
      </c>
      <c r="L84" s="867">
        <f>N78*K84</f>
        <v>47745.386110085965</v>
      </c>
      <c r="M84" s="868"/>
      <c r="N84" s="54"/>
    </row>
    <row r="85" spans="1:14" ht="15.75" thickBot="1">
      <c r="B85" s="94" t="s">
        <v>974</v>
      </c>
      <c r="C85" s="95"/>
      <c r="D85" s="95"/>
      <c r="E85" s="95"/>
      <c r="F85" s="95"/>
      <c r="G85" s="95"/>
      <c r="H85" s="95"/>
      <c r="I85" s="96"/>
      <c r="J85" s="97"/>
      <c r="K85" s="309">
        <v>0.05</v>
      </c>
      <c r="L85" s="869">
        <f>N78*K85</f>
        <v>47745.386110085965</v>
      </c>
      <c r="M85" s="870"/>
      <c r="N85" s="54"/>
    </row>
    <row r="86" spans="1:14" ht="15.75" thickBot="1">
      <c r="B86" s="833" t="s">
        <v>953</v>
      </c>
      <c r="C86" s="834"/>
      <c r="D86" s="834"/>
      <c r="E86" s="834"/>
      <c r="F86" s="834"/>
      <c r="G86" s="834"/>
      <c r="H86" s="834"/>
      <c r="I86" s="834"/>
      <c r="J86" s="834"/>
      <c r="K86" s="834"/>
      <c r="L86" s="834"/>
      <c r="M86" s="835"/>
      <c r="N86" s="55">
        <f>L83+L84+L85</f>
        <v>286472.31666051579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1241380.0388622351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146</v>
      </c>
      <c r="B36" s="846" t="str">
        <f>VLOOKUP(A36,EQUIPOS!A6:D154,3,FALSE)</f>
        <v>Camabaja</v>
      </c>
      <c r="C36" s="847"/>
      <c r="D36" s="847"/>
      <c r="E36" s="847"/>
      <c r="F36" s="847"/>
      <c r="G36" s="847"/>
      <c r="H36" s="848"/>
      <c r="I36" s="271"/>
      <c r="J36" s="272"/>
      <c r="K36" s="273">
        <f>VLOOKUP(A36,EQUIPOS!A6:D163,4,FALSE)</f>
        <v>286625.11106710567</v>
      </c>
      <c r="L36" s="274"/>
      <c r="M36" s="275">
        <v>0.5</v>
      </c>
      <c r="N36" s="276">
        <f>K36/M36</f>
        <v>573250.22213421133</v>
      </c>
    </row>
    <row r="37" spans="1:14">
      <c r="A37" s="111" t="s">
        <v>241</v>
      </c>
      <c r="B37" s="846" t="str">
        <f>VLOOKUP(A37,EQUIPOS!A7:D154,3,FALSE)</f>
        <v>Grúa (capacidad 15 ton)</v>
      </c>
      <c r="C37" s="847"/>
      <c r="D37" s="847"/>
      <c r="E37" s="847"/>
      <c r="F37" s="847"/>
      <c r="G37" s="847"/>
      <c r="H37" s="848"/>
      <c r="I37" s="271"/>
      <c r="J37" s="272"/>
      <c r="K37" s="273">
        <f>VLOOKUP(A37,EQUIPOS!A7:D164,4,FALSE)</f>
        <v>169131.19394957702</v>
      </c>
      <c r="L37" s="274"/>
      <c r="M37" s="275">
        <v>0.5</v>
      </c>
      <c r="N37" s="276">
        <f>K37/M37</f>
        <v>338262.38789915404</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3383.1875</v>
      </c>
    </row>
    <row r="43" spans="1:14" ht="15.75" thickBot="1">
      <c r="B43" s="833" t="s">
        <v>953</v>
      </c>
      <c r="C43" s="834"/>
      <c r="D43" s="834"/>
      <c r="E43" s="834"/>
      <c r="F43" s="834"/>
      <c r="G43" s="834"/>
      <c r="H43" s="834"/>
      <c r="I43" s="834"/>
      <c r="J43" s="834"/>
      <c r="K43" s="834"/>
      <c r="L43" s="834"/>
      <c r="M43" s="835"/>
      <c r="N43" s="398">
        <f>SUM(N36:N42)</f>
        <v>914895.79753336543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11569.820217760191</v>
      </c>
      <c r="N49" s="276">
        <f>K49*M49</f>
        <v>11569.820217760191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1838.3375575530524</v>
      </c>
      <c r="N50" s="276">
        <f>K50*M50</f>
        <v>1838.3375575530524</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74531.745534109257</v>
      </c>
      <c r="N51" s="276">
        <f>K51*M51</f>
        <v>149063.49106821851</v>
      </c>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168860.08417502683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4</v>
      </c>
      <c r="N70" s="399">
        <f>K70/M70</f>
        <v>67663.75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67663.75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1151419.6317083922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230283.92634167845</v>
      </c>
      <c r="M83" s="868"/>
      <c r="N83" s="54"/>
    </row>
    <row r="84" spans="1:14">
      <c r="B84" s="92" t="s">
        <v>973</v>
      </c>
      <c r="C84" s="93"/>
      <c r="D84" s="93"/>
      <c r="E84" s="93"/>
      <c r="F84" s="93"/>
      <c r="G84" s="93"/>
      <c r="H84" s="93"/>
      <c r="I84" s="90"/>
      <c r="J84" s="91"/>
      <c r="K84" s="308">
        <v>0.05</v>
      </c>
      <c r="L84" s="867">
        <f>N78*K84</f>
        <v>57570.981585419613</v>
      </c>
      <c r="M84" s="868"/>
      <c r="N84" s="54"/>
    </row>
    <row r="85" spans="1:14" ht="15.75" thickBot="1">
      <c r="B85" s="94" t="s">
        <v>974</v>
      </c>
      <c r="C85" s="95"/>
      <c r="D85" s="95"/>
      <c r="E85" s="95"/>
      <c r="F85" s="95"/>
      <c r="G85" s="95"/>
      <c r="H85" s="95"/>
      <c r="I85" s="96"/>
      <c r="J85" s="97"/>
      <c r="K85" s="309">
        <v>0.05</v>
      </c>
      <c r="L85" s="869">
        <f>N78*K85</f>
        <v>57570.981585419613</v>
      </c>
      <c r="M85" s="870"/>
      <c r="N85" s="54"/>
    </row>
    <row r="86" spans="1:14" ht="15.75" thickBot="1">
      <c r="B86" s="833" t="s">
        <v>953</v>
      </c>
      <c r="C86" s="834"/>
      <c r="D86" s="834"/>
      <c r="E86" s="834"/>
      <c r="F86" s="834"/>
      <c r="G86" s="834"/>
      <c r="H86" s="834"/>
      <c r="I86" s="834"/>
      <c r="J86" s="834"/>
      <c r="K86" s="834"/>
      <c r="L86" s="834"/>
      <c r="M86" s="835"/>
      <c r="N86" s="55">
        <f>L83+L84+L85</f>
        <v>345425.88951251766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1496845.5212209099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10"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146</v>
      </c>
      <c r="B36" s="846" t="str">
        <f>VLOOKUP(A36,EQUIPOS!A6:D154,3,FALSE)</f>
        <v>Camabaja</v>
      </c>
      <c r="C36" s="847"/>
      <c r="D36" s="847"/>
      <c r="E36" s="847"/>
      <c r="F36" s="847"/>
      <c r="G36" s="847"/>
      <c r="H36" s="848"/>
      <c r="I36" s="271"/>
      <c r="J36" s="272"/>
      <c r="K36" s="273">
        <f>VLOOKUP(A36,EQUIPOS!A6:D163,4,FALSE)</f>
        <v>286625.11106710567</v>
      </c>
      <c r="L36" s="274"/>
      <c r="M36" s="275">
        <v>0.4375</v>
      </c>
      <c r="N36" s="276">
        <f>K36/M36</f>
        <v>655143.11101052724</v>
      </c>
    </row>
    <row r="37" spans="1:14">
      <c r="A37" s="111" t="s">
        <v>241</v>
      </c>
      <c r="B37" s="846" t="str">
        <f>VLOOKUP(A37,EQUIPOS!A7:D154,3,FALSE)</f>
        <v>Grúa (capacidad 15 ton)</v>
      </c>
      <c r="C37" s="847"/>
      <c r="D37" s="847"/>
      <c r="E37" s="847"/>
      <c r="F37" s="847"/>
      <c r="G37" s="847"/>
      <c r="H37" s="848"/>
      <c r="I37" s="271"/>
      <c r="J37" s="272"/>
      <c r="K37" s="273">
        <f>VLOOKUP(A37,EQUIPOS!A7:D164,4,FALSE)</f>
        <v>169131.19394957702</v>
      </c>
      <c r="L37" s="274"/>
      <c r="M37" s="275">
        <v>0.4375</v>
      </c>
      <c r="N37" s="276">
        <f>K37/M37</f>
        <v>386585.58617046179</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3866.5</v>
      </c>
    </row>
    <row r="43" spans="1:14" ht="15.75" thickBot="1">
      <c r="B43" s="833" t="s">
        <v>953</v>
      </c>
      <c r="C43" s="834"/>
      <c r="D43" s="834"/>
      <c r="E43" s="834"/>
      <c r="F43" s="834"/>
      <c r="G43" s="834"/>
      <c r="H43" s="834"/>
      <c r="I43" s="834"/>
      <c r="J43" s="834"/>
      <c r="K43" s="834"/>
      <c r="L43" s="834"/>
      <c r="M43" s="835"/>
      <c r="N43" s="398">
        <f>SUM(N36:N42)</f>
        <v>1045595.197180989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11569.820217760191</v>
      </c>
      <c r="N49" s="276">
        <f>K49*M49</f>
        <v>11569.820217760191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1838.3375575530524</v>
      </c>
      <c r="N50" s="276">
        <f>K50*M50</f>
        <v>1838.3375575530524</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74531.745534109257</v>
      </c>
      <c r="N51" s="276">
        <f>K51*M51</f>
        <v>149063.49106821851</v>
      </c>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168860.08417502683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3.5</v>
      </c>
      <c r="N70" s="399">
        <f>K70/M70</f>
        <v>77330</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77330</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1291785.2813560157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258357.05627120315</v>
      </c>
      <c r="M83" s="868"/>
      <c r="N83" s="54"/>
    </row>
    <row r="84" spans="1:14">
      <c r="B84" s="92" t="s">
        <v>973</v>
      </c>
      <c r="C84" s="93"/>
      <c r="D84" s="93"/>
      <c r="E84" s="93"/>
      <c r="F84" s="93"/>
      <c r="G84" s="93"/>
      <c r="H84" s="93"/>
      <c r="I84" s="90"/>
      <c r="J84" s="91"/>
      <c r="K84" s="308">
        <v>0.05</v>
      </c>
      <c r="L84" s="867">
        <f>N78*K84</f>
        <v>64589.264067800788</v>
      </c>
      <c r="M84" s="868"/>
      <c r="N84" s="54"/>
    </row>
    <row r="85" spans="1:14" ht="15.75" thickBot="1">
      <c r="B85" s="94" t="s">
        <v>974</v>
      </c>
      <c r="C85" s="95"/>
      <c r="D85" s="95"/>
      <c r="E85" s="95"/>
      <c r="F85" s="95"/>
      <c r="G85" s="95"/>
      <c r="H85" s="95"/>
      <c r="I85" s="96"/>
      <c r="J85" s="97"/>
      <c r="K85" s="309">
        <v>0.05</v>
      </c>
      <c r="L85" s="869">
        <f>N78*K85</f>
        <v>64589.264067800788</v>
      </c>
      <c r="M85" s="870"/>
      <c r="N85" s="54"/>
    </row>
    <row r="86" spans="1:14" ht="15.75" thickBot="1">
      <c r="B86" s="833" t="s">
        <v>953</v>
      </c>
      <c r="C86" s="834"/>
      <c r="D86" s="834"/>
      <c r="E86" s="834"/>
      <c r="F86" s="834"/>
      <c r="G86" s="834"/>
      <c r="H86" s="834"/>
      <c r="I86" s="834"/>
      <c r="J86" s="834"/>
      <c r="K86" s="834"/>
      <c r="L86" s="834"/>
      <c r="M86" s="835"/>
      <c r="N86" s="55">
        <f>L83+L84+L85</f>
        <v>387535.5844068047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1679320.8657628205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146</v>
      </c>
      <c r="B36" s="846" t="str">
        <f>VLOOKUP(A36,EQUIPOS!A6:D154,3,FALSE)</f>
        <v>Camabaja</v>
      </c>
      <c r="C36" s="847"/>
      <c r="D36" s="847"/>
      <c r="E36" s="847"/>
      <c r="F36" s="847"/>
      <c r="G36" s="847"/>
      <c r="H36" s="848"/>
      <c r="I36" s="271"/>
      <c r="J36" s="272"/>
      <c r="K36" s="273">
        <f>VLOOKUP(A36,EQUIPOS!A6:D163,4,FALSE)</f>
        <v>286625.11106710567</v>
      </c>
      <c r="L36" s="274"/>
      <c r="M36" s="275">
        <v>0.875</v>
      </c>
      <c r="N36" s="276">
        <f>K36/M36</f>
        <v>327571.55550526362</v>
      </c>
    </row>
    <row r="37" spans="1:14">
      <c r="A37" s="111" t="s">
        <v>241</v>
      </c>
      <c r="B37" s="846" t="str">
        <f>VLOOKUP(A37,EQUIPOS!A7:D154,3,FALSE)</f>
        <v>Grúa (capacidad 15 ton)</v>
      </c>
      <c r="C37" s="847"/>
      <c r="D37" s="847"/>
      <c r="E37" s="847"/>
      <c r="F37" s="847"/>
      <c r="G37" s="847"/>
      <c r="H37" s="848"/>
      <c r="I37" s="271"/>
      <c r="J37" s="272"/>
      <c r="K37" s="273">
        <f>VLOOKUP(A37,EQUIPOS!A7:D164,4,FALSE)</f>
        <v>169131.19394957702</v>
      </c>
      <c r="L37" s="274"/>
      <c r="M37" s="275">
        <v>0.875</v>
      </c>
      <c r="N37" s="276">
        <f>K37/M37</f>
        <v>193292.79308523089</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1546.6000000000001</v>
      </c>
    </row>
    <row r="43" spans="1:14" ht="15.75" thickBot="1">
      <c r="B43" s="833" t="s">
        <v>953</v>
      </c>
      <c r="C43" s="834"/>
      <c r="D43" s="834"/>
      <c r="E43" s="834"/>
      <c r="F43" s="834"/>
      <c r="G43" s="834"/>
      <c r="H43" s="834"/>
      <c r="I43" s="834"/>
      <c r="J43" s="834"/>
      <c r="K43" s="834"/>
      <c r="L43" s="834"/>
      <c r="M43" s="835"/>
      <c r="N43" s="398">
        <f>SUM(N36:N42)</f>
        <v>522410.94859049446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11569.820217760191</v>
      </c>
      <c r="N49" s="276">
        <f>K49*M49</f>
        <v>11569.820217760191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1838.3375575530524</v>
      </c>
      <c r="N50" s="276">
        <f>K50*M50</f>
        <v>1838.3375575530524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7</v>
      </c>
      <c r="N70" s="399">
        <f>K70/M70</f>
        <v>30932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30932</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573139.54169730283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114627.90833946057</v>
      </c>
      <c r="M83" s="868"/>
      <c r="N83" s="54"/>
    </row>
    <row r="84" spans="1:14">
      <c r="B84" s="92" t="s">
        <v>973</v>
      </c>
      <c r="C84" s="93"/>
      <c r="D84" s="93"/>
      <c r="E84" s="93"/>
      <c r="F84" s="93"/>
      <c r="G84" s="93"/>
      <c r="H84" s="93"/>
      <c r="I84" s="90"/>
      <c r="J84" s="91"/>
      <c r="K84" s="308">
        <v>0.05</v>
      </c>
      <c r="L84" s="867">
        <f>N78*K84</f>
        <v>28656.977084865142</v>
      </c>
      <c r="M84" s="868"/>
      <c r="N84" s="54"/>
    </row>
    <row r="85" spans="1:14" ht="15.75" thickBot="1">
      <c r="B85" s="94" t="s">
        <v>974</v>
      </c>
      <c r="C85" s="95"/>
      <c r="D85" s="95"/>
      <c r="E85" s="95"/>
      <c r="F85" s="95"/>
      <c r="G85" s="95"/>
      <c r="H85" s="95"/>
      <c r="I85" s="96"/>
      <c r="J85" s="97"/>
      <c r="K85" s="309">
        <v>0.05</v>
      </c>
      <c r="L85" s="869">
        <f>N78*K85</f>
        <v>28656.977084865142</v>
      </c>
      <c r="M85" s="870"/>
      <c r="N85" s="54"/>
    </row>
    <row r="86" spans="1:14" ht="15.75" thickBot="1">
      <c r="B86" s="833" t="s">
        <v>953</v>
      </c>
      <c r="C86" s="834"/>
      <c r="D86" s="834"/>
      <c r="E86" s="834"/>
      <c r="F86" s="834"/>
      <c r="G86" s="834"/>
      <c r="H86" s="834"/>
      <c r="I86" s="834"/>
      <c r="J86" s="834"/>
      <c r="K86" s="834"/>
      <c r="L86" s="834"/>
      <c r="M86" s="835"/>
      <c r="N86" s="55">
        <f>L83+L84+L85</f>
        <v>171941.86250919086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745081.40420649364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146</v>
      </c>
      <c r="B36" s="846" t="str">
        <f>VLOOKUP(A36,EQUIPOS!A6:D154,3,FALSE)</f>
        <v>Camabaja</v>
      </c>
      <c r="C36" s="847"/>
      <c r="D36" s="847"/>
      <c r="E36" s="847"/>
      <c r="F36" s="847"/>
      <c r="G36" s="847"/>
      <c r="H36" s="848"/>
      <c r="I36" s="271"/>
      <c r="J36" s="272"/>
      <c r="K36" s="273">
        <f>VLOOKUP(A36,EQUIPOS!A6:D163,4,FALSE)</f>
        <v>286625.11106710567</v>
      </c>
      <c r="L36" s="274"/>
      <c r="M36" s="275">
        <v>0.75</v>
      </c>
      <c r="N36" s="276">
        <f>K36/M36</f>
        <v>382166.81475614087</v>
      </c>
    </row>
    <row r="37" spans="1:14">
      <c r="A37" s="111" t="s">
        <v>241</v>
      </c>
      <c r="B37" s="846" t="str">
        <f>VLOOKUP(A37,EQUIPOS!A7:D154,3,FALSE)</f>
        <v>Grúa (capacidad 15 ton)</v>
      </c>
      <c r="C37" s="847"/>
      <c r="D37" s="847"/>
      <c r="E37" s="847"/>
      <c r="F37" s="847"/>
      <c r="G37" s="847"/>
      <c r="H37" s="848"/>
      <c r="I37" s="271"/>
      <c r="J37" s="272"/>
      <c r="K37" s="273">
        <f>VLOOKUP(A37,EQUIPOS!A7:D164,4,FALSE)</f>
        <v>169131.19394957702</v>
      </c>
      <c r="L37" s="274"/>
      <c r="M37" s="275">
        <v>0.75</v>
      </c>
      <c r="N37" s="276">
        <f>K37/M37</f>
        <v>225508.25859943603</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1804.3666666666668</v>
      </c>
    </row>
    <row r="43" spans="1:14" ht="15.75" thickBot="1">
      <c r="B43" s="833" t="s">
        <v>953</v>
      </c>
      <c r="C43" s="834"/>
      <c r="D43" s="834"/>
      <c r="E43" s="834"/>
      <c r="F43" s="834"/>
      <c r="G43" s="834"/>
      <c r="H43" s="834"/>
      <c r="I43" s="834"/>
      <c r="J43" s="834"/>
      <c r="K43" s="834"/>
      <c r="L43" s="834"/>
      <c r="M43" s="835"/>
      <c r="N43" s="398">
        <f>SUM(N36:N42)</f>
        <v>609479.44002224365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11569.820217760191</v>
      </c>
      <c r="N49" s="276">
        <f>K49*M49</f>
        <v>11569.820217760191</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1838.3375575530524</v>
      </c>
      <c r="N50" s="276">
        <f>K50*M50</f>
        <v>1838.3375575530524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4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6</v>
      </c>
      <c r="N70" s="399">
        <f>K70/M70</f>
        <v>36087.333333333336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36087.333333333336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665363.3664623854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133072.67329247709</v>
      </c>
      <c r="M83" s="868"/>
      <c r="N83" s="54"/>
    </row>
    <row r="84" spans="1:14">
      <c r="B84" s="92" t="s">
        <v>973</v>
      </c>
      <c r="C84" s="93"/>
      <c r="D84" s="93"/>
      <c r="E84" s="93"/>
      <c r="F84" s="93"/>
      <c r="G84" s="93"/>
      <c r="H84" s="93"/>
      <c r="I84" s="90"/>
      <c r="J84" s="91"/>
      <c r="K84" s="308">
        <v>0.05</v>
      </c>
      <c r="L84" s="867">
        <f>N78*K84</f>
        <v>33268.168323119273</v>
      </c>
      <c r="M84" s="868"/>
      <c r="N84" s="54"/>
    </row>
    <row r="85" spans="1:14" ht="15.75" thickBot="1">
      <c r="B85" s="94" t="s">
        <v>974</v>
      </c>
      <c r="C85" s="95"/>
      <c r="D85" s="95"/>
      <c r="E85" s="95"/>
      <c r="F85" s="95"/>
      <c r="G85" s="95"/>
      <c r="H85" s="95"/>
      <c r="I85" s="96"/>
      <c r="J85" s="97"/>
      <c r="K85" s="309">
        <v>0.05</v>
      </c>
      <c r="L85" s="869">
        <f>N78*K85</f>
        <v>33268.168323119273</v>
      </c>
      <c r="M85" s="870"/>
      <c r="N85" s="54"/>
    </row>
    <row r="86" spans="1:14" ht="15.75" thickBot="1">
      <c r="B86" s="833" t="s">
        <v>953</v>
      </c>
      <c r="C86" s="834"/>
      <c r="D86" s="834"/>
      <c r="E86" s="834"/>
      <c r="F86" s="834"/>
      <c r="G86" s="834"/>
      <c r="H86" s="834"/>
      <c r="I86" s="834"/>
      <c r="J86" s="834"/>
      <c r="K86" s="834"/>
      <c r="L86" s="834"/>
      <c r="M86" s="835"/>
      <c r="N86" s="55">
        <f>L83+L84+L85</f>
        <v>199609.00993871567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864972.37640110101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146</v>
      </c>
      <c r="B36" s="846" t="str">
        <f>VLOOKUP(A36,EQUIPOS!A6:D154,3,FALSE)</f>
        <v>Camabaja</v>
      </c>
      <c r="C36" s="847"/>
      <c r="D36" s="847"/>
      <c r="E36" s="847"/>
      <c r="F36" s="847"/>
      <c r="G36" s="847"/>
      <c r="H36" s="848"/>
      <c r="I36" s="271"/>
      <c r="J36" s="272"/>
      <c r="K36" s="273">
        <f>VLOOKUP(A36,EQUIPOS!A6:D163,4,FALSE)</f>
        <v>286625.11106710567</v>
      </c>
      <c r="L36" s="274"/>
      <c r="M36" s="275">
        <v>0.6875</v>
      </c>
      <c r="N36" s="276">
        <f>K36/M36</f>
        <v>416909.25246124458</v>
      </c>
    </row>
    <row r="37" spans="1:14">
      <c r="A37" s="111" t="s">
        <v>241</v>
      </c>
      <c r="B37" s="846" t="str">
        <f>VLOOKUP(A37,EQUIPOS!A7:D154,3,FALSE)</f>
        <v>Grúa (capacidad 15 ton)</v>
      </c>
      <c r="C37" s="847"/>
      <c r="D37" s="847"/>
      <c r="E37" s="847"/>
      <c r="F37" s="847"/>
      <c r="G37" s="847"/>
      <c r="H37" s="848"/>
      <c r="I37" s="271"/>
      <c r="J37" s="272"/>
      <c r="K37" s="273">
        <f>VLOOKUP(A37,EQUIPOS!A7:D164,4,FALSE)</f>
        <v>169131.19394957702</v>
      </c>
      <c r="L37" s="274"/>
      <c r="M37" s="275">
        <v>0.6875</v>
      </c>
      <c r="N37" s="276">
        <f>K37/M37</f>
        <v>246009.00938120295</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1968.4</v>
      </c>
    </row>
    <row r="43" spans="1:14" ht="15.75" thickBot="1">
      <c r="B43" s="833" t="s">
        <v>953</v>
      </c>
      <c r="C43" s="834"/>
      <c r="D43" s="834"/>
      <c r="E43" s="834"/>
      <c r="F43" s="834"/>
      <c r="G43" s="834"/>
      <c r="H43" s="834"/>
      <c r="I43" s="834"/>
      <c r="J43" s="834"/>
      <c r="K43" s="834"/>
      <c r="L43" s="834"/>
      <c r="M43" s="835"/>
      <c r="N43" s="398">
        <f>SUM(N36:N42)</f>
        <v>664886.66184244759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11569.820217760191</v>
      </c>
      <c r="N49" s="276">
        <f>K49*M49</f>
        <v>11569.820217760191</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1838.3375575530524</v>
      </c>
      <c r="N50" s="276">
        <f>K50*M50</f>
        <v>1838.3375575530524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5.5</v>
      </c>
      <c r="N70" s="399">
        <f>K70/M70</f>
        <v>39368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39368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724051.25494925596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144810.25098985119</v>
      </c>
      <c r="M83" s="868"/>
      <c r="N83" s="54"/>
    </row>
    <row r="84" spans="1:14">
      <c r="B84" s="92" t="s">
        <v>973</v>
      </c>
      <c r="C84" s="93"/>
      <c r="D84" s="93"/>
      <c r="E84" s="93"/>
      <c r="F84" s="93"/>
      <c r="G84" s="93"/>
      <c r="H84" s="93"/>
      <c r="I84" s="90"/>
      <c r="J84" s="91"/>
      <c r="K84" s="308">
        <v>0.05</v>
      </c>
      <c r="L84" s="867">
        <f>N78*K84</f>
        <v>36202.562747462798</v>
      </c>
      <c r="M84" s="868"/>
      <c r="N84" s="54"/>
    </row>
    <row r="85" spans="1:14" ht="15.75" thickBot="1">
      <c r="B85" s="94" t="s">
        <v>974</v>
      </c>
      <c r="C85" s="95"/>
      <c r="D85" s="95"/>
      <c r="E85" s="95"/>
      <c r="F85" s="95"/>
      <c r="G85" s="95"/>
      <c r="H85" s="95"/>
      <c r="I85" s="96"/>
      <c r="J85" s="97"/>
      <c r="K85" s="309">
        <v>0.05</v>
      </c>
      <c r="L85" s="869">
        <f>N78*K85</f>
        <v>36202.562747462798</v>
      </c>
      <c r="M85" s="870"/>
      <c r="N85" s="54"/>
    </row>
    <row r="86" spans="1:14" ht="15.75" thickBot="1">
      <c r="B86" s="833" t="s">
        <v>953</v>
      </c>
      <c r="C86" s="834"/>
      <c r="D86" s="834"/>
      <c r="E86" s="834"/>
      <c r="F86" s="834"/>
      <c r="G86" s="834"/>
      <c r="H86" s="834"/>
      <c r="I86" s="834"/>
      <c r="J86" s="834"/>
      <c r="K86" s="834"/>
      <c r="L86" s="834"/>
      <c r="M86" s="835"/>
      <c r="N86" s="55">
        <f>L83+L84+L85</f>
        <v>217215.37648477679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941266.63143403269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55" t="s">
        <v>241</v>
      </c>
      <c r="B36" s="846" t="str">
        <f>VLOOKUP(A36,EQUIPOS!A6:D154,3,FALSE)</f>
        <v>Grúa (capacidad 15 ton)</v>
      </c>
      <c r="C36" s="847"/>
      <c r="D36" s="847"/>
      <c r="E36" s="847"/>
      <c r="F36" s="847"/>
      <c r="G36" s="847"/>
      <c r="H36" s="848"/>
      <c r="I36" s="271"/>
      <c r="J36" s="272"/>
      <c r="K36" s="273">
        <f>VLOOKUP(A36,EQUIPOS!A6:D163,4,FALSE)</f>
        <v>169131.19394957702</v>
      </c>
      <c r="L36" s="274"/>
      <c r="M36" s="400">
        <v>1.125</v>
      </c>
      <c r="N36" s="276">
        <f>K36/M36</f>
        <v>150338.83906629067</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1202.9111111111113</v>
      </c>
    </row>
    <row r="43" spans="1:14" ht="15.75" thickBot="1">
      <c r="B43" s="833" t="s">
        <v>953</v>
      </c>
      <c r="C43" s="834"/>
      <c r="D43" s="834"/>
      <c r="E43" s="834"/>
      <c r="F43" s="834"/>
      <c r="G43" s="834"/>
      <c r="H43" s="834"/>
      <c r="I43" s="834"/>
      <c r="J43" s="834"/>
      <c r="K43" s="834"/>
      <c r="L43" s="834"/>
      <c r="M43" s="835"/>
      <c r="N43" s="398">
        <f>SUM(N36:N42)</f>
        <v>151541.75017740179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638.84353314950795</v>
      </c>
      <c r="N48" s="276">
        <f>K48*M48</f>
        <v>6388.4353314950795</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1838.3375575530524</v>
      </c>
      <c r="N49" s="276">
        <f>K49*M49</f>
        <v>1838.3375575530524</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11569.820217760191</v>
      </c>
      <c r="N50" s="276">
        <f>K50*M50</f>
        <v>11569.820217760191</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51"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0">
        <v>9</v>
      </c>
      <c r="N70" s="399">
        <f>K70/M70</f>
        <v>24058.222222222223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24058.222222222223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195396.56550643232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39079.313101286469</v>
      </c>
      <c r="M83" s="868"/>
      <c r="N83" s="54"/>
    </row>
    <row r="84" spans="1:14">
      <c r="B84" s="92" t="s">
        <v>973</v>
      </c>
      <c r="C84" s="93"/>
      <c r="D84" s="93"/>
      <c r="E84" s="93"/>
      <c r="F84" s="93"/>
      <c r="G84" s="93"/>
      <c r="H84" s="93"/>
      <c r="I84" s="90"/>
      <c r="J84" s="91"/>
      <c r="K84" s="308">
        <v>0.05</v>
      </c>
      <c r="L84" s="867">
        <f>N78*K84</f>
        <v>9769.8282753216172</v>
      </c>
      <c r="M84" s="868"/>
      <c r="N84" s="54"/>
    </row>
    <row r="85" spans="1:14" ht="15.75" thickBot="1">
      <c r="B85" s="94" t="s">
        <v>974</v>
      </c>
      <c r="C85" s="95"/>
      <c r="D85" s="95"/>
      <c r="E85" s="95"/>
      <c r="F85" s="95"/>
      <c r="G85" s="95"/>
      <c r="H85" s="95"/>
      <c r="I85" s="96"/>
      <c r="J85" s="97"/>
      <c r="K85" s="309">
        <v>0.05</v>
      </c>
      <c r="L85" s="869">
        <f>N78*K85</f>
        <v>9769.8282753216172</v>
      </c>
      <c r="M85" s="870"/>
      <c r="N85" s="54"/>
    </row>
    <row r="86" spans="1:14" ht="15.75" thickBot="1">
      <c r="B86" s="833" t="s">
        <v>953</v>
      </c>
      <c r="C86" s="834"/>
      <c r="D86" s="834"/>
      <c r="E86" s="834"/>
      <c r="F86" s="834"/>
      <c r="G86" s="834"/>
      <c r="H86" s="834"/>
      <c r="I86" s="834"/>
      <c r="J86" s="834"/>
      <c r="K86" s="834"/>
      <c r="L86" s="834"/>
      <c r="M86" s="835"/>
      <c r="N86" s="55">
        <f>L83+L84+L85</f>
        <v>58618.969651929707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254015.53515836204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2.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58" t="s">
        <v>241</v>
      </c>
      <c r="B36" s="846" t="str">
        <f>VLOOKUP(A36,EQUIPOS!A6:D154,3,FALSE)</f>
        <v>Grúa (capacidad 15 ton)</v>
      </c>
      <c r="C36" s="847"/>
      <c r="D36" s="847"/>
      <c r="E36" s="847"/>
      <c r="F36" s="847"/>
      <c r="G36" s="847"/>
      <c r="H36" s="848"/>
      <c r="I36" s="271"/>
      <c r="J36" s="272"/>
      <c r="K36" s="273">
        <f>VLOOKUP(A36,EQUIPOS!A6:D163,4,FALSE)</f>
        <v>169131.19394957702</v>
      </c>
      <c r="L36" s="274"/>
      <c r="M36" s="466">
        <v>1</v>
      </c>
      <c r="N36" s="276">
        <f>K36/M36</f>
        <v>169131.19394957702</v>
      </c>
    </row>
    <row r="37" spans="1:14">
      <c r="A37" s="158" t="s">
        <v>373</v>
      </c>
      <c r="B37" s="846" t="str">
        <f>VLOOKUP(A37,EQUIPOS!A7:D154,3,FALSE)</f>
        <v>Volqueta 6 m3</v>
      </c>
      <c r="C37" s="847"/>
      <c r="D37" s="847"/>
      <c r="E37" s="847"/>
      <c r="F37" s="847"/>
      <c r="G37" s="847"/>
      <c r="H37" s="848"/>
      <c r="I37" s="271"/>
      <c r="J37" s="272"/>
      <c r="K37" s="273">
        <f>VLOOKUP(A37,EQUIPOS!A7:D164,4,FALSE)</f>
        <v>66447.092891199616</v>
      </c>
      <c r="L37" s="274"/>
      <c r="M37" s="467">
        <v>1</v>
      </c>
      <c r="N37" s="276">
        <f>K37/M37</f>
        <v>66447.092891199616</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1353.2750000000001</v>
      </c>
    </row>
    <row r="43" spans="1:14" ht="15.75" thickBot="1">
      <c r="B43" s="833" t="s">
        <v>953</v>
      </c>
      <c r="C43" s="834"/>
      <c r="D43" s="834"/>
      <c r="E43" s="834"/>
      <c r="F43" s="834"/>
      <c r="G43" s="834"/>
      <c r="H43" s="834"/>
      <c r="I43" s="834"/>
      <c r="J43" s="834"/>
      <c r="K43" s="834"/>
      <c r="L43" s="834"/>
      <c r="M43" s="835"/>
      <c r="N43" s="398">
        <f>SUM(N36:N42)</f>
        <v>236931.56184077662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638.84353314950795</v>
      </c>
      <c r="N48" s="276">
        <f>K48*M48</f>
        <v>6388.4353314950795</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1838.3375575530524</v>
      </c>
      <c r="N49" s="276">
        <f>K49*M49</f>
        <v>1838.3375575530524</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11569.820217760191</v>
      </c>
      <c r="N50" s="276">
        <f>K50*M50</f>
        <v>11569.820217760191</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5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8</v>
      </c>
      <c r="N70" s="399">
        <f>K70/M70</f>
        <v>27065.5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27065.5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283793.65494758496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56758.730989516996</v>
      </c>
      <c r="M83" s="868"/>
      <c r="N83" s="54"/>
    </row>
    <row r="84" spans="1:14">
      <c r="B84" s="92" t="s">
        <v>973</v>
      </c>
      <c r="C84" s="93"/>
      <c r="D84" s="93"/>
      <c r="E84" s="93"/>
      <c r="F84" s="93"/>
      <c r="G84" s="93"/>
      <c r="H84" s="93"/>
      <c r="I84" s="90"/>
      <c r="J84" s="91"/>
      <c r="K84" s="308">
        <v>0.05</v>
      </c>
      <c r="L84" s="867">
        <f>N78*K84</f>
        <v>14189.682747379249</v>
      </c>
      <c r="M84" s="868"/>
      <c r="N84" s="54"/>
    </row>
    <row r="85" spans="1:14" ht="15.75" thickBot="1">
      <c r="B85" s="94" t="s">
        <v>974</v>
      </c>
      <c r="C85" s="95"/>
      <c r="D85" s="95"/>
      <c r="E85" s="95"/>
      <c r="F85" s="95"/>
      <c r="G85" s="95"/>
      <c r="H85" s="95"/>
      <c r="I85" s="96"/>
      <c r="J85" s="97"/>
      <c r="K85" s="309">
        <v>0.05</v>
      </c>
      <c r="L85" s="869">
        <f>N78*K85</f>
        <v>14189.682747379249</v>
      </c>
      <c r="M85" s="870"/>
      <c r="N85" s="54"/>
    </row>
    <row r="86" spans="1:14" ht="15.75" thickBot="1">
      <c r="B86" s="833" t="s">
        <v>953</v>
      </c>
      <c r="C86" s="834"/>
      <c r="D86" s="834"/>
      <c r="E86" s="834"/>
      <c r="F86" s="834"/>
      <c r="G86" s="834"/>
      <c r="H86" s="834"/>
      <c r="I86" s="834"/>
      <c r="J86" s="834"/>
      <c r="K86" s="834"/>
      <c r="L86" s="834"/>
      <c r="M86" s="835"/>
      <c r="N86" s="55">
        <f>L83+L84+L85</f>
        <v>85138.096484275491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368931.75143186044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0"/>
      <c r="K118" s="810"/>
      <c r="L118" s="810"/>
      <c r="M118" s="810"/>
      <c r="N118" s="811"/>
    </row>
    <row r="119" spans="2:14" ht="15.75" customHeight="1"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1433</v>
      </c>
      <c r="C31" s="84" t="s">
        <v>1424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47" t="s">
        <v>241</v>
      </c>
      <c r="B36" s="846" t="str">
        <f>VLOOKUP(A36,EQUIPOS!A6:D154,3,FALSE)</f>
        <v>Grúa (capacidad 15 ton)</v>
      </c>
      <c r="C36" s="847"/>
      <c r="D36" s="847"/>
      <c r="E36" s="847"/>
      <c r="F36" s="847"/>
      <c r="G36" s="847"/>
      <c r="H36" s="848"/>
      <c r="I36" s="271"/>
      <c r="J36" s="272"/>
      <c r="K36" s="273">
        <f>VLOOKUP(A36,EQUIPOS!A6:D163,4,FALSE)</f>
        <v>169131.19394957702</v>
      </c>
      <c r="L36" s="274"/>
      <c r="M36" s="275">
        <v>0.9375</v>
      </c>
      <c r="N36" s="276">
        <f>K36/M36</f>
        <v>180406.60687954881</v>
      </c>
    </row>
    <row r="37" spans="1:14">
      <c r="A37" s="147" t="s">
        <v>373</v>
      </c>
      <c r="B37" s="846" t="str">
        <f>VLOOKUP(A37,EQUIPOS!A7:D154,3,FALSE)</f>
        <v>Volqueta 6 m3</v>
      </c>
      <c r="C37" s="847"/>
      <c r="D37" s="847"/>
      <c r="E37" s="847"/>
      <c r="F37" s="847"/>
      <c r="G37" s="847"/>
      <c r="H37" s="848"/>
      <c r="I37" s="271"/>
      <c r="J37" s="272"/>
      <c r="K37" s="273">
        <f>VLOOKUP(A37,EQUIPOS!A7:D164,4,FALSE)</f>
        <v>66447.092891199616</v>
      </c>
      <c r="L37" s="274"/>
      <c r="M37" s="275">
        <v>0.9375</v>
      </c>
      <c r="N37" s="276">
        <f>K37/M37</f>
        <v>70876.899083946264</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1443.4933333333333</v>
      </c>
    </row>
    <row r="43" spans="1:14" ht="15.75" thickBot="1">
      <c r="B43" s="833" t="s">
        <v>953</v>
      </c>
      <c r="C43" s="834"/>
      <c r="D43" s="834"/>
      <c r="E43" s="834"/>
      <c r="F43" s="834"/>
      <c r="G43" s="834"/>
      <c r="H43" s="834"/>
      <c r="I43" s="834"/>
      <c r="J43" s="834"/>
      <c r="K43" s="834"/>
      <c r="L43" s="834"/>
      <c r="M43" s="835"/>
      <c r="N43" s="398">
        <f>SUM(N36:N42)</f>
        <v>252726.99929682841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11569.820217760191</v>
      </c>
      <c r="N49" s="276">
        <f>K49*M49</f>
        <v>11569.820217760191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1838.3375575530524</v>
      </c>
      <c r="N50" s="276">
        <f>K50*M50</f>
        <v>1838.3375575530524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59"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2">
        <v>7.5</v>
      </c>
      <c r="N70" s="399">
        <f>K70/M70</f>
        <v>28869.866666666665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28869.866666666665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301393.45907030336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60278.691814060672</v>
      </c>
      <c r="M83" s="868"/>
      <c r="N83" s="54"/>
    </row>
    <row r="84" spans="1:14">
      <c r="B84" s="92" t="s">
        <v>973</v>
      </c>
      <c r="C84" s="93"/>
      <c r="D84" s="93"/>
      <c r="E84" s="93"/>
      <c r="F84" s="93"/>
      <c r="G84" s="93"/>
      <c r="H84" s="93"/>
      <c r="I84" s="90"/>
      <c r="J84" s="91"/>
      <c r="K84" s="308">
        <v>0.05</v>
      </c>
      <c r="L84" s="867">
        <f>N78*K84</f>
        <v>15069.672953515168</v>
      </c>
      <c r="M84" s="868"/>
      <c r="N84" s="54"/>
    </row>
    <row r="85" spans="1:14" ht="15.75" thickBot="1">
      <c r="B85" s="94" t="s">
        <v>974</v>
      </c>
      <c r="C85" s="95"/>
      <c r="D85" s="95"/>
      <c r="E85" s="95"/>
      <c r="F85" s="95"/>
      <c r="G85" s="95"/>
      <c r="H85" s="95"/>
      <c r="I85" s="96"/>
      <c r="J85" s="97"/>
      <c r="K85" s="309">
        <v>0.05</v>
      </c>
      <c r="L85" s="869">
        <f>N78*K85</f>
        <v>15069.672953515168</v>
      </c>
      <c r="M85" s="870"/>
      <c r="N85" s="54"/>
    </row>
    <row r="86" spans="1:14" ht="15.75" thickBot="1">
      <c r="B86" s="833" t="s">
        <v>953</v>
      </c>
      <c r="C86" s="834"/>
      <c r="D86" s="834"/>
      <c r="E86" s="834"/>
      <c r="F86" s="834"/>
      <c r="G86" s="834"/>
      <c r="H86" s="834"/>
      <c r="I86" s="834"/>
      <c r="J86" s="834"/>
      <c r="K86" s="834"/>
      <c r="L86" s="834"/>
      <c r="M86" s="835"/>
      <c r="N86" s="55">
        <f>L83+L84+L85</f>
        <v>90418.037721091008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391811.49679139437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0"/>
      <c r="K118" s="810"/>
      <c r="L118" s="810"/>
      <c r="M118" s="810"/>
      <c r="N118" s="811"/>
    </row>
    <row r="119" spans="2:14" ht="15.75" customHeight="1"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47" t="s">
        <v>241</v>
      </c>
      <c r="B36" s="846" t="str">
        <f>VLOOKUP(A36,EQUIPOS!A6:D154,3,FALSE)</f>
        <v>Grúa (capacidad 15 ton)</v>
      </c>
      <c r="C36" s="847"/>
      <c r="D36" s="847"/>
      <c r="E36" s="847"/>
      <c r="F36" s="847"/>
      <c r="G36" s="847"/>
      <c r="H36" s="848"/>
      <c r="I36" s="271"/>
      <c r="J36" s="272"/>
      <c r="K36" s="273">
        <f>VLOOKUP(A36,EQUIPOS!A6:D163,4,FALSE)</f>
        <v>169131.19394957702</v>
      </c>
      <c r="L36" s="274"/>
      <c r="M36" s="275">
        <v>1.5</v>
      </c>
      <c r="N36" s="276">
        <f>K36/M36</f>
        <v>112754.12929971801</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902.18333333333339</v>
      </c>
    </row>
    <row r="43" spans="1:14" ht="15.75" thickBot="1">
      <c r="B43" s="833" t="s">
        <v>953</v>
      </c>
      <c r="C43" s="834"/>
      <c r="D43" s="834"/>
      <c r="E43" s="834"/>
      <c r="F43" s="834"/>
      <c r="G43" s="834"/>
      <c r="H43" s="834"/>
      <c r="I43" s="834"/>
      <c r="J43" s="834"/>
      <c r="K43" s="834"/>
      <c r="L43" s="834"/>
      <c r="M43" s="835"/>
      <c r="N43" s="398">
        <f>SUM(N36:N42)</f>
        <v>113656.31263305135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11569.820217760191</v>
      </c>
      <c r="N49" s="276">
        <f>K49*M49</f>
        <v>11569.820217760191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1838.3375575530524</v>
      </c>
      <c r="N50" s="276">
        <f>K50*M50</f>
        <v>1838.3375575530524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99">
        <f>K70/M70</f>
        <v>18043.666666666668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18043.666666666668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151496.57240652633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30299.314481305268</v>
      </c>
      <c r="M83" s="868"/>
      <c r="N83" s="54"/>
    </row>
    <row r="84" spans="1:14">
      <c r="B84" s="92" t="s">
        <v>973</v>
      </c>
      <c r="C84" s="93"/>
      <c r="D84" s="93"/>
      <c r="E84" s="93"/>
      <c r="F84" s="93"/>
      <c r="G84" s="93"/>
      <c r="H84" s="93"/>
      <c r="I84" s="90"/>
      <c r="J84" s="91"/>
      <c r="K84" s="308">
        <v>0.05</v>
      </c>
      <c r="L84" s="867">
        <f>N78*K84</f>
        <v>7574.8286203263169</v>
      </c>
      <c r="M84" s="868"/>
      <c r="N84" s="54"/>
    </row>
    <row r="85" spans="1:14" ht="15.75" thickBot="1">
      <c r="B85" s="94" t="s">
        <v>974</v>
      </c>
      <c r="C85" s="95"/>
      <c r="D85" s="95"/>
      <c r="E85" s="95"/>
      <c r="F85" s="95"/>
      <c r="G85" s="95"/>
      <c r="H85" s="95"/>
      <c r="I85" s="96"/>
      <c r="J85" s="97"/>
      <c r="K85" s="309">
        <v>0.05</v>
      </c>
      <c r="L85" s="869">
        <f>N78*K85</f>
        <v>7574.8286203263169</v>
      </c>
      <c r="M85" s="870"/>
      <c r="N85" s="54"/>
    </row>
    <row r="86" spans="1:14" ht="15.75" thickBot="1">
      <c r="B86" s="833" t="s">
        <v>953</v>
      </c>
      <c r="C86" s="834"/>
      <c r="D86" s="834"/>
      <c r="E86" s="834"/>
      <c r="F86" s="834"/>
      <c r="G86" s="834"/>
      <c r="H86" s="834"/>
      <c r="I86" s="834"/>
      <c r="J86" s="834"/>
      <c r="K86" s="834"/>
      <c r="L86" s="834"/>
      <c r="M86" s="835"/>
      <c r="N86" s="55">
        <f>L83+L84+L85</f>
        <v>45448.971721957903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196945.54412848424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0"/>
      <c r="K118" s="810"/>
      <c r="L118" s="810"/>
      <c r="M118" s="810"/>
      <c r="N118" s="811"/>
    </row>
    <row r="119" spans="2:14" ht="15.75" customHeight="1"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47" t="s">
        <v>241</v>
      </c>
      <c r="B36" s="846" t="str">
        <f>VLOOKUP(A36,EQUIPOS!A6:D154,3,FALSE)</f>
        <v>Grúa (capacidad 15 ton)</v>
      </c>
      <c r="C36" s="847"/>
      <c r="D36" s="847"/>
      <c r="E36" s="847"/>
      <c r="F36" s="847"/>
      <c r="G36" s="847"/>
      <c r="H36" s="848"/>
      <c r="I36" s="271"/>
      <c r="J36" s="272"/>
      <c r="K36" s="273">
        <f>VLOOKUP(A36,EQUIPOS!A6:D163,4,FALSE)</f>
        <v>169131.19394957702</v>
      </c>
      <c r="L36" s="274"/>
      <c r="M36" s="275">
        <v>1.375</v>
      </c>
      <c r="N36" s="276">
        <f>K36/M36</f>
        <v>123004.50469060148</v>
      </c>
    </row>
    <row r="37" spans="1:14">
      <c r="A37" s="147" t="s">
        <v>373</v>
      </c>
      <c r="B37" s="846" t="str">
        <f>VLOOKUP(A37,EQUIPOS!A7:D154,3,FALSE)</f>
        <v>Volqueta 6 m3</v>
      </c>
      <c r="C37" s="847"/>
      <c r="D37" s="847"/>
      <c r="E37" s="847"/>
      <c r="F37" s="847"/>
      <c r="G37" s="847"/>
      <c r="H37" s="848"/>
      <c r="I37" s="271"/>
      <c r="J37" s="272"/>
      <c r="K37" s="273">
        <f>VLOOKUP(A37,EQUIPOS!A7:D164,4,FALSE)</f>
        <v>66447.092891199616</v>
      </c>
      <c r="L37" s="274"/>
      <c r="M37" s="275">
        <v>1.375</v>
      </c>
      <c r="N37" s="276">
        <f>K37/M37</f>
        <v>48325.158466326997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984.2</v>
      </c>
    </row>
    <row r="43" spans="1:14" ht="15.75" thickBot="1">
      <c r="B43" s="833" t="s">
        <v>953</v>
      </c>
      <c r="C43" s="834"/>
      <c r="D43" s="834"/>
      <c r="E43" s="834"/>
      <c r="F43" s="834"/>
      <c r="G43" s="834"/>
      <c r="H43" s="834"/>
      <c r="I43" s="834"/>
      <c r="J43" s="834"/>
      <c r="K43" s="834"/>
      <c r="L43" s="834"/>
      <c r="M43" s="835"/>
      <c r="N43" s="398">
        <f>SUM(N36:N42)</f>
        <v>172313.86315692848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11569.820217760191</v>
      </c>
      <c r="N49" s="276">
        <f>K49*M49</f>
        <v>11569.820217760191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1838.3375575530524</v>
      </c>
      <c r="N50" s="276">
        <f>K50*M50</f>
        <v>1838.3375575530524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11</v>
      </c>
      <c r="N70" s="399">
        <f>K70/M70</f>
        <v>19684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19684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211794.45626373679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42358.891252747359</v>
      </c>
      <c r="M83" s="868"/>
      <c r="N83" s="54"/>
    </row>
    <row r="84" spans="1:14">
      <c r="B84" s="92" t="s">
        <v>973</v>
      </c>
      <c r="C84" s="93"/>
      <c r="D84" s="93"/>
      <c r="E84" s="93"/>
      <c r="F84" s="93"/>
      <c r="G84" s="93"/>
      <c r="H84" s="93"/>
      <c r="I84" s="90"/>
      <c r="J84" s="91"/>
      <c r="K84" s="308">
        <v>0.05</v>
      </c>
      <c r="L84" s="867">
        <f>N78*K84</f>
        <v>10589.72281318684</v>
      </c>
      <c r="M84" s="868"/>
      <c r="N84" s="54"/>
    </row>
    <row r="85" spans="1:14" ht="15.75" thickBot="1">
      <c r="B85" s="94" t="s">
        <v>974</v>
      </c>
      <c r="C85" s="95"/>
      <c r="D85" s="95"/>
      <c r="E85" s="95"/>
      <c r="F85" s="95"/>
      <c r="G85" s="95"/>
      <c r="H85" s="95"/>
      <c r="I85" s="96"/>
      <c r="J85" s="97"/>
      <c r="K85" s="309">
        <v>0.05</v>
      </c>
      <c r="L85" s="869">
        <f>N78*K85</f>
        <v>10589.72281318684</v>
      </c>
      <c r="M85" s="870"/>
      <c r="N85" s="54"/>
    </row>
    <row r="86" spans="1:14" ht="15.75" thickBot="1">
      <c r="B86" s="833" t="s">
        <v>953</v>
      </c>
      <c r="C86" s="834"/>
      <c r="D86" s="834"/>
      <c r="E86" s="834"/>
      <c r="F86" s="834"/>
      <c r="G86" s="834"/>
      <c r="H86" s="834"/>
      <c r="I86" s="834"/>
      <c r="J86" s="834"/>
      <c r="K86" s="834"/>
      <c r="L86" s="834"/>
      <c r="M86" s="835"/>
      <c r="N86" s="55">
        <f>L83+L84+L85</f>
        <v>63538.336879121038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275332.79314285784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0"/>
      <c r="K118" s="810"/>
      <c r="L118" s="810"/>
      <c r="M118" s="810"/>
      <c r="N118" s="811"/>
    </row>
    <row r="119" spans="2:14" ht="15.75" customHeight="1"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1436</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47" t="s">
        <v>241</v>
      </c>
      <c r="B36" s="846" t="str">
        <f>VLOOKUP(A36,EQUIPOS!A6:D154,3,FALSE)</f>
        <v>Grúa (capacidad 15 ton)</v>
      </c>
      <c r="C36" s="847"/>
      <c r="D36" s="847"/>
      <c r="E36" s="847"/>
      <c r="F36" s="847"/>
      <c r="G36" s="847"/>
      <c r="H36" s="848"/>
      <c r="I36" s="271"/>
      <c r="J36" s="272"/>
      <c r="K36" s="273">
        <f>VLOOKUP(A36,EQUIPOS!A6:D163,4,FALSE)</f>
        <v>169131.19394957702</v>
      </c>
      <c r="L36" s="274"/>
      <c r="M36" s="275">
        <v>1.3125</v>
      </c>
      <c r="N36" s="276">
        <f>K36/M36</f>
        <v>128861.86205682058</v>
      </c>
    </row>
    <row r="37" spans="1:14">
      <c r="A37" s="147" t="s">
        <v>373</v>
      </c>
      <c r="B37" s="846" t="str">
        <f>VLOOKUP(A37,EQUIPOS!A7:D154,3,FALSE)</f>
        <v>Volqueta 6 m3</v>
      </c>
      <c r="C37" s="847"/>
      <c r="D37" s="847"/>
      <c r="E37" s="847"/>
      <c r="F37" s="847"/>
      <c r="G37" s="847"/>
      <c r="H37" s="848"/>
      <c r="I37" s="271"/>
      <c r="J37" s="272"/>
      <c r="K37" s="273">
        <f>VLOOKUP(A37,EQUIPOS!A7:D164,4,FALSE)</f>
        <v>66447.092891199616</v>
      </c>
      <c r="L37" s="274"/>
      <c r="M37" s="275">
        <v>1.3125</v>
      </c>
      <c r="N37" s="276">
        <f>K37/M37</f>
        <v>50626.356488533042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0.05</v>
      </c>
      <c r="M42" s="858"/>
      <c r="N42" s="108">
        <f>N76*L42</f>
        <v>1031.0666666666666</v>
      </c>
    </row>
    <row r="43" spans="1:14" ht="15.75" thickBot="1">
      <c r="B43" s="833" t="s">
        <v>953</v>
      </c>
      <c r="C43" s="834"/>
      <c r="D43" s="834"/>
      <c r="E43" s="834"/>
      <c r="F43" s="834"/>
      <c r="G43" s="834"/>
      <c r="H43" s="834"/>
      <c r="I43" s="834"/>
      <c r="J43" s="834"/>
      <c r="K43" s="834"/>
      <c r="L43" s="834"/>
      <c r="M43" s="835"/>
      <c r="N43" s="398">
        <f>SUM(N36:N42)</f>
        <v>180519.2852120203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638.84353314950795</v>
      </c>
      <c r="N48" s="276">
        <f>K48*M48</f>
        <v>6388.4353314950795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11569.820217760191</v>
      </c>
      <c r="N49" s="276">
        <f>K49*M49</f>
        <v>11569.820217760191</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1838.3375575530524</v>
      </c>
      <c r="N50" s="276">
        <f>K50*M50</f>
        <v>1838.3375575530524</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19796.593106808323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10.5</v>
      </c>
      <c r="N70" s="399">
        <f>K70/M70</f>
        <v>20621.333333333332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20621.333333333332</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220937.21165216196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44187.442330432394</v>
      </c>
      <c r="M83" s="868"/>
      <c r="N83" s="54"/>
    </row>
    <row r="84" spans="1:14">
      <c r="B84" s="92" t="s">
        <v>973</v>
      </c>
      <c r="C84" s="93"/>
      <c r="D84" s="93"/>
      <c r="E84" s="93"/>
      <c r="F84" s="93"/>
      <c r="G84" s="93"/>
      <c r="H84" s="93"/>
      <c r="I84" s="90"/>
      <c r="J84" s="91"/>
      <c r="K84" s="308">
        <v>0.05</v>
      </c>
      <c r="L84" s="867">
        <f>N78*K84</f>
        <v>11046.860582608098</v>
      </c>
      <c r="M84" s="868"/>
      <c r="N84" s="54"/>
    </row>
    <row r="85" spans="1:14" ht="15.75" thickBot="1">
      <c r="B85" s="94" t="s">
        <v>974</v>
      </c>
      <c r="C85" s="95"/>
      <c r="D85" s="95"/>
      <c r="E85" s="95"/>
      <c r="F85" s="95"/>
      <c r="G85" s="95"/>
      <c r="H85" s="95"/>
      <c r="I85" s="96"/>
      <c r="J85" s="97"/>
      <c r="K85" s="309">
        <v>0.05</v>
      </c>
      <c r="L85" s="869">
        <f>N78*K85</f>
        <v>11046.860582608098</v>
      </c>
      <c r="M85" s="870"/>
      <c r="N85" s="54"/>
    </row>
    <row r="86" spans="1:14" ht="15.75" thickBot="1">
      <c r="B86" s="833" t="s">
        <v>953</v>
      </c>
      <c r="C86" s="834"/>
      <c r="D86" s="834"/>
      <c r="E86" s="834"/>
      <c r="F86" s="834"/>
      <c r="G86" s="834"/>
      <c r="H86" s="834"/>
      <c r="I86" s="834"/>
      <c r="J86" s="834"/>
      <c r="K86" s="834"/>
      <c r="L86" s="834"/>
      <c r="M86" s="835"/>
      <c r="N86" s="55">
        <f>L83+L84+L85</f>
        <v>66281.163495648594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287218.37514781056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16"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47" t="s">
        <v>312</v>
      </c>
      <c r="B36" s="846" t="str">
        <f>VLOOKUP(A36,EQUIPOS!A6:D154,3,FALSE)</f>
        <v>Retroexcavadora sobre oruga, potencia 138 HP, balde de 1,5 m3.</v>
      </c>
      <c r="C36" s="847"/>
      <c r="D36" s="847"/>
      <c r="E36" s="847"/>
      <c r="F36" s="847"/>
      <c r="G36" s="847"/>
      <c r="H36" s="848"/>
      <c r="I36" s="271"/>
      <c r="J36" s="272"/>
      <c r="K36" s="273">
        <f>VLOOKUP(A36,EQUIPOS!A6:D163,4,FALSE)</f>
        <v>209563.90834916802</v>
      </c>
      <c r="L36" s="274"/>
      <c r="M36" s="275">
        <v>66</v>
      </c>
      <c r="N36" s="276">
        <f>K36/M36</f>
        <v>3175.2107325631519</v>
      </c>
    </row>
    <row r="37" spans="1:14">
      <c r="A37" s="147" t="s">
        <v>129</v>
      </c>
      <c r="B37" s="846" t="str">
        <f>VLOOKUP(A37,EQUIPOS!A7:D154,3,FALSE)</f>
        <v xml:space="preserve">Buldozer, Potencia al volante de 140 HP, motor de 2200 RPM, longitud de hoja 4,80m. </v>
      </c>
      <c r="C37" s="847"/>
      <c r="D37" s="847"/>
      <c r="E37" s="847"/>
      <c r="F37" s="847"/>
      <c r="G37" s="847"/>
      <c r="H37" s="848"/>
      <c r="I37" s="271"/>
      <c r="J37" s="272"/>
      <c r="K37" s="273">
        <f>VLOOKUP(A37,EQUIPOS!A7:D164,4,FALSE)</f>
        <v>230009.16770030637</v>
      </c>
      <c r="L37" s="274"/>
      <c r="M37" s="275">
        <v>100</v>
      </c>
      <c r="N37" s="276">
        <f>K37/M37</f>
        <v>2300.0916770030635</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1.0252083333333333</v>
      </c>
    </row>
    <row r="43" spans="1:14" ht="15.75" thickBot="1">
      <c r="B43" s="833" t="s">
        <v>953</v>
      </c>
      <c r="C43" s="834"/>
      <c r="D43" s="834"/>
      <c r="E43" s="834"/>
      <c r="F43" s="834"/>
      <c r="G43" s="834"/>
      <c r="H43" s="834"/>
      <c r="I43" s="834"/>
      <c r="J43" s="834"/>
      <c r="K43" s="834"/>
      <c r="L43" s="834"/>
      <c r="M43" s="835"/>
      <c r="N43" s="398">
        <f>SUM(N36:N42)</f>
        <v>5476.3276178995484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8000</v>
      </c>
      <c r="N48" s="276">
        <f>K48*M48</f>
        <v>8000</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8000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102.52083333333333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13578.848451232881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2715.7696902465764</v>
      </c>
      <c r="M83" s="868"/>
      <c r="N83" s="54"/>
    </row>
    <row r="84" spans="1:14">
      <c r="B84" s="92" t="s">
        <v>973</v>
      </c>
      <c r="C84" s="93"/>
      <c r="D84" s="93"/>
      <c r="E84" s="93"/>
      <c r="F84" s="93"/>
      <c r="G84" s="93"/>
      <c r="H84" s="93"/>
      <c r="I84" s="90"/>
      <c r="J84" s="91"/>
      <c r="K84" s="308">
        <v>0.05</v>
      </c>
      <c r="L84" s="867">
        <f>N78*K84</f>
        <v>678.94242256164409</v>
      </c>
      <c r="M84" s="868"/>
      <c r="N84" s="54"/>
    </row>
    <row r="85" spans="1:14" ht="15.75" thickBot="1">
      <c r="B85" s="94" t="s">
        <v>974</v>
      </c>
      <c r="C85" s="95"/>
      <c r="D85" s="95"/>
      <c r="E85" s="95"/>
      <c r="F85" s="95"/>
      <c r="G85" s="95"/>
      <c r="H85" s="95"/>
      <c r="I85" s="96"/>
      <c r="J85" s="97"/>
      <c r="K85" s="309">
        <v>0.05</v>
      </c>
      <c r="L85" s="869">
        <f>N78*K85</f>
        <v>678.94242256164409</v>
      </c>
      <c r="M85" s="870"/>
      <c r="N85" s="54"/>
    </row>
    <row r="86" spans="1:14" ht="15.75" thickBot="1">
      <c r="B86" s="833" t="s">
        <v>953</v>
      </c>
      <c r="C86" s="834"/>
      <c r="D86" s="834"/>
      <c r="E86" s="834"/>
      <c r="F86" s="834"/>
      <c r="G86" s="834"/>
      <c r="H86" s="834"/>
      <c r="I86" s="834"/>
      <c r="J86" s="834"/>
      <c r="K86" s="834"/>
      <c r="L86" s="834"/>
      <c r="M86" s="835"/>
      <c r="N86" s="55">
        <f>L83+L84+L85</f>
        <v>4073.6545353698643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17652.502986602747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47" t="s">
        <v>312</v>
      </c>
      <c r="B36" s="846" t="str">
        <f>VLOOKUP(A36,EQUIPOS!A6:D154,3,FALSE)</f>
        <v>Retroexcavadora sobre oruga, potencia 138 HP, balde de 1,5 m3.</v>
      </c>
      <c r="C36" s="847"/>
      <c r="D36" s="847"/>
      <c r="E36" s="847"/>
      <c r="F36" s="847"/>
      <c r="G36" s="847"/>
      <c r="H36" s="848"/>
      <c r="I36" s="271"/>
      <c r="J36" s="272"/>
      <c r="K36" s="273">
        <f>VLOOKUP(A36,EQUIPOS!A6:D163,4,FALSE)</f>
        <v>209563.90834916802</v>
      </c>
      <c r="L36" s="274"/>
      <c r="M36" s="275">
        <v>66</v>
      </c>
      <c r="N36" s="276">
        <f>K36/M36</f>
        <v>3175.2107325631519</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1.0252083333333333</v>
      </c>
    </row>
    <row r="43" spans="1:14" ht="15.75" thickBot="1">
      <c r="B43" s="833" t="s">
        <v>953</v>
      </c>
      <c r="C43" s="834"/>
      <c r="D43" s="834"/>
      <c r="E43" s="834"/>
      <c r="F43" s="834"/>
      <c r="G43" s="834"/>
      <c r="H43" s="834"/>
      <c r="I43" s="834"/>
      <c r="J43" s="834"/>
      <c r="K43" s="834"/>
      <c r="L43" s="834"/>
      <c r="M43" s="835"/>
      <c r="N43" s="398">
        <f>SUM(N36:N42)</f>
        <v>3176.2359408964853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102.52083333333333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3278.7567742298188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655.75135484596376</v>
      </c>
      <c r="M83" s="868"/>
      <c r="N83" s="54"/>
    </row>
    <row r="84" spans="1:14">
      <c r="B84" s="92" t="s">
        <v>973</v>
      </c>
      <c r="C84" s="93"/>
      <c r="D84" s="93"/>
      <c r="E84" s="93"/>
      <c r="F84" s="93"/>
      <c r="G84" s="93"/>
      <c r="H84" s="93"/>
      <c r="I84" s="90"/>
      <c r="J84" s="91"/>
      <c r="K84" s="308">
        <v>0.05</v>
      </c>
      <c r="L84" s="867">
        <f>N78*K84</f>
        <v>163.93783871149094</v>
      </c>
      <c r="M84" s="868"/>
      <c r="N84" s="54"/>
    </row>
    <row r="85" spans="1:14" ht="15.75" thickBot="1">
      <c r="B85" s="94" t="s">
        <v>974</v>
      </c>
      <c r="C85" s="95"/>
      <c r="D85" s="95"/>
      <c r="E85" s="95"/>
      <c r="F85" s="95"/>
      <c r="G85" s="95"/>
      <c r="H85" s="95"/>
      <c r="I85" s="96"/>
      <c r="J85" s="97"/>
      <c r="K85" s="309">
        <v>0.05</v>
      </c>
      <c r="L85" s="869">
        <f>N78*K85</f>
        <v>163.93783871149094</v>
      </c>
      <c r="M85" s="870"/>
      <c r="N85" s="54"/>
    </row>
    <row r="86" spans="1:14" ht="15.75" thickBot="1">
      <c r="B86" s="833" t="s">
        <v>953</v>
      </c>
      <c r="C86" s="834"/>
      <c r="D86" s="834"/>
      <c r="E86" s="834"/>
      <c r="F86" s="834"/>
      <c r="G86" s="834"/>
      <c r="H86" s="834"/>
      <c r="I86" s="834"/>
      <c r="J86" s="834"/>
      <c r="K86" s="834"/>
      <c r="L86" s="834"/>
      <c r="M86" s="835"/>
      <c r="N86" s="55">
        <f>L83+L84+L85</f>
        <v>983.62703226894564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4262.3838064987649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1" zoomScale="89" zoomScaleNormal="89"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180</v>
      </c>
      <c r="B36" s="846" t="str">
        <f>VLOOKUP(A36,EQUIPOS!A6:D154,3,FALSE)</f>
        <v>Compresor 120 HP, con martillo.</v>
      </c>
      <c r="C36" s="847"/>
      <c r="D36" s="847"/>
      <c r="E36" s="847"/>
      <c r="F36" s="847"/>
      <c r="G36" s="847"/>
      <c r="H36" s="848"/>
      <c r="I36" s="271"/>
      <c r="J36" s="272"/>
      <c r="K36" s="273">
        <f>VLOOKUP(A36,EQUIPOS!A6:D163,4,FALSE)</f>
        <v>127782.87094461465</v>
      </c>
      <c r="L36" s="274"/>
      <c r="M36" s="275">
        <v>66</v>
      </c>
      <c r="N36" s="276">
        <f>K36/M36</f>
        <v>1936.1041052214341</v>
      </c>
    </row>
    <row r="37" spans="1:14">
      <c r="A37" s="111" t="s">
        <v>129</v>
      </c>
      <c r="B37" s="846" t="str">
        <f>VLOOKUP(A37,EQUIPOS!A7:D154,3,FALSE)</f>
        <v xml:space="preserve">Buldozer, Potencia al volante de 140 HP, motor de 2200 RPM, longitud de hoja 4,80m. </v>
      </c>
      <c r="C37" s="847"/>
      <c r="D37" s="847"/>
      <c r="E37" s="847"/>
      <c r="F37" s="847"/>
      <c r="G37" s="847"/>
      <c r="H37" s="848"/>
      <c r="I37" s="271"/>
      <c r="J37" s="272"/>
      <c r="K37" s="273">
        <f>VLOOKUP(A37,EQUIPOS!A7:D164,4,FALSE)</f>
        <v>230009.16770030637</v>
      </c>
      <c r="L37" s="274"/>
      <c r="M37" s="275">
        <v>100</v>
      </c>
      <c r="N37" s="276">
        <f>K37/M37</f>
        <v>2300.0916770030635</v>
      </c>
    </row>
    <row r="38" spans="1:14">
      <c r="A38" t="s">
        <v>312</v>
      </c>
      <c r="B38" s="846" t="str">
        <f>VLOOKUP(A38,EQUIPOS!A8:D154,3,FALSE)</f>
        <v>Retroexcavadora sobre oruga, potencia 138 HP, balde de 1,5 m3.</v>
      </c>
      <c r="C38" s="847"/>
      <c r="D38" s="847"/>
      <c r="E38" s="847"/>
      <c r="F38" s="847"/>
      <c r="G38" s="847"/>
      <c r="H38" s="848"/>
      <c r="I38" s="271"/>
      <c r="J38" s="272"/>
      <c r="K38" s="273">
        <f>VLOOKUP(A38,EQUIPOS!A8:D165,4,FALSE)</f>
        <v>209563.90834916802</v>
      </c>
      <c r="L38" s="274"/>
      <c r="M38" s="275">
        <v>66</v>
      </c>
      <c r="N38" s="276">
        <f>K38/M38</f>
        <v>3175.2107325631519</v>
      </c>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N78*L42</f>
        <v>6.0915622581215141</v>
      </c>
    </row>
    <row r="43" spans="1:14" ht="15.75" thickBot="1">
      <c r="B43" s="833" t="s">
        <v>953</v>
      </c>
      <c r="C43" s="834"/>
      <c r="D43" s="834"/>
      <c r="E43" s="834"/>
      <c r="F43" s="834"/>
      <c r="G43" s="834"/>
      <c r="H43" s="834"/>
      <c r="I43" s="834"/>
      <c r="J43" s="834"/>
      <c r="K43" s="834"/>
      <c r="L43" s="834"/>
      <c r="M43" s="835"/>
      <c r="N43" s="398">
        <f>SUM(N36:N42)</f>
        <v>7417.4980770457714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7465.9514240739154</v>
      </c>
      <c r="N48" s="276">
        <f>K48*M48</f>
        <v>1493.1902848147831</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1057.2860473624357</v>
      </c>
      <c r="N49" s="276">
        <f t="shared" ref="N49:N54" si="0">K49*M49</f>
        <v>3171.858142087307</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15523.897855533043</v>
      </c>
      <c r="N50" s="276">
        <f t="shared" si="0"/>
        <v>4657.1693566599124</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1689.1894160912</v>
      </c>
      <c r="N51" s="276">
        <f t="shared" si="0"/>
        <v>337.83788321823999</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1133.9472713403763</v>
      </c>
      <c r="N52" s="276">
        <f t="shared" si="0"/>
        <v>566.97363567018817</v>
      </c>
    </row>
    <row r="53" spans="1:14">
      <c r="B53" s="46"/>
      <c r="C53" s="285"/>
      <c r="D53" s="285"/>
      <c r="E53" s="285"/>
      <c r="F53" s="285"/>
      <c r="G53" s="285"/>
      <c r="H53" s="285"/>
      <c r="I53" s="272"/>
      <c r="J53" s="228"/>
      <c r="K53" s="654"/>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8000</v>
      </c>
      <c r="N54" s="276">
        <f t="shared" si="0"/>
        <v>8000</v>
      </c>
    </row>
    <row r="55" spans="1:14" ht="15.75" thickBot="1">
      <c r="B55" s="828"/>
      <c r="C55" s="829"/>
      <c r="D55" s="829"/>
      <c r="E55" s="829"/>
      <c r="F55" s="829"/>
      <c r="G55" s="829"/>
      <c r="H55" s="829"/>
      <c r="I55" s="830"/>
      <c r="J55" s="45"/>
      <c r="K55" s="47"/>
      <c r="L55" s="831"/>
      <c r="M55" s="832"/>
      <c r="N55" s="48"/>
    </row>
    <row r="56" spans="1:14" ht="15.75" thickBot="1">
      <c r="B56" s="833" t="s">
        <v>953</v>
      </c>
      <c r="C56" s="834"/>
      <c r="D56" s="834"/>
      <c r="E56" s="834"/>
      <c r="F56" s="834"/>
      <c r="G56" s="834"/>
      <c r="H56" s="834"/>
      <c r="I56" s="834"/>
      <c r="J56" s="834"/>
      <c r="K56" s="834"/>
      <c r="L56" s="834"/>
      <c r="M56" s="835"/>
      <c r="N56" s="398">
        <f>SUM(N48:N55)</f>
        <v>18227.029302450432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299">
        <v>528</v>
      </c>
      <c r="N72" s="399">
        <f>K72/M72</f>
        <v>102.52083333333333</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48"/>
    </row>
    <row r="78" spans="1:15" ht="15.75" thickBot="1">
      <c r="B78" s="833" t="s">
        <v>953</v>
      </c>
      <c r="C78" s="834"/>
      <c r="D78" s="834"/>
      <c r="E78" s="834"/>
      <c r="F78" s="834"/>
      <c r="G78" s="834"/>
      <c r="H78" s="834"/>
      <c r="I78" s="840"/>
      <c r="J78" s="840"/>
      <c r="K78" s="840"/>
      <c r="L78" s="840"/>
      <c r="M78" s="841"/>
      <c r="N78" s="305">
        <f>SUM(N72:N77)</f>
        <v>304.57811290607572</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25949.105492402279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5189.8210984804564</v>
      </c>
      <c r="M85" s="868"/>
      <c r="N85" s="54"/>
    </row>
    <row r="86" spans="1:14">
      <c r="B86" s="92" t="s">
        <v>973</v>
      </c>
      <c r="C86" s="93"/>
      <c r="D86" s="93"/>
      <c r="E86" s="93"/>
      <c r="F86" s="93"/>
      <c r="G86" s="93"/>
      <c r="H86" s="93"/>
      <c r="I86" s="90"/>
      <c r="J86" s="91"/>
      <c r="K86" s="308">
        <v>0.05</v>
      </c>
      <c r="L86" s="867">
        <f>N80*K86</f>
        <v>1297.4552746201141</v>
      </c>
      <c r="M86" s="868"/>
      <c r="N86" s="54"/>
    </row>
    <row r="87" spans="1:14" ht="15.75" thickBot="1">
      <c r="B87" s="94" t="s">
        <v>974</v>
      </c>
      <c r="C87" s="95"/>
      <c r="D87" s="95"/>
      <c r="E87" s="95"/>
      <c r="F87" s="95"/>
      <c r="G87" s="95"/>
      <c r="H87" s="95"/>
      <c r="I87" s="96"/>
      <c r="J87" s="97"/>
      <c r="K87" s="309">
        <v>0.05</v>
      </c>
      <c r="L87" s="869">
        <f>N80*K87</f>
        <v>1297.4552746201141</v>
      </c>
      <c r="M87" s="870"/>
      <c r="N87" s="54"/>
    </row>
    <row r="88" spans="1:14" ht="15.75" thickBot="1">
      <c r="B88" s="833" t="s">
        <v>953</v>
      </c>
      <c r="C88" s="834"/>
      <c r="D88" s="834"/>
      <c r="E88" s="834"/>
      <c r="F88" s="834"/>
      <c r="G88" s="834"/>
      <c r="H88" s="834"/>
      <c r="I88" s="834"/>
      <c r="J88" s="834"/>
      <c r="K88" s="834"/>
      <c r="L88" s="834"/>
      <c r="M88" s="835"/>
      <c r="N88" s="55">
        <f>L85+L86+L87</f>
        <v>7784.731647720685</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33733.837140122967</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2216</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2217</v>
      </c>
      <c r="C106" s="34"/>
      <c r="D106" s="34"/>
      <c r="E106" s="34"/>
      <c r="F106" s="34"/>
      <c r="G106" s="34"/>
      <c r="H106" s="34"/>
      <c r="I106" s="34"/>
      <c r="J106" s="34"/>
      <c r="K106" s="34"/>
      <c r="L106" s="34"/>
      <c r="M106" s="34"/>
      <c r="N106" s="35"/>
    </row>
    <row r="107" spans="2:14" ht="15" customHeight="1">
      <c r="B107" s="871" t="s">
        <v>2218</v>
      </c>
      <c r="C107" s="872"/>
      <c r="D107" s="872"/>
      <c r="E107" s="872"/>
      <c r="F107" s="872"/>
      <c r="G107" s="872"/>
      <c r="H107" s="872"/>
      <c r="I107" s="872"/>
      <c r="J107" s="872"/>
      <c r="K107" s="872"/>
      <c r="L107" s="872"/>
      <c r="M107" s="872"/>
      <c r="N107" s="873"/>
    </row>
    <row r="108" spans="2:14" ht="15" customHeight="1">
      <c r="B108" s="871"/>
      <c r="C108" s="872"/>
      <c r="D108" s="872"/>
      <c r="E108" s="872"/>
      <c r="F108" s="872"/>
      <c r="G108" s="872"/>
      <c r="H108" s="872"/>
      <c r="I108" s="872"/>
      <c r="J108" s="872"/>
      <c r="K108" s="872"/>
      <c r="L108" s="872"/>
      <c r="M108" s="872"/>
      <c r="N108" s="873"/>
    </row>
    <row r="109" spans="2:14" ht="30" customHeight="1">
      <c r="B109" s="874" t="s">
        <v>2219</v>
      </c>
      <c r="C109" s="875"/>
      <c r="D109" s="875"/>
      <c r="E109" s="875"/>
      <c r="F109" s="875"/>
      <c r="G109" s="875"/>
      <c r="H109" s="875"/>
      <c r="I109" s="875"/>
      <c r="J109" s="875"/>
      <c r="K109" s="875"/>
      <c r="L109" s="875"/>
      <c r="M109" s="875"/>
      <c r="N109" s="876"/>
    </row>
    <row r="110" spans="2:14">
      <c r="B110" s="874"/>
      <c r="C110" s="875"/>
      <c r="D110" s="875"/>
      <c r="E110" s="875"/>
      <c r="F110" s="875"/>
      <c r="G110" s="875"/>
      <c r="H110" s="875"/>
      <c r="I110" s="875"/>
      <c r="J110" s="875"/>
      <c r="K110" s="875"/>
      <c r="L110" s="875"/>
      <c r="M110" s="875"/>
      <c r="N110" s="876"/>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2220</v>
      </c>
      <c r="C120" s="58"/>
      <c r="D120" s="58"/>
      <c r="E120" s="15"/>
      <c r="F120" s="15"/>
      <c r="G120" s="15"/>
      <c r="H120" s="15"/>
      <c r="I120" s="15"/>
      <c r="J120" s="810"/>
      <c r="K120" s="810"/>
      <c r="L120" s="810"/>
      <c r="M120" s="810"/>
      <c r="N120" s="811"/>
    </row>
    <row r="121" spans="2:14" ht="15.75" thickBot="1">
      <c r="B121" s="265" t="s">
        <v>2221</v>
      </c>
      <c r="C121" s="397"/>
      <c r="D121" s="397"/>
      <c r="E121" s="60"/>
      <c r="F121" s="60"/>
      <c r="G121" s="60"/>
      <c r="H121" s="60"/>
      <c r="I121" s="60"/>
      <c r="J121" s="812"/>
      <c r="K121" s="812"/>
      <c r="L121" s="812"/>
      <c r="M121" s="812"/>
      <c r="N121"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312</v>
      </c>
      <c r="B36" s="846" t="str">
        <f>VLOOKUP(A36,EQUIPOS!A6:D154,3,FALSE)</f>
        <v>Retroexcavadora sobre oruga, potencia 138 HP, balde de 1,5 m3.</v>
      </c>
      <c r="C36" s="847"/>
      <c r="D36" s="847"/>
      <c r="E36" s="847"/>
      <c r="F36" s="847"/>
      <c r="G36" s="847"/>
      <c r="H36" s="848"/>
      <c r="I36" s="271"/>
      <c r="J36" s="272"/>
      <c r="K36" s="273">
        <f>VLOOKUP(A36,EQUIPOS!A6:D163,4,FALSE)</f>
        <v>209563.90834916802</v>
      </c>
      <c r="L36" s="274"/>
      <c r="M36" s="275">
        <v>66</v>
      </c>
      <c r="N36" s="276">
        <f>K36/M36</f>
        <v>3175.2107325631519</v>
      </c>
    </row>
    <row r="37" spans="1:14">
      <c r="A37" s="111" t="s">
        <v>129</v>
      </c>
      <c r="B37" s="846" t="str">
        <f>VLOOKUP(A37,EQUIPOS!A7:D154,3,FALSE)</f>
        <v xml:space="preserve">Buldozer, Potencia al volante de 140 HP, motor de 2200 RPM, longitud de hoja 4,80m. </v>
      </c>
      <c r="C37" s="847"/>
      <c r="D37" s="847"/>
      <c r="E37" s="847"/>
      <c r="F37" s="847"/>
      <c r="G37" s="847"/>
      <c r="H37" s="848"/>
      <c r="I37" s="271"/>
      <c r="J37" s="272"/>
      <c r="K37" s="273">
        <f>VLOOKUP(A37,EQUIPOS!A7:D164,4,FALSE)</f>
        <v>230009.16770030637</v>
      </c>
      <c r="L37" s="274"/>
      <c r="M37" s="275">
        <v>100</v>
      </c>
      <c r="N37" s="276">
        <f>K37/M37</f>
        <v>2300.0916770030635</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1.0252083333333333</v>
      </c>
    </row>
    <row r="43" spans="1:14" ht="15.75" thickBot="1">
      <c r="B43" s="833" t="s">
        <v>953</v>
      </c>
      <c r="C43" s="834"/>
      <c r="D43" s="834"/>
      <c r="E43" s="834"/>
      <c r="F43" s="834"/>
      <c r="G43" s="834"/>
      <c r="H43" s="834"/>
      <c r="I43" s="834"/>
      <c r="J43" s="834"/>
      <c r="K43" s="834"/>
      <c r="L43" s="834"/>
      <c r="M43" s="835"/>
      <c r="N43" s="398">
        <f>SUM(N36:N42)</f>
        <v>5476.3276178995484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8000</v>
      </c>
      <c r="N48" s="276">
        <f>K48*M48</f>
        <v>8000</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8000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102.52083333333333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13578.848451232881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2715.7696902465764</v>
      </c>
      <c r="M83" s="868"/>
      <c r="N83" s="54"/>
    </row>
    <row r="84" spans="1:14">
      <c r="B84" s="92" t="s">
        <v>973</v>
      </c>
      <c r="C84" s="93"/>
      <c r="D84" s="93"/>
      <c r="E84" s="93"/>
      <c r="F84" s="93"/>
      <c r="G84" s="93"/>
      <c r="H84" s="93"/>
      <c r="I84" s="90"/>
      <c r="J84" s="91"/>
      <c r="K84" s="308">
        <v>0.05</v>
      </c>
      <c r="L84" s="867">
        <f>N78*K84</f>
        <v>678.94242256164409</v>
      </c>
      <c r="M84" s="868"/>
      <c r="N84" s="54"/>
    </row>
    <row r="85" spans="1:14" ht="15.75" thickBot="1">
      <c r="B85" s="94" t="s">
        <v>974</v>
      </c>
      <c r="C85" s="95"/>
      <c r="D85" s="95"/>
      <c r="E85" s="95"/>
      <c r="F85" s="95"/>
      <c r="G85" s="95"/>
      <c r="H85" s="95"/>
      <c r="I85" s="96"/>
      <c r="J85" s="97"/>
      <c r="K85" s="309">
        <v>0.05</v>
      </c>
      <c r="L85" s="869">
        <f>N78*K85</f>
        <v>678.94242256164409</v>
      </c>
      <c r="M85" s="870"/>
      <c r="N85" s="54"/>
    </row>
    <row r="86" spans="1:14" ht="15.75" thickBot="1">
      <c r="B86" s="833" t="s">
        <v>953</v>
      </c>
      <c r="C86" s="834"/>
      <c r="D86" s="834"/>
      <c r="E86" s="834"/>
      <c r="F86" s="834"/>
      <c r="G86" s="834"/>
      <c r="H86" s="834"/>
      <c r="I86" s="834"/>
      <c r="J86" s="834"/>
      <c r="K86" s="834"/>
      <c r="L86" s="834"/>
      <c r="M86" s="835"/>
      <c r="N86" s="55">
        <f>L83+L84+L85</f>
        <v>4073.6545353698643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17652.502986602747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R45" sqref="R45"/>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312</v>
      </c>
      <c r="B36" s="846" t="str">
        <f>VLOOKUP(A36,EQUIPOS!A6:D154,3,FALSE)</f>
        <v>Retroexcavadora sobre oruga, potencia 138 HP, balde de 1,5 m3.</v>
      </c>
      <c r="C36" s="847"/>
      <c r="D36" s="847"/>
      <c r="E36" s="847"/>
      <c r="F36" s="847"/>
      <c r="G36" s="847"/>
      <c r="H36" s="848"/>
      <c r="I36" s="271"/>
      <c r="J36" s="272"/>
      <c r="K36" s="273">
        <f>VLOOKUP(A36,EQUIPOS!A6:D163,4,FALSE)</f>
        <v>209563.90834916802</v>
      </c>
      <c r="L36" s="274"/>
      <c r="M36" s="275">
        <v>66</v>
      </c>
      <c r="N36" s="276">
        <f>K36/M36</f>
        <v>3175.2107325631519</v>
      </c>
    </row>
    <row r="37" spans="1:14">
      <c r="A37" s="111" t="s">
        <v>180</v>
      </c>
      <c r="B37" s="846" t="str">
        <f>VLOOKUP(A37,EQUIPOS!A7:D154,3,FALSE)</f>
        <v>Compresor 120 HP, con martillo.</v>
      </c>
      <c r="C37" s="847"/>
      <c r="D37" s="847"/>
      <c r="E37" s="847"/>
      <c r="F37" s="847"/>
      <c r="G37" s="847"/>
      <c r="H37" s="848"/>
      <c r="I37" s="271"/>
      <c r="J37" s="272"/>
      <c r="K37" s="273">
        <f>VLOOKUP(A37,EQUIPOS!A7:D164,4,FALSE)</f>
        <v>127782.87094461465</v>
      </c>
      <c r="L37" s="274"/>
      <c r="M37" s="275">
        <v>66</v>
      </c>
      <c r="N37" s="276">
        <f>K37/M37</f>
        <v>1936.1041052214341</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N79*L42</f>
        <v>6.0915622581215141</v>
      </c>
    </row>
    <row r="43" spans="1:14" ht="15.75" thickBot="1">
      <c r="B43" s="833" t="s">
        <v>953</v>
      </c>
      <c r="C43" s="834"/>
      <c r="D43" s="834"/>
      <c r="E43" s="834"/>
      <c r="F43" s="834"/>
      <c r="G43" s="834"/>
      <c r="H43" s="834"/>
      <c r="I43" s="834"/>
      <c r="J43" s="834"/>
      <c r="K43" s="834"/>
      <c r="L43" s="834"/>
      <c r="M43" s="835"/>
      <c r="N43" s="398">
        <f>SUM(N36:N42)</f>
        <v>5117.4064000427079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7465.9514240739154</v>
      </c>
      <c r="N48" s="276">
        <f t="shared" ref="N48:N52" si="0">K48*M48</f>
        <v>1493.1902848147831</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1057.2860473624357</v>
      </c>
      <c r="N49" s="276">
        <f t="shared" si="0"/>
        <v>3171.858142087307</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15523.897855533043</v>
      </c>
      <c r="N50" s="276">
        <f t="shared" si="0"/>
        <v>4657.1693566599124</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1689.1894160912</v>
      </c>
      <c r="N51" s="276">
        <f t="shared" si="0"/>
        <v>337.83788321823999</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1133.9472713403763</v>
      </c>
      <c r="N52" s="276">
        <f t="shared" si="0"/>
        <v>566.97363567018817</v>
      </c>
    </row>
    <row r="53" spans="1:14">
      <c r="B53" s="46"/>
      <c r="C53" s="285"/>
      <c r="D53" s="285"/>
      <c r="E53" s="285"/>
      <c r="F53" s="285"/>
      <c r="G53" s="285"/>
      <c r="H53" s="285"/>
      <c r="I53" s="272"/>
      <c r="J53" s="228"/>
      <c r="K53" s="286"/>
      <c r="L53" s="271"/>
      <c r="M53" s="287"/>
      <c r="N53" s="276"/>
    </row>
    <row r="54" spans="1:14" ht="15.75" thickBot="1">
      <c r="B54" s="828"/>
      <c r="C54" s="829"/>
      <c r="D54" s="829"/>
      <c r="E54" s="829"/>
      <c r="F54" s="829"/>
      <c r="G54" s="829"/>
      <c r="H54" s="829"/>
      <c r="I54" s="830"/>
      <c r="J54" s="45"/>
      <c r="K54" s="47"/>
      <c r="L54" s="831"/>
      <c r="M54" s="832"/>
      <c r="N54" s="48"/>
    </row>
    <row r="55" spans="1:14" ht="15.75" thickBot="1">
      <c r="B55" s="833" t="s">
        <v>953</v>
      </c>
      <c r="C55" s="834"/>
      <c r="D55" s="834"/>
      <c r="E55" s="834"/>
      <c r="F55" s="834"/>
      <c r="G55" s="834"/>
      <c r="H55" s="834"/>
      <c r="I55" s="834"/>
      <c r="J55" s="834"/>
      <c r="K55" s="834"/>
      <c r="L55" s="834"/>
      <c r="M55" s="835"/>
      <c r="N55" s="398">
        <f>SUM(N48:N54)</f>
        <v>10227.029302450432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960"/>
      <c r="C65" s="961"/>
      <c r="D65" s="961"/>
      <c r="E65" s="961"/>
      <c r="F65" s="961"/>
      <c r="G65" s="962"/>
      <c r="H65" s="315"/>
      <c r="I65" s="283"/>
      <c r="J65" s="290"/>
      <c r="K65" s="283"/>
      <c r="L65" s="922"/>
      <c r="M65" s="923"/>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22"/>
      <c r="M67" s="823"/>
      <c r="N67" s="130"/>
    </row>
    <row r="68" spans="1:15" ht="15.75" thickBot="1">
      <c r="B68" s="839" t="s">
        <v>953</v>
      </c>
      <c r="C68" s="840"/>
      <c r="D68" s="840"/>
      <c r="E68" s="840"/>
      <c r="F68" s="840"/>
      <c r="G68" s="840"/>
      <c r="H68" s="840"/>
      <c r="I68" s="840"/>
      <c r="J68" s="840"/>
      <c r="K68" s="840"/>
      <c r="L68" s="840"/>
      <c r="M68" s="841"/>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59" t="s">
        <v>963</v>
      </c>
      <c r="C72" s="860"/>
      <c r="D72" s="860"/>
      <c r="E72" s="860"/>
      <c r="F72" s="860"/>
      <c r="G72" s="860"/>
      <c r="H72" s="860"/>
      <c r="I72" s="76" t="s">
        <v>964</v>
      </c>
      <c r="J72" s="78" t="s">
        <v>1410</v>
      </c>
      <c r="K72" s="77" t="s">
        <v>966</v>
      </c>
      <c r="L72" s="861" t="s">
        <v>950</v>
      </c>
      <c r="M72" s="862"/>
      <c r="N72" s="101" t="s">
        <v>951</v>
      </c>
    </row>
    <row r="73" spans="1:15">
      <c r="A73" t="s">
        <v>6</v>
      </c>
      <c r="B73" s="52" t="str">
        <f>VLOOKUP(A73,'MANO DE OBRA'!A8:D68,3,FALSE)</f>
        <v xml:space="preserve">Obrero </v>
      </c>
      <c r="C73" s="50"/>
      <c r="D73" s="50"/>
      <c r="E73" s="50"/>
      <c r="F73" s="50"/>
      <c r="G73" s="50"/>
      <c r="H73" s="50"/>
      <c r="I73" s="296">
        <f>K73/J73*100</f>
        <v>29260.000000000004</v>
      </c>
      <c r="J73" s="297">
        <v>185</v>
      </c>
      <c r="K73" s="298">
        <f>VLOOKUP(A73,'MANO DE OBRA'!A8:D99,4,FALSE)</f>
        <v>54131</v>
      </c>
      <c r="L73" s="53"/>
      <c r="M73" s="299">
        <v>528</v>
      </c>
      <c r="N73" s="399">
        <f>K73/M73</f>
        <v>102.52083333333333</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20"/>
      <c r="C78" s="821"/>
      <c r="D78" s="821"/>
      <c r="E78" s="821"/>
      <c r="F78" s="821"/>
      <c r="G78" s="821"/>
      <c r="H78" s="821"/>
      <c r="I78" s="129"/>
      <c r="J78" s="129"/>
      <c r="K78" s="129"/>
      <c r="L78" s="921"/>
      <c r="M78" s="921"/>
      <c r="N78" s="48"/>
    </row>
    <row r="79" spans="1:15" ht="15.75" thickBot="1">
      <c r="B79" s="839" t="s">
        <v>953</v>
      </c>
      <c r="C79" s="840"/>
      <c r="D79" s="840"/>
      <c r="E79" s="840"/>
      <c r="F79" s="840"/>
      <c r="G79" s="840"/>
      <c r="H79" s="840"/>
      <c r="I79" s="840"/>
      <c r="J79" s="840"/>
      <c r="K79" s="840"/>
      <c r="L79" s="840"/>
      <c r="M79" s="841"/>
      <c r="N79" s="305">
        <f>SUM(N73:N78)</f>
        <v>304.57811290607572</v>
      </c>
    </row>
    <row r="80" spans="1:15" ht="15.75" thickBot="1">
      <c r="B80" s="36"/>
      <c r="C80" s="37"/>
      <c r="D80" s="37"/>
      <c r="E80" s="37"/>
      <c r="F80" s="37"/>
      <c r="G80" s="37"/>
      <c r="H80" s="37"/>
      <c r="I80" s="37"/>
      <c r="J80" s="37"/>
      <c r="K80" s="37"/>
      <c r="L80" s="37"/>
      <c r="M80" s="37"/>
      <c r="N80" s="38"/>
    </row>
    <row r="81" spans="1:14" ht="15.75" thickBot="1">
      <c r="B81" s="833" t="s">
        <v>967</v>
      </c>
      <c r="C81" s="834"/>
      <c r="D81" s="834"/>
      <c r="E81" s="834"/>
      <c r="F81" s="834"/>
      <c r="G81" s="834"/>
      <c r="H81" s="834"/>
      <c r="I81" s="834"/>
      <c r="J81" s="834"/>
      <c r="K81" s="834"/>
      <c r="L81" s="834"/>
      <c r="M81" s="835"/>
      <c r="N81" s="102">
        <f>N43+N55+N68+N79</f>
        <v>15649.013815399216</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24" t="s">
        <v>969</v>
      </c>
      <c r="C85" s="825"/>
      <c r="D85" s="825"/>
      <c r="E85" s="825"/>
      <c r="F85" s="825"/>
      <c r="G85" s="825"/>
      <c r="H85" s="825"/>
      <c r="I85" s="318"/>
      <c r="J85" s="338"/>
      <c r="K85" s="306" t="s">
        <v>970</v>
      </c>
      <c r="L85" s="863" t="s">
        <v>971</v>
      </c>
      <c r="M85" s="864"/>
      <c r="N85" s="307"/>
    </row>
    <row r="86" spans="1:14">
      <c r="B86" s="865" t="s">
        <v>972</v>
      </c>
      <c r="C86" s="866"/>
      <c r="D86" s="866"/>
      <c r="E86" s="866"/>
      <c r="F86" s="866"/>
      <c r="G86" s="866"/>
      <c r="H86" s="866"/>
      <c r="I86" s="90"/>
      <c r="J86" s="91"/>
      <c r="K86" s="308">
        <v>0.2</v>
      </c>
      <c r="L86" s="867">
        <f>N81*K86</f>
        <v>3129.8027630798433</v>
      </c>
      <c r="M86" s="868"/>
      <c r="N86" s="54"/>
    </row>
    <row r="87" spans="1:14">
      <c r="B87" s="92" t="s">
        <v>973</v>
      </c>
      <c r="C87" s="93"/>
      <c r="D87" s="93"/>
      <c r="E87" s="93"/>
      <c r="F87" s="93"/>
      <c r="G87" s="93"/>
      <c r="H87" s="93"/>
      <c r="I87" s="90"/>
      <c r="J87" s="91"/>
      <c r="K87" s="308">
        <v>0.05</v>
      </c>
      <c r="L87" s="867">
        <f>N81*K87</f>
        <v>782.45069076996083</v>
      </c>
      <c r="M87" s="868"/>
      <c r="N87" s="54"/>
    </row>
    <row r="88" spans="1:14" ht="15.75" thickBot="1">
      <c r="B88" s="94" t="s">
        <v>974</v>
      </c>
      <c r="C88" s="95"/>
      <c r="D88" s="95"/>
      <c r="E88" s="95"/>
      <c r="F88" s="95"/>
      <c r="G88" s="95"/>
      <c r="H88" s="95"/>
      <c r="I88" s="96"/>
      <c r="J88" s="97"/>
      <c r="K88" s="309">
        <v>0.05</v>
      </c>
      <c r="L88" s="869">
        <f>N81*K88</f>
        <v>782.45069076996083</v>
      </c>
      <c r="M88" s="870"/>
      <c r="N88" s="54"/>
    </row>
    <row r="89" spans="1:14" ht="15.75" thickBot="1">
      <c r="B89" s="833" t="s">
        <v>953</v>
      </c>
      <c r="C89" s="834"/>
      <c r="D89" s="834"/>
      <c r="E89" s="834"/>
      <c r="F89" s="834"/>
      <c r="G89" s="834"/>
      <c r="H89" s="834"/>
      <c r="I89" s="834"/>
      <c r="J89" s="834"/>
      <c r="K89" s="834"/>
      <c r="L89" s="834"/>
      <c r="M89" s="835"/>
      <c r="N89" s="55">
        <f>L86+L87+L88</f>
        <v>4694.7041446197645</v>
      </c>
    </row>
    <row r="90" spans="1:14" ht="15.75" thickBot="1">
      <c r="B90" s="36"/>
      <c r="C90" s="37"/>
      <c r="D90" s="37"/>
      <c r="E90" s="37"/>
      <c r="F90" s="37"/>
      <c r="G90" s="37"/>
      <c r="H90" s="37"/>
      <c r="I90" s="37"/>
      <c r="J90" s="37"/>
      <c r="K90" s="37"/>
      <c r="L90" s="37"/>
      <c r="M90" s="37"/>
      <c r="N90" s="38"/>
    </row>
    <row r="91" spans="1:14" ht="15.75" thickBot="1">
      <c r="A91" t="s">
        <v>2016</v>
      </c>
      <c r="B91" s="833" t="s">
        <v>975</v>
      </c>
      <c r="C91" s="834"/>
      <c r="D91" s="834"/>
      <c r="E91" s="834"/>
      <c r="F91" s="834"/>
      <c r="G91" s="834"/>
      <c r="H91" s="834"/>
      <c r="I91" s="834"/>
      <c r="J91" s="834"/>
      <c r="K91" s="834"/>
      <c r="L91" s="834"/>
      <c r="M91" s="835"/>
      <c r="N91" s="192">
        <f>N81+N89</f>
        <v>20343.717960018981</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2216</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2217</v>
      </c>
      <c r="C107" s="34"/>
      <c r="D107" s="34"/>
      <c r="E107" s="34"/>
      <c r="F107" s="34"/>
      <c r="G107" s="34"/>
      <c r="H107" s="34"/>
      <c r="I107" s="34"/>
      <c r="J107" s="34"/>
      <c r="K107" s="34"/>
      <c r="L107" s="34"/>
      <c r="M107" s="34"/>
      <c r="N107" s="35"/>
    </row>
    <row r="108" spans="2:14" ht="15" customHeight="1">
      <c r="B108" s="871" t="s">
        <v>2218</v>
      </c>
      <c r="C108" s="872"/>
      <c r="D108" s="872"/>
      <c r="E108" s="872"/>
      <c r="F108" s="872"/>
      <c r="G108" s="872"/>
      <c r="H108" s="872"/>
      <c r="I108" s="872"/>
      <c r="J108" s="872"/>
      <c r="K108" s="872"/>
      <c r="L108" s="872"/>
      <c r="M108" s="872"/>
      <c r="N108" s="873"/>
    </row>
    <row r="109" spans="2:14" ht="15" customHeight="1">
      <c r="B109" s="871"/>
      <c r="C109" s="872"/>
      <c r="D109" s="872"/>
      <c r="E109" s="872"/>
      <c r="F109" s="872"/>
      <c r="G109" s="872"/>
      <c r="H109" s="872"/>
      <c r="I109" s="872"/>
      <c r="J109" s="872"/>
      <c r="K109" s="872"/>
      <c r="L109" s="872"/>
      <c r="M109" s="872"/>
      <c r="N109" s="873"/>
    </row>
    <row r="110" spans="2:14" ht="32.25" customHeight="1">
      <c r="B110" s="874" t="s">
        <v>2219</v>
      </c>
      <c r="C110" s="875"/>
      <c r="D110" s="875"/>
      <c r="E110" s="875"/>
      <c r="F110" s="875"/>
      <c r="G110" s="875"/>
      <c r="H110" s="875"/>
      <c r="I110" s="875"/>
      <c r="J110" s="875"/>
      <c r="K110" s="875"/>
      <c r="L110" s="875"/>
      <c r="M110" s="875"/>
      <c r="N110" s="876"/>
    </row>
    <row r="111" spans="2:14">
      <c r="B111" s="874"/>
      <c r="C111" s="875"/>
      <c r="D111" s="875"/>
      <c r="E111" s="875"/>
      <c r="F111" s="875"/>
      <c r="G111" s="875"/>
      <c r="H111" s="875"/>
      <c r="I111" s="875"/>
      <c r="J111" s="875"/>
      <c r="K111" s="875"/>
      <c r="L111" s="875"/>
      <c r="M111" s="875"/>
      <c r="N111" s="876"/>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2220</v>
      </c>
      <c r="C121" s="58"/>
      <c r="D121" s="58"/>
      <c r="E121" s="15"/>
      <c r="F121" s="15"/>
      <c r="G121" s="15"/>
      <c r="H121" s="15"/>
      <c r="I121" s="15"/>
      <c r="J121" s="810"/>
      <c r="K121" s="810"/>
      <c r="L121" s="810"/>
      <c r="M121" s="810"/>
      <c r="N121" s="811"/>
    </row>
    <row r="122" spans="2:14" ht="15.75" thickBot="1">
      <c r="B122" s="265" t="s">
        <v>2221</v>
      </c>
      <c r="C122" s="397"/>
      <c r="D122" s="397"/>
      <c r="E122" s="60"/>
      <c r="F122" s="60"/>
      <c r="G122" s="60"/>
      <c r="H122" s="60"/>
      <c r="I122" s="60"/>
      <c r="J122" s="812"/>
      <c r="K122" s="812"/>
      <c r="L122" s="812"/>
      <c r="M122" s="812"/>
      <c r="N122" s="81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312</v>
      </c>
      <c r="B36" s="846" t="str">
        <f>VLOOKUP(A36,EQUIPOS!A6:D154,3,FALSE)</f>
        <v>Retroexcavadora sobre oruga, potencia 138 HP, balde de 1,5 m3.</v>
      </c>
      <c r="C36" s="847"/>
      <c r="D36" s="847"/>
      <c r="E36" s="847"/>
      <c r="F36" s="847"/>
      <c r="G36" s="847"/>
      <c r="H36" s="848"/>
      <c r="I36" s="271"/>
      <c r="J36" s="272"/>
      <c r="K36" s="273">
        <f>VLOOKUP(A36,EQUIPOS!A6:D163,4,FALSE)</f>
        <v>209563.90834916802</v>
      </c>
      <c r="L36" s="274"/>
      <c r="M36" s="275">
        <v>66</v>
      </c>
      <c r="N36" s="276">
        <f>K36/M36</f>
        <v>3175.2107325631519</v>
      </c>
    </row>
    <row r="37" spans="1:14">
      <c r="A37" s="111"/>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1.0252083333333333</v>
      </c>
    </row>
    <row r="43" spans="1:14" ht="15.75" thickBot="1">
      <c r="B43" s="833" t="s">
        <v>953</v>
      </c>
      <c r="C43" s="834"/>
      <c r="D43" s="834"/>
      <c r="E43" s="834"/>
      <c r="F43" s="834"/>
      <c r="G43" s="834"/>
      <c r="H43" s="834"/>
      <c r="I43" s="834"/>
      <c r="J43" s="834"/>
      <c r="K43" s="834"/>
      <c r="L43" s="834"/>
      <c r="M43" s="835"/>
      <c r="N43" s="398">
        <f>SUM(N36:N42)</f>
        <v>3176.2359408964853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102.52083333333333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3278.7567742298188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655.75135484596376</v>
      </c>
      <c r="M83" s="868"/>
      <c r="N83" s="54"/>
    </row>
    <row r="84" spans="1:14">
      <c r="B84" s="92" t="s">
        <v>973</v>
      </c>
      <c r="C84" s="93"/>
      <c r="D84" s="93"/>
      <c r="E84" s="93"/>
      <c r="F84" s="93"/>
      <c r="G84" s="93"/>
      <c r="H84" s="93"/>
      <c r="I84" s="90"/>
      <c r="J84" s="91"/>
      <c r="K84" s="308">
        <v>0.05</v>
      </c>
      <c r="L84" s="867">
        <f>N78*K84</f>
        <v>163.93783871149094</v>
      </c>
      <c r="M84" s="868"/>
      <c r="N84" s="54"/>
    </row>
    <row r="85" spans="1:14" ht="15.75" thickBot="1">
      <c r="B85" s="94" t="s">
        <v>974</v>
      </c>
      <c r="C85" s="95"/>
      <c r="D85" s="95"/>
      <c r="E85" s="95"/>
      <c r="F85" s="95"/>
      <c r="G85" s="95"/>
      <c r="H85" s="95"/>
      <c r="I85" s="96"/>
      <c r="J85" s="97"/>
      <c r="K85" s="309">
        <v>0.05</v>
      </c>
      <c r="L85" s="869">
        <f>N78*K85</f>
        <v>163.93783871149094</v>
      </c>
      <c r="M85" s="870"/>
      <c r="N85" s="54"/>
    </row>
    <row r="86" spans="1:14" ht="15.75" thickBot="1">
      <c r="B86" s="833" t="s">
        <v>953</v>
      </c>
      <c r="C86" s="834"/>
      <c r="D86" s="834"/>
      <c r="E86" s="834"/>
      <c r="F86" s="834"/>
      <c r="G86" s="834"/>
      <c r="H86" s="834"/>
      <c r="I86" s="834"/>
      <c r="J86" s="834"/>
      <c r="K86" s="834"/>
      <c r="L86" s="834"/>
      <c r="M86" s="835"/>
      <c r="N86" s="55">
        <f>L83+L84+L85</f>
        <v>983.62703226894564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4262.3838064987649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148</v>
      </c>
      <c r="B36" s="846" t="str">
        <f>VLOOKUP(A36,EQUIPOS!A6:D154,3,FALSE)</f>
        <v>Cargador : Potencia en el volante 110 hp, Clasificación de RPM del motor 2300.</v>
      </c>
      <c r="C36" s="847"/>
      <c r="D36" s="847"/>
      <c r="E36" s="847"/>
      <c r="F36" s="847"/>
      <c r="G36" s="847"/>
      <c r="H36" s="848"/>
      <c r="I36" s="271"/>
      <c r="J36" s="272"/>
      <c r="K36" s="273">
        <f>VLOOKUP(A36,EQUIPOS!A6:D163,4,FALSE)</f>
        <v>178896.01932246049</v>
      </c>
      <c r="L36" s="274"/>
      <c r="M36" s="275">
        <v>66</v>
      </c>
      <c r="N36" s="276">
        <f>K36/M36</f>
        <v>2710.5457473100073</v>
      </c>
    </row>
    <row r="37" spans="1:14">
      <c r="A37" s="111" t="s">
        <v>129</v>
      </c>
      <c r="B37" s="846" t="str">
        <f>VLOOKUP(A37,EQUIPOS!A7:D154,3,FALSE)</f>
        <v xml:space="preserve">Buldozer, Potencia al volante de 140 HP, motor de 2200 RPM, longitud de hoja 4,80m. </v>
      </c>
      <c r="C37" s="847"/>
      <c r="D37" s="847"/>
      <c r="E37" s="847"/>
      <c r="F37" s="847"/>
      <c r="G37" s="847"/>
      <c r="H37" s="848"/>
      <c r="I37" s="271"/>
      <c r="J37" s="272"/>
      <c r="K37" s="273">
        <f>VLOOKUP(A37,EQUIPOS!A7:D164,4,FALSE)</f>
        <v>230009.16770030637</v>
      </c>
      <c r="L37" s="274"/>
      <c r="M37" s="275">
        <v>100</v>
      </c>
      <c r="N37" s="276">
        <f>K37/M37</f>
        <v>2300.0916770030635</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8"/>
      <c r="L39" s="850"/>
      <c r="M39" s="851"/>
      <c r="N39" s="277"/>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2.0504166666666666</v>
      </c>
    </row>
    <row r="43" spans="1:14" ht="15.75" thickBot="1">
      <c r="B43" s="833" t="s">
        <v>953</v>
      </c>
      <c r="C43" s="834"/>
      <c r="D43" s="834"/>
      <c r="E43" s="834"/>
      <c r="F43" s="834"/>
      <c r="G43" s="834"/>
      <c r="H43" s="834"/>
      <c r="I43" s="834"/>
      <c r="J43" s="834"/>
      <c r="K43" s="834"/>
      <c r="L43" s="834"/>
      <c r="M43" s="835"/>
      <c r="N43" s="398">
        <f>SUM(N36:N42)</f>
        <v>5012.6878409797373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10000</v>
      </c>
      <c r="N48" s="276">
        <f>K48*M48</f>
        <v>10000</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10000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528</v>
      </c>
      <c r="N70" s="399">
        <f>K70/M70</f>
        <v>205.04166666666666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205.04166666666666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15217.729507646403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3043.5459015292809</v>
      </c>
      <c r="M83" s="868"/>
      <c r="N83" s="54"/>
    </row>
    <row r="84" spans="1:14">
      <c r="B84" s="92" t="s">
        <v>973</v>
      </c>
      <c r="C84" s="93"/>
      <c r="D84" s="93"/>
      <c r="E84" s="93"/>
      <c r="F84" s="93"/>
      <c r="G84" s="93"/>
      <c r="H84" s="93"/>
      <c r="I84" s="90"/>
      <c r="J84" s="91"/>
      <c r="K84" s="308">
        <v>0.05</v>
      </c>
      <c r="L84" s="867">
        <f>N78*K84</f>
        <v>760.88647538232021</v>
      </c>
      <c r="M84" s="868"/>
      <c r="N84" s="54"/>
    </row>
    <row r="85" spans="1:14" ht="15.75" thickBot="1">
      <c r="B85" s="94" t="s">
        <v>974</v>
      </c>
      <c r="C85" s="95"/>
      <c r="D85" s="95"/>
      <c r="E85" s="95"/>
      <c r="F85" s="95"/>
      <c r="G85" s="95"/>
      <c r="H85" s="95"/>
      <c r="I85" s="96"/>
      <c r="J85" s="97"/>
      <c r="K85" s="309">
        <v>0.05</v>
      </c>
      <c r="L85" s="869">
        <f>N78*K85</f>
        <v>760.88647538232021</v>
      </c>
      <c r="M85" s="870"/>
      <c r="N85" s="54"/>
    </row>
    <row r="86" spans="1:14" ht="15.75" thickBot="1">
      <c r="B86" s="833" t="s">
        <v>953</v>
      </c>
      <c r="C86" s="834"/>
      <c r="D86" s="834"/>
      <c r="E86" s="834"/>
      <c r="F86" s="834"/>
      <c r="G86" s="834"/>
      <c r="H86" s="834"/>
      <c r="I86" s="834"/>
      <c r="J86" s="834"/>
      <c r="K86" s="834"/>
      <c r="L86" s="834"/>
      <c r="M86" s="835"/>
      <c r="N86" s="55">
        <f>L83+L84+L85</f>
        <v>4565.3188522939208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19783.048359940323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1" t="s">
        <v>129</v>
      </c>
      <c r="B36" s="846" t="str">
        <f>VLOOKUP(A36,EQUIPOS!A6:D154,3,FALSE)</f>
        <v xml:space="preserve">Buldozer, Potencia al volante de 140 HP, motor de 2200 RPM, longitud de hoja 4,80m. </v>
      </c>
      <c r="C36" s="847"/>
      <c r="D36" s="847"/>
      <c r="E36" s="847"/>
      <c r="F36" s="847"/>
      <c r="G36" s="847"/>
      <c r="H36" s="848"/>
      <c r="I36" s="271"/>
      <c r="J36" s="272"/>
      <c r="K36" s="273">
        <f>VLOOKUP(A36,EQUIPOS!A6:D163,4,FALSE)</f>
        <v>230009.16770030637</v>
      </c>
      <c r="L36" s="468"/>
      <c r="M36" s="287">
        <v>50</v>
      </c>
      <c r="N36" s="276">
        <f>K36/M36</f>
        <v>4600.183354006127</v>
      </c>
    </row>
    <row r="37" spans="1:14">
      <c r="A37" s="111" t="s">
        <v>152</v>
      </c>
      <c r="B37" s="846" t="str">
        <f>VLOOKUP(A37,EQUIPOS!A7:D154,3,FALSE)</f>
        <v xml:space="preserve">Carrotanque de agua(1000 Galones) </v>
      </c>
      <c r="C37" s="847"/>
      <c r="D37" s="847"/>
      <c r="E37" s="847"/>
      <c r="F37" s="847"/>
      <c r="G37" s="847"/>
      <c r="H37" s="848"/>
      <c r="I37" s="271"/>
      <c r="J37" s="272"/>
      <c r="K37" s="273">
        <f>VLOOKUP(A37,EQUIPOS!A7:D164,4,FALSE)</f>
        <v>69513.881793870372</v>
      </c>
      <c r="L37" s="468"/>
      <c r="M37" s="287">
        <v>50</v>
      </c>
      <c r="N37" s="276">
        <f>K37/M37</f>
        <v>1390.2776358774074</v>
      </c>
    </row>
    <row r="38" spans="1:14">
      <c r="A38" s="209" t="s">
        <v>269</v>
      </c>
      <c r="B38" s="846" t="str">
        <f>VLOOKUP(A38,EQUIPOS!A8:D154,3,FALSE)</f>
        <v>Motoniveladora  potencia 215 HP, ancho de cuchilla 4,27 m, peso 18 ton.</v>
      </c>
      <c r="C38" s="847"/>
      <c r="D38" s="847"/>
      <c r="E38" s="847"/>
      <c r="F38" s="847"/>
      <c r="G38" s="847"/>
      <c r="H38" s="848"/>
      <c r="I38" s="271"/>
      <c r="J38" s="272"/>
      <c r="K38" s="273">
        <f>VLOOKUP(A38,EQUIPOS!A8:D165,4,FALSE)</f>
        <v>194229.96383581427</v>
      </c>
      <c r="L38" s="468"/>
      <c r="M38" s="287">
        <v>50</v>
      </c>
      <c r="N38" s="276">
        <f>K38/M38</f>
        <v>3884.5992767162852</v>
      </c>
    </row>
    <row r="39" spans="1:14">
      <c r="A39" s="209" t="s">
        <v>365</v>
      </c>
      <c r="B39" s="846" t="str">
        <f>VLOOKUP(A39,EQUIPOS!A9:D154,3,FALSE)</f>
        <v xml:space="preserve">Vibrocompatador, potencia 153 HP, peso 10 Ton. </v>
      </c>
      <c r="C39" s="847"/>
      <c r="D39" s="847"/>
      <c r="E39" s="847"/>
      <c r="F39" s="847"/>
      <c r="G39" s="847"/>
      <c r="H39" s="848"/>
      <c r="I39" s="849"/>
      <c r="J39" s="830"/>
      <c r="K39" s="273">
        <f>VLOOKUP(A39,EQUIPOS!A9:D166,4,FALSE)</f>
        <v>138005.50062018383</v>
      </c>
      <c r="L39" s="963">
        <v>50</v>
      </c>
      <c r="M39" s="964"/>
      <c r="N39" s="276">
        <f>K39/L39</f>
        <v>2760.1100124036766</v>
      </c>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12635.170279003496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400</v>
      </c>
      <c r="N71" s="399">
        <f>K71/M71</f>
        <v>135.32749999999999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402.04310903601993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13037.213388039516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2607.4426776079035</v>
      </c>
      <c r="M83" s="868"/>
      <c r="N83" s="54"/>
    </row>
    <row r="84" spans="1:14">
      <c r="B84" s="92" t="s">
        <v>973</v>
      </c>
      <c r="C84" s="93"/>
      <c r="D84" s="93"/>
      <c r="E84" s="93"/>
      <c r="F84" s="93"/>
      <c r="G84" s="93"/>
      <c r="H84" s="93"/>
      <c r="I84" s="90"/>
      <c r="J84" s="91"/>
      <c r="K84" s="308">
        <v>0.05</v>
      </c>
      <c r="L84" s="867">
        <f>N78*K84</f>
        <v>651.86066940197588</v>
      </c>
      <c r="M84" s="868"/>
      <c r="N84" s="54"/>
    </row>
    <row r="85" spans="1:14" ht="15.75" thickBot="1">
      <c r="B85" s="94" t="s">
        <v>974</v>
      </c>
      <c r="C85" s="95"/>
      <c r="D85" s="95"/>
      <c r="E85" s="95"/>
      <c r="F85" s="95"/>
      <c r="G85" s="95"/>
      <c r="H85" s="95"/>
      <c r="I85" s="96"/>
      <c r="J85" s="97"/>
      <c r="K85" s="309">
        <v>0.05</v>
      </c>
      <c r="L85" s="869">
        <f>N78*K85</f>
        <v>651.86066940197588</v>
      </c>
      <c r="M85" s="870"/>
      <c r="N85" s="54"/>
    </row>
    <row r="86" spans="1:14" ht="15.75" thickBot="1">
      <c r="B86" s="833" t="s">
        <v>953</v>
      </c>
      <c r="C86" s="834"/>
      <c r="D86" s="834"/>
      <c r="E86" s="834"/>
      <c r="F86" s="834"/>
      <c r="G86" s="834"/>
      <c r="H86" s="834"/>
      <c r="I86" s="834"/>
      <c r="J86" s="834"/>
      <c r="K86" s="834"/>
      <c r="L86" s="834"/>
      <c r="M86" s="835"/>
      <c r="N86" s="55">
        <f>L83+L84+L85</f>
        <v>3911.1640164118553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16948.37740445137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129</v>
      </c>
      <c r="B36" s="846" t="str">
        <f>VLOOKUP(A36,EQUIPOS!A6:D154,3,FALSE)</f>
        <v xml:space="preserve">Buldozer, Potencia al volante de 140 HP, motor de 2200 RPM, longitud de hoja 4,80m. </v>
      </c>
      <c r="C36" s="847"/>
      <c r="D36" s="847"/>
      <c r="E36" s="847"/>
      <c r="F36" s="847"/>
      <c r="G36" s="847"/>
      <c r="H36" s="848"/>
      <c r="I36" s="271"/>
      <c r="J36" s="272"/>
      <c r="K36" s="273">
        <f>VLOOKUP(A36,EQUIPOS!A6:D163,4,FALSE)</f>
        <v>230009.16770030637</v>
      </c>
      <c r="L36" s="274"/>
      <c r="M36" s="275">
        <v>40</v>
      </c>
      <c r="N36" s="276">
        <f>K36/M36</f>
        <v>5750.2291925076588</v>
      </c>
    </row>
    <row r="37" spans="1:14">
      <c r="A37" s="116" t="s">
        <v>365</v>
      </c>
      <c r="B37" s="846" t="str">
        <f>VLOOKUP(A37,EQUIPOS!A7:D154,3,FALSE)</f>
        <v xml:space="preserve">Vibrocompatador, potencia 153 HP, peso 10 Ton. </v>
      </c>
      <c r="C37" s="847"/>
      <c r="D37" s="847"/>
      <c r="E37" s="847"/>
      <c r="F37" s="847"/>
      <c r="G37" s="847"/>
      <c r="H37" s="848"/>
      <c r="I37" s="271"/>
      <c r="J37" s="272"/>
      <c r="K37" s="273">
        <f>VLOOKUP(A37,EQUIPOS!A7:D164,4,FALSE)</f>
        <v>138005.50062018383</v>
      </c>
      <c r="L37" s="274"/>
      <c r="M37" s="275">
        <v>40</v>
      </c>
      <c r="N37" s="276">
        <f>K37/M37</f>
        <v>3450.1375155045957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9200.3667080122541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502.55388629502494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9702.9205943072793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1940.5841188614559</v>
      </c>
      <c r="M83" s="868"/>
      <c r="N83" s="54"/>
    </row>
    <row r="84" spans="1:14">
      <c r="B84" s="92" t="s">
        <v>973</v>
      </c>
      <c r="C84" s="93"/>
      <c r="D84" s="93"/>
      <c r="E84" s="93"/>
      <c r="F84" s="93"/>
      <c r="G84" s="93"/>
      <c r="H84" s="93"/>
      <c r="I84" s="90"/>
      <c r="J84" s="91"/>
      <c r="K84" s="308">
        <v>0.05</v>
      </c>
      <c r="L84" s="867">
        <f>N78*K84</f>
        <v>485.14602971536397</v>
      </c>
      <c r="M84" s="868"/>
      <c r="N84" s="54"/>
    </row>
    <row r="85" spans="1:14" ht="15.75" thickBot="1">
      <c r="B85" s="94" t="s">
        <v>974</v>
      </c>
      <c r="C85" s="95"/>
      <c r="D85" s="95"/>
      <c r="E85" s="95"/>
      <c r="F85" s="95"/>
      <c r="G85" s="95"/>
      <c r="H85" s="95"/>
      <c r="I85" s="96"/>
      <c r="J85" s="97"/>
      <c r="K85" s="309">
        <v>0.05</v>
      </c>
      <c r="L85" s="869">
        <f>N78*K85</f>
        <v>485.14602971536397</v>
      </c>
      <c r="M85" s="870"/>
      <c r="N85" s="54"/>
    </row>
    <row r="86" spans="1:14" ht="15.75" thickBot="1">
      <c r="B86" s="833" t="s">
        <v>953</v>
      </c>
      <c r="C86" s="834"/>
      <c r="D86" s="834"/>
      <c r="E86" s="834"/>
      <c r="F86" s="834"/>
      <c r="G86" s="834"/>
      <c r="H86" s="834"/>
      <c r="I86" s="834"/>
      <c r="J86" s="834"/>
      <c r="K86" s="834"/>
      <c r="L86" s="834"/>
      <c r="M86" s="835"/>
      <c r="N86" s="55">
        <f>L83+L84+L85</f>
        <v>2910.8761782921838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12613.796772599464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129</v>
      </c>
      <c r="B36" s="846" t="str">
        <f>VLOOKUP(A36,EQUIPOS!A6:D154,3,FALSE)</f>
        <v xml:space="preserve">Buldozer, Potencia al volante de 140 HP, motor de 2200 RPM, longitud de hoja 4,80m. </v>
      </c>
      <c r="C36" s="847"/>
      <c r="D36" s="847"/>
      <c r="E36" s="847"/>
      <c r="F36" s="847"/>
      <c r="G36" s="847"/>
      <c r="H36" s="848"/>
      <c r="I36" s="271"/>
      <c r="J36" s="272"/>
      <c r="K36" s="273">
        <f>VLOOKUP(A36,EQUIPOS!A6:D163,4,FALSE)</f>
        <v>230009.16770030637</v>
      </c>
      <c r="L36" s="274"/>
      <c r="M36" s="275">
        <v>40</v>
      </c>
      <c r="N36" s="276">
        <f>K36/M36</f>
        <v>5750.2291925076588</v>
      </c>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5750.2291925076588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502.55388629502494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6252.783078802684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1250.5566157605369</v>
      </c>
      <c r="M83" s="868"/>
      <c r="N83" s="54"/>
    </row>
    <row r="84" spans="1:14">
      <c r="B84" s="92" t="s">
        <v>973</v>
      </c>
      <c r="C84" s="93"/>
      <c r="D84" s="93"/>
      <c r="E84" s="93"/>
      <c r="F84" s="93"/>
      <c r="G84" s="93"/>
      <c r="H84" s="93"/>
      <c r="I84" s="90"/>
      <c r="J84" s="91"/>
      <c r="K84" s="308">
        <v>0.05</v>
      </c>
      <c r="L84" s="867">
        <f>N78*K84</f>
        <v>312.63915394013424</v>
      </c>
      <c r="M84" s="868"/>
      <c r="N84" s="54"/>
    </row>
    <row r="85" spans="1:14" ht="15.75" thickBot="1">
      <c r="B85" s="94" t="s">
        <v>974</v>
      </c>
      <c r="C85" s="95"/>
      <c r="D85" s="95"/>
      <c r="E85" s="95"/>
      <c r="F85" s="95"/>
      <c r="G85" s="95"/>
      <c r="H85" s="95"/>
      <c r="I85" s="96"/>
      <c r="J85" s="97"/>
      <c r="K85" s="309">
        <v>0.05</v>
      </c>
      <c r="L85" s="869">
        <f>N78*K85</f>
        <v>312.63915394013424</v>
      </c>
      <c r="M85" s="870"/>
      <c r="N85" s="54"/>
    </row>
    <row r="86" spans="1:14" ht="15.75" thickBot="1">
      <c r="B86" s="833" t="s">
        <v>953</v>
      </c>
      <c r="C86" s="834"/>
      <c r="D86" s="834"/>
      <c r="E86" s="834"/>
      <c r="F86" s="834"/>
      <c r="G86" s="834"/>
      <c r="H86" s="834"/>
      <c r="I86" s="834"/>
      <c r="J86" s="834"/>
      <c r="K86" s="834"/>
      <c r="L86" s="834"/>
      <c r="M86" s="835"/>
      <c r="N86" s="55">
        <f>L83+L84+L85</f>
        <v>1875.8349236408055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8128.6180024434898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1441</v>
      </c>
      <c r="C31" s="84" t="s">
        <v>2230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2.1494824361440799</v>
      </c>
    </row>
    <row r="43" spans="1:14" ht="15.75" thickBot="1">
      <c r="B43" s="833" t="s">
        <v>953</v>
      </c>
      <c r="C43" s="834"/>
      <c r="D43" s="834"/>
      <c r="E43" s="834"/>
      <c r="F43" s="834"/>
      <c r="G43" s="834"/>
      <c r="H43" s="834"/>
      <c r="I43" s="834"/>
      <c r="J43" s="834"/>
      <c r="K43" s="834"/>
      <c r="L43" s="834"/>
      <c r="M43" s="83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6349.0399802841921</v>
      </c>
      <c r="N48" s="276">
        <f>K48*M48</f>
        <v>8253.7519743694502</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8253.7519743694502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50"/>
      <c r="D59" s="50"/>
      <c r="E59" s="50"/>
      <c r="F59" s="50"/>
      <c r="G59" s="50"/>
      <c r="H59" s="292"/>
      <c r="I59" s="283"/>
      <c r="J59" s="283"/>
      <c r="K59" s="283"/>
      <c r="L59" s="922"/>
      <c r="M59" s="923"/>
      <c r="N59" s="295"/>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214.948243614408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8470.8497004200017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1694.1699400840005</v>
      </c>
      <c r="M83" s="868"/>
      <c r="N83" s="54"/>
    </row>
    <row r="84" spans="1:14">
      <c r="B84" s="92" t="s">
        <v>973</v>
      </c>
      <c r="C84" s="93"/>
      <c r="D84" s="93"/>
      <c r="E84" s="93"/>
      <c r="F84" s="93"/>
      <c r="G84" s="93"/>
      <c r="H84" s="93"/>
      <c r="I84" s="90"/>
      <c r="J84" s="91"/>
      <c r="K84" s="308">
        <v>0.05</v>
      </c>
      <c r="L84" s="867">
        <f>N78*K84</f>
        <v>423.54248502100012</v>
      </c>
      <c r="M84" s="868"/>
      <c r="N84" s="54"/>
    </row>
    <row r="85" spans="1:14" ht="15.75" thickBot="1">
      <c r="B85" s="94" t="s">
        <v>974</v>
      </c>
      <c r="C85" s="95"/>
      <c r="D85" s="95"/>
      <c r="E85" s="95"/>
      <c r="F85" s="95"/>
      <c r="G85" s="95"/>
      <c r="H85" s="95"/>
      <c r="I85" s="96"/>
      <c r="J85" s="97"/>
      <c r="K85" s="309">
        <v>0.05</v>
      </c>
      <c r="L85" s="869">
        <f>N78*K85</f>
        <v>423.54248502100012</v>
      </c>
      <c r="M85" s="870"/>
      <c r="N85" s="54"/>
    </row>
    <row r="86" spans="1:14" ht="15.75" thickBot="1">
      <c r="B86" s="833" t="s">
        <v>953</v>
      </c>
      <c r="C86" s="834"/>
      <c r="D86" s="834"/>
      <c r="E86" s="834"/>
      <c r="F86" s="834"/>
      <c r="G86" s="834"/>
      <c r="H86" s="834"/>
      <c r="I86" s="834"/>
      <c r="J86" s="834"/>
      <c r="K86" s="834"/>
      <c r="L86" s="834"/>
      <c r="M86" s="835"/>
      <c r="N86" s="55">
        <f>L83+L84+L85</f>
        <v>2541.2549101260006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11012.104610546003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1.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1442</v>
      </c>
      <c r="C31" s="84" t="s">
        <v>2020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0.01</v>
      </c>
      <c r="M42" s="858"/>
      <c r="N42" s="108">
        <f>N76*L42</f>
        <v>2.1494824361440799</v>
      </c>
    </row>
    <row r="43" spans="1:14" ht="15.75" thickBot="1">
      <c r="B43" s="833" t="s">
        <v>953</v>
      </c>
      <c r="C43" s="834"/>
      <c r="D43" s="834"/>
      <c r="E43" s="834"/>
      <c r="F43" s="834"/>
      <c r="G43" s="834"/>
      <c r="H43" s="834"/>
      <c r="I43" s="834"/>
      <c r="J43" s="834"/>
      <c r="K43" s="834"/>
      <c r="L43" s="834"/>
      <c r="M43" s="83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9950.4356004345645</v>
      </c>
      <c r="N48" s="276">
        <f>K48*M48</f>
        <v>11940.522720521478</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11940.522720521478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50"/>
      <c r="D59" s="50"/>
      <c r="E59" s="50"/>
      <c r="F59" s="50"/>
      <c r="G59" s="50"/>
      <c r="H59" s="292"/>
      <c r="I59" s="283"/>
      <c r="J59" s="283"/>
      <c r="K59" s="283"/>
      <c r="L59" s="922"/>
      <c r="M59" s="923"/>
      <c r="N59" s="295"/>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214.948243614408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12157.620446572029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2431.524089314406</v>
      </c>
      <c r="M83" s="868"/>
      <c r="N83" s="54"/>
    </row>
    <row r="84" spans="1:14">
      <c r="B84" s="92" t="s">
        <v>973</v>
      </c>
      <c r="C84" s="93"/>
      <c r="D84" s="93"/>
      <c r="E84" s="93"/>
      <c r="F84" s="93"/>
      <c r="G84" s="93"/>
      <c r="H84" s="93"/>
      <c r="I84" s="90"/>
      <c r="J84" s="91"/>
      <c r="K84" s="308">
        <v>0.05</v>
      </c>
      <c r="L84" s="867">
        <f>N78*K84</f>
        <v>607.88102232860149</v>
      </c>
      <c r="M84" s="868"/>
      <c r="N84" s="54"/>
    </row>
    <row r="85" spans="1:14" ht="15.75" thickBot="1">
      <c r="B85" s="94" t="s">
        <v>974</v>
      </c>
      <c r="C85" s="95"/>
      <c r="D85" s="95"/>
      <c r="E85" s="95"/>
      <c r="F85" s="95"/>
      <c r="G85" s="95"/>
      <c r="H85" s="95"/>
      <c r="I85" s="96"/>
      <c r="J85" s="97"/>
      <c r="K85" s="309">
        <v>0.05</v>
      </c>
      <c r="L85" s="869">
        <f>N78*K85</f>
        <v>607.88102232860149</v>
      </c>
      <c r="M85" s="870"/>
      <c r="N85" s="54"/>
    </row>
    <row r="86" spans="1:14" ht="15.75" thickBot="1">
      <c r="B86" s="833" t="s">
        <v>953</v>
      </c>
      <c r="C86" s="834"/>
      <c r="D86" s="834"/>
      <c r="E86" s="834"/>
      <c r="F86" s="834"/>
      <c r="G86" s="834"/>
      <c r="H86" s="834"/>
      <c r="I86" s="834"/>
      <c r="J86" s="834"/>
      <c r="K86" s="834"/>
      <c r="L86" s="834"/>
      <c r="M86" s="835"/>
      <c r="N86" s="55">
        <f>L83+L84+L85</f>
        <v>3647.2861339716087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15804.906580543638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1443</v>
      </c>
      <c r="C31" s="84" t="s">
        <v>1440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129</v>
      </c>
      <c r="B36" s="846" t="str">
        <f>VLOOKUP(A36,EQUIPOS!A6:D186,3,FALSE)</f>
        <v xml:space="preserve">Buldozer, Potencia al volante de 140 HP, motor de 2200 RPM, longitud de hoja 4,80m. </v>
      </c>
      <c r="C36" s="847"/>
      <c r="D36" s="847"/>
      <c r="E36" s="847"/>
      <c r="F36" s="847"/>
      <c r="G36" s="847"/>
      <c r="H36" s="848"/>
      <c r="I36" s="271"/>
      <c r="J36" s="272"/>
      <c r="K36" s="273">
        <f>VLOOKUP(A36,EQUIPOS!A6:D186,4,FALSE)</f>
        <v>230009.16770030637</v>
      </c>
      <c r="L36" s="274"/>
      <c r="M36" s="275">
        <v>45</v>
      </c>
      <c r="N36" s="276">
        <f>K36/M36</f>
        <v>5111.3148377845855</v>
      </c>
    </row>
    <row r="37" spans="1:14">
      <c r="A37" s="116" t="s">
        <v>152</v>
      </c>
      <c r="B37" s="846" t="str">
        <f>VLOOKUP(A37,EQUIPOS!A7:D187,3,FALSE)</f>
        <v xml:space="preserve">Carrotanque de agua(1000 Galones) </v>
      </c>
      <c r="C37" s="847"/>
      <c r="D37" s="847"/>
      <c r="E37" s="847"/>
      <c r="F37" s="847"/>
      <c r="G37" s="847"/>
      <c r="H37" s="848"/>
      <c r="I37" s="271"/>
      <c r="J37" s="272"/>
      <c r="K37" s="273">
        <f>VLOOKUP(A37,EQUIPOS!A7:D187,4,FALSE)</f>
        <v>69513.881793870372</v>
      </c>
      <c r="L37" s="274"/>
      <c r="M37" s="275">
        <v>45</v>
      </c>
      <c r="N37" s="276">
        <f>K37/M37</f>
        <v>1544.752928752675</v>
      </c>
    </row>
    <row r="38" spans="1:14">
      <c r="A38" t="s">
        <v>269</v>
      </c>
      <c r="B38" s="846" t="str">
        <f>VLOOKUP(A38,EQUIPOS!A8:D188,3,FALSE)</f>
        <v>Motoniveladora  potencia 215 HP, ancho de cuchilla 4,27 m, peso 18 ton.</v>
      </c>
      <c r="C38" s="847"/>
      <c r="D38" s="847"/>
      <c r="E38" s="847"/>
      <c r="F38" s="847"/>
      <c r="G38" s="847"/>
      <c r="H38" s="848"/>
      <c r="I38" s="271"/>
      <c r="J38" s="272"/>
      <c r="K38" s="273">
        <f>VLOOKUP(A38,EQUIPOS!A8:D188,4,FALSE)</f>
        <v>194229.96383581427</v>
      </c>
      <c r="L38" s="274"/>
      <c r="M38" s="275">
        <v>45</v>
      </c>
      <c r="N38" s="276">
        <f>K38/M38</f>
        <v>4316.2214185736502</v>
      </c>
    </row>
    <row r="39" spans="1:14">
      <c r="A39" t="s">
        <v>365</v>
      </c>
      <c r="B39" s="846" t="str">
        <f>VLOOKUP(A39,EQUIPOS!A9:D189,3,FALSE)</f>
        <v xml:space="preserve">Vibrocompatador, potencia 153 HP, peso 10 Ton. </v>
      </c>
      <c r="C39" s="847"/>
      <c r="D39" s="847"/>
      <c r="E39" s="847"/>
      <c r="F39" s="847"/>
      <c r="G39" s="847"/>
      <c r="H39" s="848"/>
      <c r="I39" s="849"/>
      <c r="J39" s="830"/>
      <c r="K39" s="273">
        <f>VLOOKUP(A39,EQUIPOS!A9:D189,4,FALSE)</f>
        <v>138005.50062018383</v>
      </c>
      <c r="L39" s="850">
        <v>45</v>
      </c>
      <c r="M39" s="851"/>
      <c r="N39" s="276">
        <f>K39/L39</f>
        <v>3066.7889026707517</v>
      </c>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11.941569089689333</v>
      </c>
    </row>
    <row r="43" spans="1:14" ht="15.75" thickBot="1">
      <c r="B43" s="833" t="s">
        <v>953</v>
      </c>
      <c r="C43" s="834"/>
      <c r="D43" s="834"/>
      <c r="E43" s="834"/>
      <c r="F43" s="834"/>
      <c r="G43" s="834"/>
      <c r="H43" s="834"/>
      <c r="I43" s="834"/>
      <c r="J43" s="834"/>
      <c r="K43" s="834"/>
      <c r="L43" s="834"/>
      <c r="M43" s="835"/>
      <c r="N43" s="398">
        <f>SUM(N36:N42)</f>
        <v>14051.019656871351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15204.476088958289</v>
      </c>
      <c r="N48" s="276">
        <f>K48*M48</f>
        <v>19005.595111197861</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19005.595111197861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1291</v>
      </c>
      <c r="B59" s="49" t="str">
        <f>VLOOKUP(A59,TRANSPORTE!A5:D104,3,FALSE)</f>
        <v>Transporte de material seleccionado para relleno</v>
      </c>
      <c r="C59" s="50"/>
      <c r="D59" s="50"/>
      <c r="E59" s="50"/>
      <c r="F59" s="50"/>
      <c r="G59" s="50"/>
      <c r="H59" s="292" t="s">
        <v>1999</v>
      </c>
      <c r="I59" s="283">
        <v>1.25</v>
      </c>
      <c r="J59" s="283">
        <v>1</v>
      </c>
      <c r="K59" s="283">
        <f>I59*J59</f>
        <v>1.25</v>
      </c>
      <c r="L59" s="922">
        <f>VLOOKUP(A59,TRANSPORTE!A5:D123,4,FALSE)</f>
        <v>1331.0858046366889</v>
      </c>
      <c r="M59" s="923"/>
      <c r="N59" s="295">
        <f>K59*L59</f>
        <v>1663.857255795861</v>
      </c>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SUM(N59:N64)</f>
        <v>1663.857255795861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35317.550478349534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7063.5100956699071</v>
      </c>
      <c r="M83" s="868"/>
      <c r="N83" s="54"/>
    </row>
    <row r="84" spans="1:14">
      <c r="B84" s="92" t="s">
        <v>973</v>
      </c>
      <c r="C84" s="93"/>
      <c r="D84" s="93"/>
      <c r="E84" s="93"/>
      <c r="F84" s="93"/>
      <c r="G84" s="93"/>
      <c r="H84" s="93"/>
      <c r="I84" s="90"/>
      <c r="J84" s="91"/>
      <c r="K84" s="308">
        <v>0.05</v>
      </c>
      <c r="L84" s="867">
        <f>N78*K84</f>
        <v>1765.8775239174768</v>
      </c>
      <c r="M84" s="868"/>
      <c r="N84" s="54"/>
    </row>
    <row r="85" spans="1:14" ht="15.75" thickBot="1">
      <c r="B85" s="94" t="s">
        <v>974</v>
      </c>
      <c r="C85" s="95"/>
      <c r="D85" s="95"/>
      <c r="E85" s="95"/>
      <c r="F85" s="95"/>
      <c r="G85" s="95"/>
      <c r="H85" s="95"/>
      <c r="I85" s="96"/>
      <c r="J85" s="97"/>
      <c r="K85" s="309">
        <v>0.05</v>
      </c>
      <c r="L85" s="869">
        <f>N78*K85</f>
        <v>1765.8775239174768</v>
      </c>
      <c r="M85" s="870"/>
      <c r="N85" s="54"/>
    </row>
    <row r="86" spans="1:14" ht="15.75" thickBot="1">
      <c r="B86" s="833" t="s">
        <v>953</v>
      </c>
      <c r="C86" s="834"/>
      <c r="D86" s="834"/>
      <c r="E86" s="834"/>
      <c r="F86" s="834"/>
      <c r="G86" s="834"/>
      <c r="H86" s="834"/>
      <c r="I86" s="834"/>
      <c r="J86" s="834"/>
      <c r="K86" s="834"/>
      <c r="L86" s="834"/>
      <c r="M86" s="835"/>
      <c r="N86" s="55">
        <f>L83+L84+L85</f>
        <v>10595.265143504861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ROUND((N78+N86),0)</f>
        <v>45913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10" zoomScale="78" zoomScaleNormal="78" workbookViewId="0">
      <selection activeCell="B37" sqref="B37:H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129</v>
      </c>
      <c r="B36" s="846" t="str">
        <f>VLOOKUP(A36,EQUIPOS!A6:D186,3,FALSE)</f>
        <v xml:space="preserve">Buldozer, Potencia al volante de 140 HP, motor de 2200 RPM, longitud de hoja 4,80m. </v>
      </c>
      <c r="C36" s="847"/>
      <c r="D36" s="847"/>
      <c r="E36" s="847"/>
      <c r="F36" s="847"/>
      <c r="G36" s="847"/>
      <c r="H36" s="848"/>
      <c r="I36" s="271"/>
      <c r="J36" s="272"/>
      <c r="K36" s="273">
        <f>VLOOKUP(A36,EQUIPOS!A6:D186,4,FALSE)</f>
        <v>230009.16770030637</v>
      </c>
      <c r="L36" s="274"/>
      <c r="M36" s="275">
        <v>45</v>
      </c>
      <c r="N36" s="276">
        <f>K36/M36</f>
        <v>5111.3148377845855</v>
      </c>
    </row>
    <row r="37" spans="1:14">
      <c r="A37" s="116" t="s">
        <v>152</v>
      </c>
      <c r="B37" s="846" t="str">
        <f>VLOOKUP(A37,EQUIPOS!A7:D187,3,FALSE)</f>
        <v xml:space="preserve">Carrotanque de agua(1000 Galones) </v>
      </c>
      <c r="C37" s="847"/>
      <c r="D37" s="847"/>
      <c r="E37" s="847"/>
      <c r="F37" s="847"/>
      <c r="G37" s="847"/>
      <c r="H37" s="848"/>
      <c r="I37" s="271"/>
      <c r="J37" s="272"/>
      <c r="K37" s="273">
        <f>VLOOKUP(A37,EQUIPOS!A7:D187,4,FALSE)</f>
        <v>69513.881793870372</v>
      </c>
      <c r="L37" s="274"/>
      <c r="M37" s="275">
        <v>45</v>
      </c>
      <c r="N37" s="276">
        <f>K37/M37</f>
        <v>1544.752928752675</v>
      </c>
    </row>
    <row r="38" spans="1:14">
      <c r="A38" t="s">
        <v>269</v>
      </c>
      <c r="B38" s="846" t="str">
        <f>VLOOKUP(A38,EQUIPOS!A8:D188,3,FALSE)</f>
        <v>Motoniveladora  potencia 215 HP, ancho de cuchilla 4,27 m, peso 18 ton.</v>
      </c>
      <c r="C38" s="847"/>
      <c r="D38" s="847"/>
      <c r="E38" s="847"/>
      <c r="F38" s="847"/>
      <c r="G38" s="847"/>
      <c r="H38" s="848"/>
      <c r="I38" s="271"/>
      <c r="J38" s="272"/>
      <c r="K38" s="273">
        <f>VLOOKUP(A38,EQUIPOS!A8:D188,4,FALSE)</f>
        <v>194229.96383581427</v>
      </c>
      <c r="L38" s="274"/>
      <c r="M38" s="275">
        <v>45</v>
      </c>
      <c r="N38" s="276">
        <f>K38/M38</f>
        <v>4316.2214185736502</v>
      </c>
    </row>
    <row r="39" spans="1:14">
      <c r="A39" t="s">
        <v>365</v>
      </c>
      <c r="B39" s="846" t="str">
        <f>VLOOKUP(A39,EQUIPOS!A9:D189,3,FALSE)</f>
        <v xml:space="preserve">Vibrocompatador, potencia 153 HP, peso 10 Ton. </v>
      </c>
      <c r="C39" s="847"/>
      <c r="D39" s="847"/>
      <c r="E39" s="847"/>
      <c r="F39" s="847"/>
      <c r="G39" s="847"/>
      <c r="H39" s="848"/>
      <c r="I39" s="849"/>
      <c r="J39" s="830"/>
      <c r="K39" s="273">
        <f>VLOOKUP(A39,EQUIPOS!A9:D189,4,FALSE)</f>
        <v>138005.50062018383</v>
      </c>
      <c r="L39" s="850">
        <v>45</v>
      </c>
      <c r="M39" s="851"/>
      <c r="N39" s="276">
        <f>K39/L39</f>
        <v>3066.7889026707517</v>
      </c>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11.941569089689333</v>
      </c>
    </row>
    <row r="43" spans="1:14" ht="15.75" thickBot="1">
      <c r="B43" s="833" t="s">
        <v>953</v>
      </c>
      <c r="C43" s="834"/>
      <c r="D43" s="834"/>
      <c r="E43" s="834"/>
      <c r="F43" s="834"/>
      <c r="G43" s="834"/>
      <c r="H43" s="834"/>
      <c r="I43" s="834"/>
      <c r="J43" s="834"/>
      <c r="K43" s="834"/>
      <c r="L43" s="834"/>
      <c r="M43" s="835"/>
      <c r="N43" s="398">
        <f>SUM(N36:N42)</f>
        <v>14051.019656871351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45613.428266874864</v>
      </c>
      <c r="N48" s="276">
        <f>K48*M48</f>
        <v>57016.78533359358</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57016.78533359358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22">
        <f>VLOOKUP(A59,TRANSPORTE!A5:D123,4,FALSE)</f>
        <v>1331.0858046366889</v>
      </c>
      <c r="M59" s="923"/>
      <c r="N59" s="295">
        <f>K59*L59</f>
        <v>1663.857255795861</v>
      </c>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SUM(N59:N64)</f>
        <v>1663.857255795861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73328.740700745257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14665.748140149051</v>
      </c>
      <c r="M83" s="868"/>
      <c r="N83" s="54"/>
    </row>
    <row r="84" spans="1:14">
      <c r="B84" s="92" t="s">
        <v>973</v>
      </c>
      <c r="C84" s="93"/>
      <c r="D84" s="93"/>
      <c r="E84" s="93"/>
      <c r="F84" s="93"/>
      <c r="G84" s="93"/>
      <c r="H84" s="93"/>
      <c r="I84" s="90"/>
      <c r="J84" s="91"/>
      <c r="K84" s="308">
        <v>0.05</v>
      </c>
      <c r="L84" s="867">
        <f>N78*K84</f>
        <v>3666.4370350372628</v>
      </c>
      <c r="M84" s="868"/>
      <c r="N84" s="54"/>
    </row>
    <row r="85" spans="1:14" ht="15.75" thickBot="1">
      <c r="B85" s="94" t="s">
        <v>974</v>
      </c>
      <c r="C85" s="95"/>
      <c r="D85" s="95"/>
      <c r="E85" s="95"/>
      <c r="F85" s="95"/>
      <c r="G85" s="95"/>
      <c r="H85" s="95"/>
      <c r="I85" s="96"/>
      <c r="J85" s="97"/>
      <c r="K85" s="309">
        <v>0.05</v>
      </c>
      <c r="L85" s="869">
        <f>N78*K85</f>
        <v>3666.4370350372628</v>
      </c>
      <c r="M85" s="870"/>
      <c r="N85" s="54"/>
    </row>
    <row r="86" spans="1:14" ht="15.75" thickBot="1">
      <c r="B86" s="833" t="s">
        <v>953</v>
      </c>
      <c r="C86" s="834"/>
      <c r="D86" s="834"/>
      <c r="E86" s="834"/>
      <c r="F86" s="834"/>
      <c r="G86" s="834"/>
      <c r="H86" s="834"/>
      <c r="I86" s="834"/>
      <c r="J86" s="834"/>
      <c r="K86" s="834"/>
      <c r="L86" s="834"/>
      <c r="M86" s="835"/>
      <c r="N86" s="55">
        <f>L83+L84+L85</f>
        <v>21998.622210223577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95327.362910968834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1445</v>
      </c>
      <c r="C31" s="84" t="s">
        <v>1447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129</v>
      </c>
      <c r="B36" s="846" t="str">
        <f>VLOOKUP(A36,EQUIPOS!A6:D186,3,FALSE)</f>
        <v xml:space="preserve">Buldozer, Potencia al volante de 140 HP, motor de 2200 RPM, longitud de hoja 4,80m. </v>
      </c>
      <c r="C36" s="847"/>
      <c r="D36" s="847"/>
      <c r="E36" s="847"/>
      <c r="F36" s="847"/>
      <c r="G36" s="847"/>
      <c r="H36" s="848"/>
      <c r="I36" s="271"/>
      <c r="J36" s="272"/>
      <c r="K36" s="273">
        <f>VLOOKUP(A36,EQUIPOS!A6:D186,4,FALSE)</f>
        <v>230009.16770030637</v>
      </c>
      <c r="L36" s="274"/>
      <c r="M36" s="275">
        <v>45</v>
      </c>
      <c r="N36" s="276">
        <f>K36/M36</f>
        <v>5111.3148377845855</v>
      </c>
    </row>
    <row r="37" spans="1:14">
      <c r="A37" s="116" t="s">
        <v>152</v>
      </c>
      <c r="B37" s="846" t="str">
        <f>VLOOKUP(A37,EQUIPOS!A7:D187,3,FALSE)</f>
        <v xml:space="preserve">Carrotanque de agua(1000 Galones) </v>
      </c>
      <c r="C37" s="847"/>
      <c r="D37" s="847"/>
      <c r="E37" s="847"/>
      <c r="F37" s="847"/>
      <c r="G37" s="847"/>
      <c r="H37" s="848"/>
      <c r="I37" s="271"/>
      <c r="J37" s="272"/>
      <c r="K37" s="273">
        <f>VLOOKUP(A37,EQUIPOS!A7:D187,4,FALSE)</f>
        <v>69513.881793870372</v>
      </c>
      <c r="L37" s="274"/>
      <c r="M37" s="275">
        <v>45</v>
      </c>
      <c r="N37" s="276">
        <f>K37/M37</f>
        <v>1544.752928752675</v>
      </c>
    </row>
    <row r="38" spans="1:14">
      <c r="A38" t="s">
        <v>269</v>
      </c>
      <c r="B38" s="846" t="str">
        <f>VLOOKUP(A38,EQUIPOS!A8:D188,3,FALSE)</f>
        <v>Motoniveladora  potencia 215 HP, ancho de cuchilla 4,27 m, peso 18 ton.</v>
      </c>
      <c r="C38" s="847"/>
      <c r="D38" s="847"/>
      <c r="E38" s="847"/>
      <c r="F38" s="847"/>
      <c r="G38" s="847"/>
      <c r="H38" s="848"/>
      <c r="I38" s="271"/>
      <c r="J38" s="272"/>
      <c r="K38" s="273">
        <f>VLOOKUP(A38,EQUIPOS!A8:D188,4,FALSE)</f>
        <v>194229.96383581427</v>
      </c>
      <c r="L38" s="274"/>
      <c r="M38" s="275">
        <v>45</v>
      </c>
      <c r="N38" s="276">
        <f>K38/M38</f>
        <v>4316.2214185736502</v>
      </c>
    </row>
    <row r="39" spans="1:14">
      <c r="A39" t="s">
        <v>365</v>
      </c>
      <c r="B39" s="846" t="str">
        <f>VLOOKUP(A39,EQUIPOS!A9:D189,3,FALSE)</f>
        <v xml:space="preserve">Vibrocompatador, potencia 153 HP, peso 10 Ton. </v>
      </c>
      <c r="C39" s="847"/>
      <c r="D39" s="847"/>
      <c r="E39" s="847"/>
      <c r="F39" s="847"/>
      <c r="G39" s="847"/>
      <c r="H39" s="848"/>
      <c r="I39" s="849"/>
      <c r="J39" s="830"/>
      <c r="K39" s="273">
        <f>VLOOKUP(A39,EQUIPOS!A9:D189,4,FALSE)</f>
        <v>138005.50062018383</v>
      </c>
      <c r="L39" s="850">
        <v>45</v>
      </c>
      <c r="M39" s="851"/>
      <c r="N39" s="276">
        <f>K39/L39</f>
        <v>3066.7889026707517</v>
      </c>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t="s">
        <v>952</v>
      </c>
      <c r="C42" s="847"/>
      <c r="D42" s="847"/>
      <c r="E42" s="847"/>
      <c r="F42" s="847"/>
      <c r="G42" s="847"/>
      <c r="H42" s="848"/>
      <c r="I42" s="855"/>
      <c r="J42" s="856"/>
      <c r="K42" s="44"/>
      <c r="L42" s="857">
        <v>0.02</v>
      </c>
      <c r="M42" s="858"/>
      <c r="N42" s="108">
        <f>N76*L42</f>
        <v>11.941569089689333</v>
      </c>
    </row>
    <row r="43" spans="1:14" ht="15.75" thickBot="1">
      <c r="B43" s="833" t="s">
        <v>953</v>
      </c>
      <c r="C43" s="834"/>
      <c r="D43" s="834"/>
      <c r="E43" s="834"/>
      <c r="F43" s="834"/>
      <c r="G43" s="834"/>
      <c r="H43" s="834"/>
      <c r="I43" s="834"/>
      <c r="J43" s="834"/>
      <c r="K43" s="834"/>
      <c r="L43" s="834"/>
      <c r="M43" s="835"/>
      <c r="N43" s="398">
        <f>SUM(N36:N42)</f>
        <v>14051.019656871351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57016.78533359358</v>
      </c>
      <c r="N48" s="276">
        <f>K48*M48</f>
        <v>71270.981666991982</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71270.981666991982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22">
        <f>VLOOKUP(A59,TRANSPORTE!A5:D123,4,FALSE)</f>
        <v>1331.0858046366889</v>
      </c>
      <c r="M59" s="923"/>
      <c r="N59" s="295">
        <f>K59*L59</f>
        <v>1663.857255795861</v>
      </c>
    </row>
    <row r="60" spans="1:14" ht="24.75" customHeight="1">
      <c r="B60" s="49"/>
      <c r="C60" s="321"/>
      <c r="D60" s="321"/>
      <c r="E60" s="321"/>
      <c r="F60" s="321"/>
      <c r="G60" s="321"/>
      <c r="H60" s="315"/>
      <c r="I60" s="403"/>
      <c r="J60" s="290"/>
      <c r="K60" s="283"/>
      <c r="L60" s="922"/>
      <c r="M60" s="923"/>
      <c r="N60" s="291"/>
    </row>
    <row r="61" spans="1:14">
      <c r="B61" s="49"/>
      <c r="C61" s="50"/>
      <c r="D61" s="50"/>
      <c r="E61" s="50"/>
      <c r="F61" s="50"/>
      <c r="G61" s="321"/>
      <c r="H61" s="315"/>
      <c r="I61" s="403"/>
      <c r="J61" s="290"/>
      <c r="K61" s="283"/>
      <c r="L61" s="922"/>
      <c r="M61" s="923"/>
      <c r="N61" s="295"/>
    </row>
    <row r="62" spans="1:14">
      <c r="B62" s="49"/>
      <c r="C62" s="50"/>
      <c r="D62" s="50"/>
      <c r="E62" s="50"/>
      <c r="F62" s="50"/>
      <c r="G62" s="50"/>
      <c r="H62" s="292"/>
      <c r="I62" s="283"/>
      <c r="J62" s="283"/>
      <c r="K62" s="283"/>
      <c r="L62" s="922"/>
      <c r="M62" s="923"/>
      <c r="N62" s="295"/>
    </row>
    <row r="63" spans="1:14">
      <c r="B63" s="49"/>
      <c r="C63" s="50"/>
      <c r="D63" s="50"/>
      <c r="E63" s="50"/>
      <c r="F63" s="50"/>
      <c r="G63" s="50"/>
      <c r="H63" s="292"/>
      <c r="I63" s="283"/>
      <c r="J63" s="283"/>
      <c r="K63" s="283"/>
      <c r="L63" s="922"/>
      <c r="M63" s="923"/>
      <c r="N63" s="295"/>
    </row>
    <row r="64" spans="1:14" ht="15.75" thickBot="1">
      <c r="B64" s="469"/>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SUM(N59:N64)</f>
        <v>1663.857255795861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87582.937034143659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17516.587406828734</v>
      </c>
      <c r="M83" s="868"/>
      <c r="N83" s="54"/>
    </row>
    <row r="84" spans="1:14">
      <c r="B84" s="92" t="s">
        <v>973</v>
      </c>
      <c r="C84" s="93"/>
      <c r="D84" s="93"/>
      <c r="E84" s="93"/>
      <c r="F84" s="93"/>
      <c r="G84" s="93"/>
      <c r="H84" s="93"/>
      <c r="I84" s="90"/>
      <c r="J84" s="91"/>
      <c r="K84" s="308">
        <v>0.05</v>
      </c>
      <c r="L84" s="867">
        <f>N78*K84</f>
        <v>4379.1468517071835</v>
      </c>
      <c r="M84" s="868"/>
      <c r="N84" s="54"/>
    </row>
    <row r="85" spans="1:14" ht="15.75" thickBot="1">
      <c r="B85" s="94" t="s">
        <v>974</v>
      </c>
      <c r="C85" s="95"/>
      <c r="D85" s="95"/>
      <c r="E85" s="95"/>
      <c r="F85" s="95"/>
      <c r="G85" s="95"/>
      <c r="H85" s="95"/>
      <c r="I85" s="96"/>
      <c r="J85" s="97"/>
      <c r="K85" s="309">
        <v>0.05</v>
      </c>
      <c r="L85" s="869">
        <f>N78*K85</f>
        <v>4379.1468517071835</v>
      </c>
      <c r="M85" s="870"/>
      <c r="N85" s="54"/>
    </row>
    <row r="86" spans="1:14" ht="15.75" thickBot="1">
      <c r="B86" s="833" t="s">
        <v>953</v>
      </c>
      <c r="C86" s="834"/>
      <c r="D86" s="834"/>
      <c r="E86" s="834"/>
      <c r="F86" s="834"/>
      <c r="G86" s="834"/>
      <c r="H86" s="834"/>
      <c r="I86" s="834"/>
      <c r="J86" s="834"/>
      <c r="K86" s="834"/>
      <c r="L86" s="834"/>
      <c r="M86" s="835"/>
      <c r="N86" s="55">
        <f>L83+L84+L85</f>
        <v>26274.881110243103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113857.81814438677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1019</v>
      </c>
      <c r="C31" s="84" t="s">
        <v>1956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129</v>
      </c>
      <c r="B36" s="846" t="str">
        <f>VLOOKUP(A36,EQUIPOS!A6:D154,3,FALSE)</f>
        <v xml:space="preserve">Buldozer, Potencia al volante de 140 HP, motor de 2200 RPM, longitud de hoja 4,80m. </v>
      </c>
      <c r="C36" s="847"/>
      <c r="D36" s="847"/>
      <c r="E36" s="847"/>
      <c r="F36" s="847"/>
      <c r="G36" s="847"/>
      <c r="H36" s="848"/>
      <c r="I36" s="271"/>
      <c r="J36" s="272"/>
      <c r="K36" s="273">
        <f>VLOOKUP(A36,EQUIPOS!A6:D163,4,FALSE)</f>
        <v>230009.16770030637</v>
      </c>
      <c r="L36" s="274"/>
      <c r="M36" s="275">
        <v>400</v>
      </c>
      <c r="N36" s="276">
        <f>K36/M36</f>
        <v>575.02291925076588</v>
      </c>
    </row>
    <row r="37" spans="1:14">
      <c r="A37" s="116" t="s">
        <v>152</v>
      </c>
      <c r="B37" s="846" t="str">
        <f>VLOOKUP(A37,EQUIPOS!A7:D154,3,FALSE)</f>
        <v xml:space="preserve">Carrotanque de agua(1000 Galones) </v>
      </c>
      <c r="C37" s="847"/>
      <c r="D37" s="847"/>
      <c r="E37" s="847"/>
      <c r="F37" s="847"/>
      <c r="G37" s="847"/>
      <c r="H37" s="848"/>
      <c r="I37" s="271"/>
      <c r="J37" s="272"/>
      <c r="K37" s="273">
        <f>VLOOKUP(A37,EQUIPOS!A7:D164,4,FALSE)</f>
        <v>69513.881793870372</v>
      </c>
      <c r="L37" s="274"/>
      <c r="M37" s="275">
        <v>200</v>
      </c>
      <c r="N37" s="276">
        <f>K37/M37</f>
        <v>347.56940896935185</v>
      </c>
    </row>
    <row r="38" spans="1:14">
      <c r="A38" t="s">
        <v>269</v>
      </c>
      <c r="B38" s="846" t="str">
        <f>VLOOKUP(A38,EQUIPOS!A8:D154,3,FALSE)</f>
        <v>Motoniveladora  potencia 215 HP, ancho de cuchilla 4,27 m, peso 18 ton.</v>
      </c>
      <c r="C38" s="847"/>
      <c r="D38" s="847"/>
      <c r="E38" s="847"/>
      <c r="F38" s="847"/>
      <c r="G38" s="847"/>
      <c r="H38" s="848"/>
      <c r="I38" s="271"/>
      <c r="J38" s="272"/>
      <c r="K38" s="273">
        <f>VLOOKUP(A38,EQUIPOS!A8:D165,4,FALSE)</f>
        <v>194229.96383581427</v>
      </c>
      <c r="L38" s="274"/>
      <c r="M38" s="275">
        <v>200</v>
      </c>
      <c r="N38" s="276">
        <f>K38/M38</f>
        <v>971.1498191790713</v>
      </c>
    </row>
    <row r="39" spans="1:14">
      <c r="A39" t="s">
        <v>365</v>
      </c>
      <c r="B39" s="846" t="str">
        <f>VLOOKUP(A39,EQUIPOS!A9:D155,3,FALSE)</f>
        <v xml:space="preserve">Vibrocompatador, potencia 153 HP, peso 10 Ton. </v>
      </c>
      <c r="C39" s="847"/>
      <c r="D39" s="847"/>
      <c r="E39" s="847"/>
      <c r="F39" s="847"/>
      <c r="G39" s="847"/>
      <c r="H39" s="848"/>
      <c r="I39" s="849"/>
      <c r="J39" s="830"/>
      <c r="K39" s="273">
        <f>VLOOKUP(A39,EQUIPOS!A9:D166,4,FALSE)</f>
        <v>138005.50062018383</v>
      </c>
      <c r="L39" s="850">
        <v>200</v>
      </c>
      <c r="M39" s="851"/>
      <c r="N39" s="276">
        <f>K39/L39</f>
        <v>690.02750310091915</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0.02</v>
      </c>
      <c r="N41" s="348">
        <f>N76*M41</f>
        <v>2.6868530451800998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2586.4565035452883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1600</v>
      </c>
      <c r="N71" s="399">
        <f>K71/M71</f>
        <v>67.663749999999993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134.34265225900498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2720.7991558042932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544.15983116085863</v>
      </c>
      <c r="M83" s="868"/>
      <c r="N83" s="54"/>
    </row>
    <row r="84" spans="1:14">
      <c r="B84" s="92" t="s">
        <v>973</v>
      </c>
      <c r="C84" s="93"/>
      <c r="D84" s="93"/>
      <c r="E84" s="93"/>
      <c r="F84" s="93"/>
      <c r="G84" s="93"/>
      <c r="H84" s="93"/>
      <c r="I84" s="90"/>
      <c r="J84" s="91"/>
      <c r="K84" s="308">
        <v>0.05</v>
      </c>
      <c r="L84" s="867">
        <f>N78*K84</f>
        <v>136.03995779021466</v>
      </c>
      <c r="M84" s="868"/>
      <c r="N84" s="54"/>
    </row>
    <row r="85" spans="1:14" ht="15.75" thickBot="1">
      <c r="B85" s="94" t="s">
        <v>974</v>
      </c>
      <c r="C85" s="95"/>
      <c r="D85" s="95"/>
      <c r="E85" s="95"/>
      <c r="F85" s="95"/>
      <c r="G85" s="95"/>
      <c r="H85" s="95"/>
      <c r="I85" s="96"/>
      <c r="J85" s="97"/>
      <c r="K85" s="309">
        <v>0.05</v>
      </c>
      <c r="L85" s="869">
        <f>N78*K85</f>
        <v>136.03995779021466</v>
      </c>
      <c r="M85" s="870"/>
      <c r="N85" s="54"/>
    </row>
    <row r="86" spans="1:14" ht="15.75" thickBot="1">
      <c r="B86" s="833" t="s">
        <v>953</v>
      </c>
      <c r="C86" s="834"/>
      <c r="D86" s="834"/>
      <c r="E86" s="834"/>
      <c r="F86" s="834"/>
      <c r="G86" s="834"/>
      <c r="H86" s="834"/>
      <c r="I86" s="834"/>
      <c r="J86" s="834"/>
      <c r="K86" s="834"/>
      <c r="L86" s="834"/>
      <c r="M86" s="835"/>
      <c r="N86" s="55">
        <f>L83+L84+L85</f>
        <v>816.23974674128795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3537.0389025455811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2.1494824361440799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6968.7182074392149</v>
      </c>
      <c r="N48" s="276">
        <f>K48*M48</f>
        <v>8362.4618489270579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8362.4618489270579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214.948243614408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8579.5595749776094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1715.911914995522</v>
      </c>
      <c r="M83" s="868"/>
      <c r="N83" s="54"/>
    </row>
    <row r="84" spans="1:14">
      <c r="B84" s="92" t="s">
        <v>973</v>
      </c>
      <c r="C84" s="93"/>
      <c r="D84" s="93"/>
      <c r="E84" s="93"/>
      <c r="F84" s="93"/>
      <c r="G84" s="93"/>
      <c r="H84" s="93"/>
      <c r="I84" s="90"/>
      <c r="J84" s="91"/>
      <c r="K84" s="308">
        <v>0.05</v>
      </c>
      <c r="L84" s="867">
        <f>N78*K84</f>
        <v>428.9779787488805</v>
      </c>
      <c r="M84" s="868"/>
      <c r="N84" s="54"/>
    </row>
    <row r="85" spans="1:14" ht="15.75" thickBot="1">
      <c r="B85" s="94" t="s">
        <v>974</v>
      </c>
      <c r="C85" s="95"/>
      <c r="D85" s="95"/>
      <c r="E85" s="95"/>
      <c r="F85" s="95"/>
      <c r="G85" s="95"/>
      <c r="H85" s="95"/>
      <c r="I85" s="96"/>
      <c r="J85" s="97"/>
      <c r="K85" s="309">
        <v>0.05</v>
      </c>
      <c r="L85" s="869">
        <f>N78*K85</f>
        <v>428.9779787488805</v>
      </c>
      <c r="M85" s="870"/>
      <c r="N85" s="54"/>
    </row>
    <row r="86" spans="1:14" ht="15.75" thickBot="1">
      <c r="B86" s="833" t="s">
        <v>953</v>
      </c>
      <c r="C86" s="834"/>
      <c r="D86" s="834"/>
      <c r="E86" s="834"/>
      <c r="F86" s="834"/>
      <c r="G86" s="834"/>
      <c r="H86" s="834"/>
      <c r="I86" s="834"/>
      <c r="J86" s="834"/>
      <c r="K86" s="834"/>
      <c r="L86" s="834"/>
      <c r="M86" s="835"/>
      <c r="N86" s="55">
        <f>L83+L84+L85</f>
        <v>2573.8678724932829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11153.427447470893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34"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1021</v>
      </c>
      <c r="C31" s="84" t="s">
        <v>1448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2.1494824361440799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214.948243614408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5802.457726050553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1160.4915452101106</v>
      </c>
      <c r="M83" s="868"/>
      <c r="N83" s="54"/>
    </row>
    <row r="84" spans="1:14">
      <c r="B84" s="92" t="s">
        <v>973</v>
      </c>
      <c r="C84" s="93"/>
      <c r="D84" s="93"/>
      <c r="E84" s="93"/>
      <c r="F84" s="93"/>
      <c r="G84" s="93"/>
      <c r="H84" s="93"/>
      <c r="I84" s="90"/>
      <c r="J84" s="91"/>
      <c r="K84" s="308">
        <v>0.05</v>
      </c>
      <c r="L84" s="867">
        <f>N78*K84</f>
        <v>290.12288630252766</v>
      </c>
      <c r="M84" s="868"/>
      <c r="N84" s="54"/>
    </row>
    <row r="85" spans="1:14" ht="15.75" thickBot="1">
      <c r="B85" s="94" t="s">
        <v>974</v>
      </c>
      <c r="C85" s="95"/>
      <c r="D85" s="95"/>
      <c r="E85" s="95"/>
      <c r="F85" s="95"/>
      <c r="G85" s="95"/>
      <c r="H85" s="95"/>
      <c r="I85" s="96"/>
      <c r="J85" s="97"/>
      <c r="K85" s="309">
        <v>0.05</v>
      </c>
      <c r="L85" s="869">
        <f>N78*K85</f>
        <v>290.12288630252766</v>
      </c>
      <c r="M85" s="870"/>
      <c r="N85" s="54"/>
    </row>
    <row r="86" spans="1:14" ht="15.75" thickBot="1">
      <c r="B86" s="833" t="s">
        <v>953</v>
      </c>
      <c r="C86" s="834"/>
      <c r="D86" s="834"/>
      <c r="E86" s="834"/>
      <c r="F86" s="834"/>
      <c r="G86" s="834"/>
      <c r="H86" s="834"/>
      <c r="I86" s="834"/>
      <c r="J86" s="834"/>
      <c r="K86" s="834"/>
      <c r="L86" s="834"/>
      <c r="M86" s="835"/>
      <c r="N86" s="55">
        <f>L83+L84+L85</f>
        <v>1740.7373178151659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7543.1950438657186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1449</v>
      </c>
      <c r="C31" s="84" t="s">
        <v>1450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2.1494824361440799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6695.4074840832582</v>
      </c>
      <c r="N48" s="276">
        <f>K48*M48</f>
        <v>8034.4889808999096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8034.4889808999096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214.948243614408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8251.586706950462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1650.3173413900925</v>
      </c>
      <c r="M83" s="868"/>
      <c r="N83" s="54"/>
    </row>
    <row r="84" spans="1:14">
      <c r="B84" s="92" t="s">
        <v>973</v>
      </c>
      <c r="C84" s="93"/>
      <c r="D84" s="93"/>
      <c r="E84" s="93"/>
      <c r="F84" s="93"/>
      <c r="G84" s="93"/>
      <c r="H84" s="93"/>
      <c r="I84" s="90"/>
      <c r="J84" s="91"/>
      <c r="K84" s="308">
        <v>0.05</v>
      </c>
      <c r="L84" s="867">
        <f>N78*K84</f>
        <v>412.57933534752311</v>
      </c>
      <c r="M84" s="868"/>
      <c r="N84" s="54"/>
    </row>
    <row r="85" spans="1:14" ht="15.75" thickBot="1">
      <c r="B85" s="94" t="s">
        <v>974</v>
      </c>
      <c r="C85" s="95"/>
      <c r="D85" s="95"/>
      <c r="E85" s="95"/>
      <c r="F85" s="95"/>
      <c r="G85" s="95"/>
      <c r="H85" s="95"/>
      <c r="I85" s="96"/>
      <c r="J85" s="97"/>
      <c r="K85" s="309">
        <v>0.05</v>
      </c>
      <c r="L85" s="869">
        <f>N78*K85</f>
        <v>412.57933534752311</v>
      </c>
      <c r="M85" s="870"/>
      <c r="N85" s="54"/>
    </row>
    <row r="86" spans="1:14" ht="15.75" thickBot="1">
      <c r="B86" s="833" t="s">
        <v>953</v>
      </c>
      <c r="C86" s="834"/>
      <c r="D86" s="834"/>
      <c r="E86" s="834"/>
      <c r="F86" s="834"/>
      <c r="G86" s="834"/>
      <c r="H86" s="834"/>
      <c r="I86" s="834"/>
      <c r="J86" s="834"/>
      <c r="K86" s="834"/>
      <c r="L86" s="834"/>
      <c r="M86" s="835"/>
      <c r="N86" s="55">
        <f>L83+L84+L85</f>
        <v>2475.4760120851388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10727.062719035601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1451</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2.1494824361440799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13124.169308285587</v>
      </c>
      <c r="N48" s="276">
        <f>K48*M48</f>
        <v>17061.420100771265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17061.420100771265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214.948243614408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17278.517826821815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3455.7035653643634</v>
      </c>
      <c r="M83" s="868"/>
      <c r="N83" s="54"/>
    </row>
    <row r="84" spans="1:14">
      <c r="B84" s="92" t="s">
        <v>973</v>
      </c>
      <c r="C84" s="93"/>
      <c r="D84" s="93"/>
      <c r="E84" s="93"/>
      <c r="F84" s="93"/>
      <c r="G84" s="93"/>
      <c r="H84" s="93"/>
      <c r="I84" s="90"/>
      <c r="J84" s="91"/>
      <c r="K84" s="308">
        <v>0.05</v>
      </c>
      <c r="L84" s="867">
        <f>N78*K84</f>
        <v>863.92589134109085</v>
      </c>
      <c r="M84" s="868"/>
      <c r="N84" s="54"/>
    </row>
    <row r="85" spans="1:14" ht="15.75" thickBot="1">
      <c r="B85" s="94" t="s">
        <v>974</v>
      </c>
      <c r="C85" s="95"/>
      <c r="D85" s="95"/>
      <c r="E85" s="95"/>
      <c r="F85" s="95"/>
      <c r="G85" s="95"/>
      <c r="H85" s="95"/>
      <c r="I85" s="96"/>
      <c r="J85" s="97"/>
      <c r="K85" s="309">
        <v>0.05</v>
      </c>
      <c r="L85" s="869">
        <f>N78*K85</f>
        <v>863.92589134109085</v>
      </c>
      <c r="M85" s="870"/>
      <c r="N85" s="54"/>
    </row>
    <row r="86" spans="1:14" ht="15.75" thickBot="1">
      <c r="B86" s="833" t="s">
        <v>953</v>
      </c>
      <c r="C86" s="834"/>
      <c r="D86" s="834"/>
      <c r="E86" s="834"/>
      <c r="F86" s="834"/>
      <c r="G86" s="834"/>
      <c r="H86" s="834"/>
      <c r="I86" s="834"/>
      <c r="J86" s="834"/>
      <c r="K86" s="834"/>
      <c r="L86" s="834"/>
      <c r="M86" s="835"/>
      <c r="N86" s="55">
        <f>L83+L84+L85</f>
        <v>5183.5553480465442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22462.073174868361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1022</v>
      </c>
      <c r="C31" s="84" t="s">
        <v>1453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303</v>
      </c>
      <c r="B36" s="846" t="str">
        <f>VLOOKUP(A36,EQUIPOS!A6:D154,3,FALSE)</f>
        <v>Retrocargador, pala de 1,1 m3 de capacidad, profundidad de excavación de 4.400 mm y una altura de 5.680 mm</v>
      </c>
      <c r="C36" s="847"/>
      <c r="D36" s="847"/>
      <c r="E36" s="847"/>
      <c r="F36" s="847"/>
      <c r="G36" s="847"/>
      <c r="H36" s="848"/>
      <c r="I36" s="271"/>
      <c r="J36" s="272"/>
      <c r="K36" s="273">
        <f>VLOOKUP(A36,EQUIPOS!A6:D163,4,FALSE)</f>
        <v>132894.18578239923</v>
      </c>
      <c r="L36" s="274"/>
      <c r="M36" s="275">
        <v>250</v>
      </c>
      <c r="N36" s="276">
        <f>K36/M36</f>
        <v>531.57674312959693</v>
      </c>
    </row>
    <row r="37" spans="1:14">
      <c r="A37" s="116" t="s">
        <v>373</v>
      </c>
      <c r="B37" s="846" t="str">
        <f>VLOOKUP(A37,EQUIPOS!A7:D154,3,FALSE)</f>
        <v>Volqueta 6 m3</v>
      </c>
      <c r="C37" s="847"/>
      <c r="D37" s="847"/>
      <c r="E37" s="847"/>
      <c r="F37" s="847"/>
      <c r="G37" s="847"/>
      <c r="H37" s="848"/>
      <c r="I37" s="271"/>
      <c r="J37" s="272"/>
      <c r="K37" s="273">
        <f>VLOOKUP(A37,EQUIPOS!A7:D164,4,FALSE)</f>
        <v>66447.092891199616</v>
      </c>
      <c r="L37" s="274"/>
      <c r="M37" s="275">
        <v>250</v>
      </c>
      <c r="N37" s="276">
        <f>K37/M37</f>
        <v>265.78837156479847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0.05</v>
      </c>
      <c r="N41" s="348">
        <f>N76*M41</f>
        <v>5.3737060903602005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802.7388207847556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2000</v>
      </c>
      <c r="N71" s="399">
        <f>K71/M71</f>
        <v>54.131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107.474121807204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910.21294259195963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182.04258851839194</v>
      </c>
      <c r="M83" s="868"/>
      <c r="N83" s="54"/>
    </row>
    <row r="84" spans="1:14">
      <c r="B84" s="92" t="s">
        <v>973</v>
      </c>
      <c r="C84" s="93"/>
      <c r="D84" s="93"/>
      <c r="E84" s="93"/>
      <c r="F84" s="93"/>
      <c r="G84" s="93"/>
      <c r="H84" s="93"/>
      <c r="I84" s="90"/>
      <c r="J84" s="91"/>
      <c r="K84" s="308">
        <v>0.05</v>
      </c>
      <c r="L84" s="867">
        <f>N78*K84</f>
        <v>45.510647129597984</v>
      </c>
      <c r="M84" s="868"/>
      <c r="N84" s="54"/>
    </row>
    <row r="85" spans="1:14" ht="15.75" thickBot="1">
      <c r="B85" s="94" t="s">
        <v>974</v>
      </c>
      <c r="C85" s="95"/>
      <c r="D85" s="95"/>
      <c r="E85" s="95"/>
      <c r="F85" s="95"/>
      <c r="G85" s="95"/>
      <c r="H85" s="95"/>
      <c r="I85" s="96"/>
      <c r="J85" s="97"/>
      <c r="K85" s="309">
        <v>0.05</v>
      </c>
      <c r="L85" s="869">
        <f>N78*K85</f>
        <v>45.510647129597984</v>
      </c>
      <c r="M85" s="870"/>
      <c r="N85" s="54"/>
    </row>
    <row r="86" spans="1:14" ht="15.75" thickBot="1">
      <c r="B86" s="833" t="s">
        <v>953</v>
      </c>
      <c r="C86" s="834"/>
      <c r="D86" s="834"/>
      <c r="E86" s="834"/>
      <c r="F86" s="834"/>
      <c r="G86" s="834"/>
      <c r="H86" s="834"/>
      <c r="I86" s="834"/>
      <c r="J86" s="834"/>
      <c r="K86" s="834"/>
      <c r="L86" s="834"/>
      <c r="M86" s="835"/>
      <c r="N86" s="55">
        <f>L83+L84+L85</f>
        <v>273.06388277758793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1183.2768253695476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1456</v>
      </c>
      <c r="C31" s="84" t="s">
        <v>1457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35</v>
      </c>
      <c r="N36" s="276">
        <f>K36/M36</f>
        <v>1986.1109083962963</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35</v>
      </c>
      <c r="N37" s="276">
        <f>K37/M37</f>
        <v>5549.4275381661218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35</v>
      </c>
      <c r="N38" s="276">
        <f>K38/M38</f>
        <v>3943.0143034338234</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0.02</v>
      </c>
      <c r="N41" s="348">
        <f>N76*M41</f>
        <v>15.353445972457711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11493.906195968699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73.467006312193405</v>
      </c>
      <c r="N48" s="276">
        <f>K48*M48</f>
        <v>1836.6751578048352</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468.48525764297244</v>
      </c>
      <c r="N49" s="276">
        <f>K49*M49</f>
        <v>37478.820611437797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39315.495769242632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767.67229862288559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51577.07426383422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10315.414852766844</v>
      </c>
      <c r="M83" s="868"/>
      <c r="N83" s="54"/>
    </row>
    <row r="84" spans="1:14">
      <c r="B84" s="92" t="s">
        <v>973</v>
      </c>
      <c r="C84" s="93"/>
      <c r="D84" s="93"/>
      <c r="E84" s="93"/>
      <c r="F84" s="93"/>
      <c r="G84" s="93"/>
      <c r="H84" s="93"/>
      <c r="I84" s="90"/>
      <c r="J84" s="91"/>
      <c r="K84" s="308">
        <v>0.05</v>
      </c>
      <c r="L84" s="867">
        <f>N78*K84</f>
        <v>2578.853713191711</v>
      </c>
      <c r="M84" s="868"/>
      <c r="N84" s="54"/>
    </row>
    <row r="85" spans="1:14" ht="15.75" thickBot="1">
      <c r="B85" s="94" t="s">
        <v>974</v>
      </c>
      <c r="C85" s="95"/>
      <c r="D85" s="95"/>
      <c r="E85" s="95"/>
      <c r="F85" s="95"/>
      <c r="G85" s="95"/>
      <c r="H85" s="95"/>
      <c r="I85" s="96"/>
      <c r="J85" s="97"/>
      <c r="K85" s="309">
        <v>0.05</v>
      </c>
      <c r="L85" s="869">
        <f>N78*K85</f>
        <v>2578.853713191711</v>
      </c>
      <c r="M85" s="870"/>
      <c r="N85" s="54"/>
    </row>
    <row r="86" spans="1:14" ht="15.75" thickBot="1">
      <c r="B86" s="833" t="s">
        <v>953</v>
      </c>
      <c r="C86" s="834"/>
      <c r="D86" s="834"/>
      <c r="E86" s="834"/>
      <c r="F86" s="834"/>
      <c r="G86" s="834"/>
      <c r="H86" s="834"/>
      <c r="I86" s="834"/>
      <c r="J86" s="834"/>
      <c r="K86" s="834"/>
      <c r="L86" s="834"/>
      <c r="M86" s="835"/>
      <c r="N86" s="55">
        <f>L83+L84+L85</f>
        <v>15473.122279150266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67050.196542984486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5"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1458</v>
      </c>
      <c r="C31" s="84" t="s">
        <v>1459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35</v>
      </c>
      <c r="N36" s="276">
        <f>K36/M36</f>
        <v>1986.1109083962963</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35</v>
      </c>
      <c r="N37" s="276">
        <f>K37/M37</f>
        <v>5549.4275381661218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35</v>
      </c>
      <c r="N38" s="276">
        <f>K38/M38</f>
        <v>3943.0143034338234</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0.02</v>
      </c>
      <c r="N41" s="348">
        <f>N76*M41</f>
        <v>15.353445972457711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11493.906195968699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73.467006312193405</v>
      </c>
      <c r="N48" s="276">
        <f>K48*M48</f>
        <v>1836.6751578048352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1836.6751578048352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767.67229862288559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14098.253652396419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2819.650730479284</v>
      </c>
      <c r="M83" s="868"/>
      <c r="N83" s="54"/>
    </row>
    <row r="84" spans="1:14">
      <c r="B84" s="92" t="s">
        <v>973</v>
      </c>
      <c r="C84" s="93"/>
      <c r="D84" s="93"/>
      <c r="E84" s="93"/>
      <c r="F84" s="93"/>
      <c r="G84" s="93"/>
      <c r="H84" s="93"/>
      <c r="I84" s="90"/>
      <c r="J84" s="91"/>
      <c r="K84" s="308">
        <v>0.05</v>
      </c>
      <c r="L84" s="867">
        <f>N78*K84</f>
        <v>704.912682619821</v>
      </c>
      <c r="M84" s="868"/>
      <c r="N84" s="54"/>
    </row>
    <row r="85" spans="1:14" ht="15.75" thickBot="1">
      <c r="B85" s="94" t="s">
        <v>974</v>
      </c>
      <c r="C85" s="95"/>
      <c r="D85" s="95"/>
      <c r="E85" s="95"/>
      <c r="F85" s="95"/>
      <c r="G85" s="95"/>
      <c r="H85" s="95"/>
      <c r="I85" s="96"/>
      <c r="J85" s="97"/>
      <c r="K85" s="309">
        <v>0.05</v>
      </c>
      <c r="L85" s="869">
        <f>N78*K85</f>
        <v>704.912682619821</v>
      </c>
      <c r="M85" s="870"/>
      <c r="N85" s="54"/>
    </row>
    <row r="86" spans="1:14" ht="15.75" thickBot="1">
      <c r="B86" s="833" t="s">
        <v>953</v>
      </c>
      <c r="C86" s="834"/>
      <c r="D86" s="834"/>
      <c r="E86" s="834"/>
      <c r="F86" s="834"/>
      <c r="G86" s="834"/>
      <c r="H86" s="834"/>
      <c r="I86" s="834"/>
      <c r="J86" s="834"/>
      <c r="K86" s="834"/>
      <c r="L86" s="834"/>
      <c r="M86" s="835"/>
      <c r="N86" s="55">
        <f>L83+L84+L85</f>
        <v>4229.4760957189255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18327.729748115344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1460</v>
      </c>
      <c r="C31" s="84" t="s">
        <v>1461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468.48525764297244</v>
      </c>
      <c r="N48" s="276">
        <f>K48*M48</f>
        <v>468.48525764297244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468.48525764297244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3" t="s">
        <v>953</v>
      </c>
      <c r="C76" s="834"/>
      <c r="D76" s="834"/>
      <c r="E76" s="834"/>
      <c r="F76" s="834"/>
      <c r="G76" s="834"/>
      <c r="H76" s="834"/>
      <c r="I76" s="840"/>
      <c r="J76" s="840"/>
      <c r="K76" s="840"/>
      <c r="L76" s="840"/>
      <c r="M76" s="841"/>
      <c r="N76" s="305">
        <f>SUM(N70:N75)</f>
        <v>0</v>
      </c>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468.48525764297244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93.6970515285945</v>
      </c>
      <c r="M83" s="868"/>
      <c r="N83" s="54"/>
    </row>
    <row r="84" spans="1:14">
      <c r="B84" s="92" t="s">
        <v>973</v>
      </c>
      <c r="C84" s="93"/>
      <c r="D84" s="93"/>
      <c r="E84" s="93"/>
      <c r="F84" s="93"/>
      <c r="G84" s="93"/>
      <c r="H84" s="93"/>
      <c r="I84" s="90"/>
      <c r="J84" s="91"/>
      <c r="K84" s="308">
        <v>0.05</v>
      </c>
      <c r="L84" s="867">
        <f>N78*K84</f>
        <v>23.424262882148625</v>
      </c>
      <c r="M84" s="868"/>
      <c r="N84" s="54"/>
    </row>
    <row r="85" spans="1:14" ht="15.75" thickBot="1">
      <c r="B85" s="94" t="s">
        <v>974</v>
      </c>
      <c r="C85" s="95"/>
      <c r="D85" s="95"/>
      <c r="E85" s="95"/>
      <c r="F85" s="95"/>
      <c r="G85" s="95"/>
      <c r="H85" s="95"/>
      <c r="I85" s="96"/>
      <c r="J85" s="97"/>
      <c r="K85" s="309">
        <v>0.05</v>
      </c>
      <c r="L85" s="869">
        <f>N78*K85</f>
        <v>23.424262882148625</v>
      </c>
      <c r="M85" s="870"/>
      <c r="N85" s="54"/>
    </row>
    <row r="86" spans="1:14" ht="15.75" thickBot="1">
      <c r="B86" s="833" t="s">
        <v>953</v>
      </c>
      <c r="C86" s="834"/>
      <c r="D86" s="834"/>
      <c r="E86" s="834"/>
      <c r="F86" s="834"/>
      <c r="G86" s="834"/>
      <c r="H86" s="834"/>
      <c r="I86" s="834"/>
      <c r="J86" s="834"/>
      <c r="K86" s="834"/>
      <c r="L86" s="834"/>
      <c r="M86" s="835"/>
      <c r="N86" s="55">
        <f>L83+L84+L85</f>
        <v>140.54557729289175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609.03083493586416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1462</v>
      </c>
      <c r="C31" s="84" t="s">
        <v>1463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35</v>
      </c>
      <c r="N36" s="276">
        <f>K36/M36</f>
        <v>1986.1109083962963</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35</v>
      </c>
      <c r="N37" s="276">
        <f>K37/M37</f>
        <v>5549.4275381661218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35</v>
      </c>
      <c r="N38" s="276">
        <f>K38/M38</f>
        <v>3943.0143034338234</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0.02</v>
      </c>
      <c r="N41" s="348">
        <f>N76*M41</f>
        <v>15.353445972457711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11493.906195968699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457.83786542381398</v>
      </c>
      <c r="N48" s="276">
        <f>K48*M48</f>
        <v>36627.029233905116</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73.467006312193405</v>
      </c>
      <c r="N49" s="276">
        <f>K49*M49</f>
        <v>1836.6751578048352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38463.704391709951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767.67229862288559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50725.282886301531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10145.056577260308</v>
      </c>
      <c r="M83" s="868"/>
      <c r="N83" s="54"/>
    </row>
    <row r="84" spans="1:14">
      <c r="B84" s="92" t="s">
        <v>973</v>
      </c>
      <c r="C84" s="93"/>
      <c r="D84" s="93"/>
      <c r="E84" s="93"/>
      <c r="F84" s="93"/>
      <c r="G84" s="93"/>
      <c r="H84" s="93"/>
      <c r="I84" s="90"/>
      <c r="J84" s="91"/>
      <c r="K84" s="308">
        <v>0.05</v>
      </c>
      <c r="L84" s="867">
        <f>N78*K84</f>
        <v>2536.2641443150769</v>
      </c>
      <c r="M84" s="868"/>
      <c r="N84" s="54"/>
    </row>
    <row r="85" spans="1:14" ht="15.75" thickBot="1">
      <c r="B85" s="94" t="s">
        <v>974</v>
      </c>
      <c r="C85" s="95"/>
      <c r="D85" s="95"/>
      <c r="E85" s="95"/>
      <c r="F85" s="95"/>
      <c r="G85" s="95"/>
      <c r="H85" s="95"/>
      <c r="I85" s="96"/>
      <c r="J85" s="97"/>
      <c r="K85" s="309">
        <v>0.05</v>
      </c>
      <c r="L85" s="869">
        <f>N78*K85</f>
        <v>2536.2641443150769</v>
      </c>
      <c r="M85" s="870"/>
      <c r="N85" s="54"/>
    </row>
    <row r="86" spans="1:14" ht="15.75" thickBot="1">
      <c r="B86" s="833" t="s">
        <v>953</v>
      </c>
      <c r="C86" s="834"/>
      <c r="D86" s="834"/>
      <c r="E86" s="834"/>
      <c r="F86" s="834"/>
      <c r="G86" s="834"/>
      <c r="H86" s="834"/>
      <c r="I86" s="834"/>
      <c r="J86" s="834"/>
      <c r="K86" s="834"/>
      <c r="L86" s="834"/>
      <c r="M86" s="835"/>
      <c r="N86" s="55">
        <f>L83+L84+L85</f>
        <v>15217.584865890462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65942.867752191989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1465</v>
      </c>
      <c r="C31" s="84" t="s">
        <v>1874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35</v>
      </c>
      <c r="N36" s="276">
        <f>K36/M36</f>
        <v>1986.1109083962963</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35</v>
      </c>
      <c r="N37" s="276">
        <f>K37/M37</f>
        <v>5549.4275381661218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35</v>
      </c>
      <c r="N38" s="276">
        <f>K38/M38</f>
        <v>3943.0143034338234</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0.02</v>
      </c>
      <c r="N41" s="348">
        <f>N75*M41</f>
        <v>15.353445972457711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11493.906195968699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73.467006312193405</v>
      </c>
      <c r="N48" s="276">
        <f>K48*M48</f>
        <v>1836.6751578048352</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1836.6751578048352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280</v>
      </c>
      <c r="N70" s="399">
        <f>K70/M70</f>
        <v>386.65</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3" t="s">
        <v>953</v>
      </c>
      <c r="C75" s="834"/>
      <c r="D75" s="834"/>
      <c r="E75" s="834"/>
      <c r="F75" s="834"/>
      <c r="G75" s="834"/>
      <c r="H75" s="834"/>
      <c r="I75" s="840"/>
      <c r="J75" s="840"/>
      <c r="K75" s="840"/>
      <c r="L75" s="840"/>
      <c r="M75" s="841"/>
      <c r="N75" s="305">
        <f>SUM(N69:N74)</f>
        <v>767.67229862288559</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14098.253652396419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2819.650730479284</v>
      </c>
      <c r="M82" s="868"/>
      <c r="N82" s="54"/>
    </row>
    <row r="83" spans="1:14">
      <c r="B83" s="92" t="s">
        <v>973</v>
      </c>
      <c r="C83" s="93"/>
      <c r="D83" s="93"/>
      <c r="E83" s="93"/>
      <c r="F83" s="93"/>
      <c r="G83" s="93"/>
      <c r="H83" s="93"/>
      <c r="I83" s="90"/>
      <c r="J83" s="91"/>
      <c r="K83" s="308">
        <v>0.05</v>
      </c>
      <c r="L83" s="867">
        <f>N77*K83</f>
        <v>704.912682619821</v>
      </c>
      <c r="M83" s="868"/>
      <c r="N83" s="54"/>
    </row>
    <row r="84" spans="1:14" ht="15.75" thickBot="1">
      <c r="B84" s="94" t="s">
        <v>974</v>
      </c>
      <c r="C84" s="95"/>
      <c r="D84" s="95"/>
      <c r="E84" s="95"/>
      <c r="F84" s="95"/>
      <c r="G84" s="95"/>
      <c r="H84" s="95"/>
      <c r="I84" s="96"/>
      <c r="J84" s="97"/>
      <c r="K84" s="309">
        <v>0.05</v>
      </c>
      <c r="L84" s="869">
        <f>N77*K84</f>
        <v>704.912682619821</v>
      </c>
      <c r="M84" s="870"/>
      <c r="N84" s="54"/>
    </row>
    <row r="85" spans="1:14" ht="15.75" thickBot="1">
      <c r="B85" s="833" t="s">
        <v>953</v>
      </c>
      <c r="C85" s="834"/>
      <c r="D85" s="834"/>
      <c r="E85" s="834"/>
      <c r="F85" s="834"/>
      <c r="G85" s="834"/>
      <c r="H85" s="834"/>
      <c r="I85" s="834"/>
      <c r="J85" s="834"/>
      <c r="K85" s="834"/>
      <c r="L85" s="834"/>
      <c r="M85" s="835"/>
      <c r="N85" s="55">
        <f>L82+L83+L84</f>
        <v>4229.4760957189255</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18327.729748115344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22" zoomScale="76" zoomScaleNormal="76" workbookViewId="0">
      <selection activeCell="N57" sqref="N57:N5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ht="21"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1466</v>
      </c>
      <c r="C31" s="84" t="s">
        <v>1467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457.83786542381398</v>
      </c>
      <c r="N48" s="276">
        <f>K48*M48</f>
        <v>457.83786542381398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457.83786542381398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3" t="s">
        <v>953</v>
      </c>
      <c r="C76" s="834"/>
      <c r="D76" s="834"/>
      <c r="E76" s="834"/>
      <c r="F76" s="834"/>
      <c r="G76" s="834"/>
      <c r="H76" s="834"/>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457.83786542381398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91.567573084762799</v>
      </c>
      <c r="M83" s="868"/>
      <c r="N83" s="54"/>
    </row>
    <row r="84" spans="1:14">
      <c r="B84" s="92" t="s">
        <v>973</v>
      </c>
      <c r="C84" s="93"/>
      <c r="D84" s="93"/>
      <c r="E84" s="93"/>
      <c r="F84" s="93"/>
      <c r="G84" s="93"/>
      <c r="H84" s="93"/>
      <c r="I84" s="90"/>
      <c r="J84" s="91"/>
      <c r="K84" s="308">
        <v>0.05</v>
      </c>
      <c r="L84" s="867">
        <f>N78*K84</f>
        <v>22.8918932711907</v>
      </c>
      <c r="M84" s="868"/>
      <c r="N84" s="54"/>
    </row>
    <row r="85" spans="1:14" ht="15.75" thickBot="1">
      <c r="B85" s="94" t="s">
        <v>974</v>
      </c>
      <c r="C85" s="95"/>
      <c r="D85" s="95"/>
      <c r="E85" s="95"/>
      <c r="F85" s="95"/>
      <c r="G85" s="95"/>
      <c r="H85" s="95"/>
      <c r="I85" s="96"/>
      <c r="J85" s="97"/>
      <c r="K85" s="309">
        <v>0.05</v>
      </c>
      <c r="L85" s="869">
        <f>N78*K85</f>
        <v>22.8918932711907</v>
      </c>
      <c r="M85" s="870"/>
      <c r="N85" s="54"/>
    </row>
    <row r="86" spans="1:14" ht="15.75" thickBot="1">
      <c r="B86" s="833" t="s">
        <v>953</v>
      </c>
      <c r="C86" s="834"/>
      <c r="D86" s="834"/>
      <c r="E86" s="834"/>
      <c r="F86" s="834"/>
      <c r="G86" s="834"/>
      <c r="H86" s="834"/>
      <c r="I86" s="834"/>
      <c r="J86" s="834"/>
      <c r="K86" s="834"/>
      <c r="L86" s="834"/>
      <c r="M86" s="835"/>
      <c r="N86" s="55">
        <f>L83+L84+L85</f>
        <v>137.35135962714421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595.18922505095816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7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600</v>
      </c>
      <c r="N36" s="276">
        <f>K36/M36</f>
        <v>115.85646965645061</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600</v>
      </c>
      <c r="N37" s="276">
        <f>K37/M37</f>
        <v>323.71660639302377</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600</v>
      </c>
      <c r="N38" s="276">
        <f>K38/M38</f>
        <v>230.00916770030636</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N75*M41</f>
        <v>0.44780884086334993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670.030052590644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73.467006312193405</v>
      </c>
      <c r="N48" s="276">
        <f>K48*M48</f>
        <v>220.40101893658021</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220.40101893658021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4800</v>
      </c>
      <c r="N70" s="399">
        <f>K70/M70</f>
        <v>22.554583333333333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3" t="s">
        <v>953</v>
      </c>
      <c r="C75" s="834"/>
      <c r="D75" s="834"/>
      <c r="E75" s="834"/>
      <c r="F75" s="834"/>
      <c r="G75" s="834"/>
      <c r="H75" s="834"/>
      <c r="I75" s="840"/>
      <c r="J75" s="840"/>
      <c r="K75" s="840"/>
      <c r="L75" s="840"/>
      <c r="M75" s="841"/>
      <c r="N75" s="305">
        <f>SUM(N69:N74)</f>
        <v>44.780884086334993</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935.21195561355921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187.04239112271185</v>
      </c>
      <c r="M82" s="868"/>
      <c r="N82" s="54"/>
    </row>
    <row r="83" spans="1:14">
      <c r="B83" s="92" t="s">
        <v>973</v>
      </c>
      <c r="C83" s="93"/>
      <c r="D83" s="93"/>
      <c r="E83" s="93"/>
      <c r="F83" s="93"/>
      <c r="G83" s="93"/>
      <c r="H83" s="93"/>
      <c r="I83" s="90"/>
      <c r="J83" s="91"/>
      <c r="K83" s="308">
        <v>0.05</v>
      </c>
      <c r="L83" s="867">
        <f>N77*K83</f>
        <v>46.760597780677962</v>
      </c>
      <c r="M83" s="868"/>
      <c r="N83" s="54"/>
    </row>
    <row r="84" spans="1:14" ht="15.75" thickBot="1">
      <c r="B84" s="94" t="s">
        <v>974</v>
      </c>
      <c r="C84" s="95"/>
      <c r="D84" s="95"/>
      <c r="E84" s="95"/>
      <c r="F84" s="95"/>
      <c r="G84" s="95"/>
      <c r="H84" s="95"/>
      <c r="I84" s="96"/>
      <c r="J84" s="97"/>
      <c r="K84" s="309">
        <v>0.05</v>
      </c>
      <c r="L84" s="869">
        <f>N77*K84</f>
        <v>46.760597780677962</v>
      </c>
      <c r="M84" s="870"/>
      <c r="N84" s="54"/>
    </row>
    <row r="85" spans="1:14" ht="15.75" thickBot="1">
      <c r="B85" s="833" t="s">
        <v>953</v>
      </c>
      <c r="C85" s="834"/>
      <c r="D85" s="834"/>
      <c r="E85" s="834"/>
      <c r="F85" s="834"/>
      <c r="G85" s="834"/>
      <c r="H85" s="834"/>
      <c r="I85" s="834"/>
      <c r="J85" s="834"/>
      <c r="K85" s="834"/>
      <c r="L85" s="834"/>
      <c r="M85" s="835"/>
      <c r="N85" s="55">
        <f>L82+L83+L84</f>
        <v>280.56358668406779</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1215.775542297627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0.02</v>
      </c>
      <c r="N41" s="348">
        <f>N75*M41</f>
        <v>11.941569089689333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8939.7048190867663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73.467006312193405</v>
      </c>
      <c r="N48" s="276">
        <f>K48*M48</f>
        <v>1836.6751578048352</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40545.269570555436</v>
      </c>
      <c r="N49" s="276">
        <f>K49*M49</f>
        <v>50681.586963194291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52518.262120999127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1303</v>
      </c>
      <c r="B58" s="49" t="str">
        <f>VLOOKUP(A58,TRANSPORTE!A5:D117,3,FALSE)</f>
        <v xml:space="preserve">Transporte de Material de Afirmado de la Zona </v>
      </c>
      <c r="C58" s="321"/>
      <c r="D58" s="321"/>
      <c r="E58" s="321"/>
      <c r="F58" s="321"/>
      <c r="G58" s="321"/>
      <c r="H58" s="315" t="s">
        <v>1468</v>
      </c>
      <c r="I58" s="283">
        <v>1.25</v>
      </c>
      <c r="J58" s="290">
        <v>1</v>
      </c>
      <c r="K58" s="283">
        <f>I58*J58</f>
        <v>1.25</v>
      </c>
      <c r="L58" s="922">
        <f>VLOOKUP(A58,TRANSPORTE!A5:D117,4,FALSE)</f>
        <v>1279.890196766047</v>
      </c>
      <c r="M58" s="923"/>
      <c r="N58" s="291">
        <f>K58*L58</f>
        <v>1599.8627459575587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1599.8627459575587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360</v>
      </c>
      <c r="N70" s="399">
        <f>K70/M70</f>
        <v>300.72777777777776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3" t="s">
        <v>953</v>
      </c>
      <c r="C75" s="834"/>
      <c r="D75" s="834"/>
      <c r="E75" s="834"/>
      <c r="F75" s="834"/>
      <c r="G75" s="834"/>
      <c r="H75" s="834"/>
      <c r="I75" s="840"/>
      <c r="J75" s="840"/>
      <c r="K75" s="840"/>
      <c r="L75" s="840"/>
      <c r="M75" s="841"/>
      <c r="N75" s="305">
        <f>SUM(N69:N74)</f>
        <v>597.07845448446665</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63654.908140527914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12730.981628105583</v>
      </c>
      <c r="M82" s="868"/>
      <c r="N82" s="54"/>
    </row>
    <row r="83" spans="1:14">
      <c r="B83" s="92" t="s">
        <v>973</v>
      </c>
      <c r="C83" s="93"/>
      <c r="D83" s="93"/>
      <c r="E83" s="93"/>
      <c r="F83" s="93"/>
      <c r="G83" s="93"/>
      <c r="H83" s="93"/>
      <c r="I83" s="90"/>
      <c r="J83" s="91"/>
      <c r="K83" s="308">
        <v>0.05</v>
      </c>
      <c r="L83" s="867">
        <f>N77*K83</f>
        <v>3182.7454070263957</v>
      </c>
      <c r="M83" s="868"/>
      <c r="N83" s="54"/>
    </row>
    <row r="84" spans="1:14" ht="15.75" thickBot="1">
      <c r="B84" s="94" t="s">
        <v>974</v>
      </c>
      <c r="C84" s="95"/>
      <c r="D84" s="95"/>
      <c r="E84" s="95"/>
      <c r="F84" s="95"/>
      <c r="G84" s="95"/>
      <c r="H84" s="95"/>
      <c r="I84" s="96"/>
      <c r="J84" s="97"/>
      <c r="K84" s="309">
        <v>0.05</v>
      </c>
      <c r="L84" s="869">
        <f>N77*K84</f>
        <v>3182.7454070263957</v>
      </c>
      <c r="M84" s="870"/>
      <c r="N84" s="54"/>
    </row>
    <row r="85" spans="1:14" ht="15.75" thickBot="1">
      <c r="B85" s="833" t="s">
        <v>953</v>
      </c>
      <c r="C85" s="834"/>
      <c r="D85" s="834"/>
      <c r="E85" s="834"/>
      <c r="F85" s="834"/>
      <c r="G85" s="834"/>
      <c r="H85" s="834"/>
      <c r="I85" s="834"/>
      <c r="J85" s="834"/>
      <c r="K85" s="834"/>
      <c r="L85" s="834"/>
      <c r="M85" s="835"/>
      <c r="N85" s="55">
        <f>L82+L83+L84</f>
        <v>19096.472442158374</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82751.380582686281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29.25"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6620.0746655396633</v>
      </c>
      <c r="N48" s="276">
        <f>K48*M48</f>
        <v>6620.0746655396633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6620.0746655396633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3" t="s">
        <v>953</v>
      </c>
      <c r="C76" s="834"/>
      <c r="D76" s="834"/>
      <c r="E76" s="834"/>
      <c r="F76" s="834"/>
      <c r="G76" s="834"/>
      <c r="H76" s="834"/>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6620.0746655396633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1324.0149331079328</v>
      </c>
      <c r="M83" s="868"/>
      <c r="N83" s="54"/>
    </row>
    <row r="84" spans="1:14">
      <c r="B84" s="92" t="s">
        <v>973</v>
      </c>
      <c r="C84" s="93"/>
      <c r="D84" s="93"/>
      <c r="E84" s="93"/>
      <c r="F84" s="93"/>
      <c r="G84" s="93"/>
      <c r="H84" s="93"/>
      <c r="I84" s="90"/>
      <c r="J84" s="91"/>
      <c r="K84" s="308">
        <v>0.05</v>
      </c>
      <c r="L84" s="867">
        <f>N78*K84</f>
        <v>331.00373327698321</v>
      </c>
      <c r="M84" s="868"/>
      <c r="N84" s="54"/>
    </row>
    <row r="85" spans="1:14" ht="15.75" thickBot="1">
      <c r="B85" s="94" t="s">
        <v>974</v>
      </c>
      <c r="C85" s="95"/>
      <c r="D85" s="95"/>
      <c r="E85" s="95"/>
      <c r="F85" s="95"/>
      <c r="G85" s="95"/>
      <c r="H85" s="95"/>
      <c r="I85" s="96"/>
      <c r="J85" s="97"/>
      <c r="K85" s="309">
        <v>0.05</v>
      </c>
      <c r="L85" s="869">
        <f>N78*K85</f>
        <v>331.00373327698321</v>
      </c>
      <c r="M85" s="870"/>
      <c r="N85" s="54"/>
    </row>
    <row r="86" spans="1:14" ht="15.75" thickBot="1">
      <c r="B86" s="833" t="s">
        <v>953</v>
      </c>
      <c r="C86" s="834"/>
      <c r="D86" s="834"/>
      <c r="E86" s="834"/>
      <c r="F86" s="834"/>
      <c r="G86" s="834"/>
      <c r="H86" s="834"/>
      <c r="I86" s="834"/>
      <c r="J86" s="834"/>
      <c r="K86" s="834"/>
      <c r="L86" s="834"/>
      <c r="M86" s="835"/>
      <c r="N86" s="55">
        <f>L83+L84+L85</f>
        <v>1986.0223996618993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8606.0970652015621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0"/>
      <c r="K118" s="810"/>
      <c r="L118" s="810"/>
      <c r="M118" s="810"/>
      <c r="N118" s="811"/>
    </row>
    <row r="119" spans="2:14" ht="15.75" customHeight="1"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6000</v>
      </c>
      <c r="N48" s="276">
        <f>K48*M48</f>
        <v>6000</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6000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3" t="s">
        <v>953</v>
      </c>
      <c r="C76" s="834"/>
      <c r="D76" s="834"/>
      <c r="E76" s="834"/>
      <c r="F76" s="834"/>
      <c r="G76" s="834"/>
      <c r="H76" s="834"/>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6000</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1200</v>
      </c>
      <c r="M83" s="868"/>
      <c r="N83" s="54"/>
    </row>
    <row r="84" spans="1:14">
      <c r="B84" s="92" t="s">
        <v>973</v>
      </c>
      <c r="C84" s="93"/>
      <c r="D84" s="93"/>
      <c r="E84" s="93"/>
      <c r="F84" s="93"/>
      <c r="G84" s="93"/>
      <c r="H84" s="93"/>
      <c r="I84" s="90"/>
      <c r="J84" s="91"/>
      <c r="K84" s="308">
        <v>0.05</v>
      </c>
      <c r="L84" s="867">
        <f>N78*K84</f>
        <v>300</v>
      </c>
      <c r="M84" s="868"/>
      <c r="N84" s="54"/>
    </row>
    <row r="85" spans="1:14" ht="15.75" thickBot="1">
      <c r="B85" s="94" t="s">
        <v>974</v>
      </c>
      <c r="C85" s="95"/>
      <c r="D85" s="95"/>
      <c r="E85" s="95"/>
      <c r="F85" s="95"/>
      <c r="G85" s="95"/>
      <c r="H85" s="95"/>
      <c r="I85" s="96"/>
      <c r="J85" s="97"/>
      <c r="K85" s="309">
        <v>0.05</v>
      </c>
      <c r="L85" s="869">
        <f>N78*K85</f>
        <v>300</v>
      </c>
      <c r="M85" s="870"/>
      <c r="N85" s="54"/>
    </row>
    <row r="86" spans="1:14" ht="15.75" thickBot="1">
      <c r="B86" s="833" t="s">
        <v>953</v>
      </c>
      <c r="C86" s="834"/>
      <c r="D86" s="834"/>
      <c r="E86" s="834"/>
      <c r="F86" s="834"/>
      <c r="G86" s="834"/>
      <c r="H86" s="834"/>
      <c r="I86" s="834"/>
      <c r="J86" s="834"/>
      <c r="K86" s="834"/>
      <c r="L86" s="834"/>
      <c r="M86" s="835"/>
      <c r="N86" s="55">
        <f>L83+L84+L85</f>
        <v>1800</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7800</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13" zoomScale="77" zoomScaleNormal="77"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4"/>
      <c r="C1" s="936"/>
      <c r="D1" s="937"/>
      <c r="E1" s="937"/>
      <c r="F1" s="937"/>
      <c r="G1" s="937"/>
      <c r="H1" s="937"/>
      <c r="I1" s="937"/>
      <c r="J1" s="938"/>
      <c r="K1" s="939" t="s">
        <v>933</v>
      </c>
      <c r="L1" s="941" t="s">
        <v>2198</v>
      </c>
      <c r="M1" s="942"/>
      <c r="N1" s="943"/>
    </row>
    <row r="2" spans="2:14" ht="18.7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1027</v>
      </c>
      <c r="C31" s="84" t="s">
        <v>1203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73.467006312193405</v>
      </c>
      <c r="N48" s="276">
        <f>K48*M48</f>
        <v>73.467006312193405</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6000</v>
      </c>
      <c r="N49" s="276">
        <f>K49*M49</f>
        <v>2160</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2233.4670063121935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59" t="s">
        <v>963</v>
      </c>
      <c r="C68" s="860"/>
      <c r="D68" s="860"/>
      <c r="E68" s="860"/>
      <c r="F68" s="860"/>
      <c r="G68" s="860"/>
      <c r="H68" s="860"/>
      <c r="I68" s="76" t="s">
        <v>964</v>
      </c>
      <c r="J68" s="78" t="s">
        <v>1410</v>
      </c>
      <c r="K68" s="77" t="s">
        <v>966</v>
      </c>
      <c r="L68" s="861" t="s">
        <v>950</v>
      </c>
      <c r="M68" s="862"/>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20"/>
      <c r="C74" s="821"/>
      <c r="D74" s="821"/>
      <c r="E74" s="821"/>
      <c r="F74" s="821"/>
      <c r="G74" s="821"/>
      <c r="H74" s="821"/>
      <c r="I74" s="129"/>
      <c r="J74" s="129"/>
      <c r="K74" s="129"/>
      <c r="L74" s="921"/>
      <c r="M74" s="921"/>
      <c r="N74" s="48"/>
    </row>
    <row r="75" spans="2:15" ht="15.75" thickBot="1">
      <c r="B75" s="833" t="s">
        <v>953</v>
      </c>
      <c r="C75" s="834"/>
      <c r="D75" s="834"/>
      <c r="E75" s="834"/>
      <c r="F75" s="834"/>
      <c r="G75" s="834"/>
      <c r="H75" s="834"/>
      <c r="I75" s="840"/>
      <c r="J75" s="840"/>
      <c r="K75" s="840"/>
      <c r="L75" s="840"/>
      <c r="M75" s="841"/>
      <c r="N75" s="305"/>
    </row>
    <row r="76" spans="2:15" ht="15.75" thickBot="1">
      <c r="B76" s="36"/>
      <c r="C76" s="37"/>
      <c r="D76" s="37"/>
      <c r="E76" s="37"/>
      <c r="F76" s="37"/>
      <c r="G76" s="37"/>
      <c r="H76" s="37"/>
      <c r="I76" s="37"/>
      <c r="J76" s="37"/>
      <c r="K76" s="37"/>
      <c r="L76" s="37"/>
      <c r="M76" s="37"/>
      <c r="N76" s="38"/>
    </row>
    <row r="77" spans="2:15" ht="15.75" thickBot="1">
      <c r="B77" s="833" t="s">
        <v>967</v>
      </c>
      <c r="C77" s="834"/>
      <c r="D77" s="834"/>
      <c r="E77" s="834"/>
      <c r="F77" s="834"/>
      <c r="G77" s="834"/>
      <c r="H77" s="834"/>
      <c r="I77" s="834"/>
      <c r="J77" s="834"/>
      <c r="K77" s="834"/>
      <c r="L77" s="834"/>
      <c r="M77" s="835"/>
      <c r="N77" s="102">
        <f>N43+N53+N64+N75</f>
        <v>2233.4670063121935</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446.69340126243873</v>
      </c>
      <c r="M82" s="868"/>
      <c r="N82" s="54"/>
    </row>
    <row r="83" spans="1:14">
      <c r="B83" s="92" t="s">
        <v>973</v>
      </c>
      <c r="C83" s="93"/>
      <c r="D83" s="93"/>
      <c r="E83" s="93"/>
      <c r="F83" s="93"/>
      <c r="G83" s="93"/>
      <c r="H83" s="93"/>
      <c r="I83" s="90"/>
      <c r="J83" s="91"/>
      <c r="K83" s="308">
        <v>0.05</v>
      </c>
      <c r="L83" s="867">
        <f>N77*K83</f>
        <v>111.67335031560968</v>
      </c>
      <c r="M83" s="868"/>
      <c r="N83" s="54"/>
    </row>
    <row r="84" spans="1:14" ht="15.75" thickBot="1">
      <c r="B84" s="94" t="s">
        <v>974</v>
      </c>
      <c r="C84" s="95"/>
      <c r="D84" s="95"/>
      <c r="E84" s="95"/>
      <c r="F84" s="95"/>
      <c r="G84" s="95"/>
      <c r="H84" s="95"/>
      <c r="I84" s="96"/>
      <c r="J84" s="97"/>
      <c r="K84" s="309">
        <v>0.05</v>
      </c>
      <c r="L84" s="869">
        <f>N77*K84</f>
        <v>111.67335031560968</v>
      </c>
      <c r="M84" s="870"/>
      <c r="N84" s="54"/>
    </row>
    <row r="85" spans="1:14" ht="15.75" thickBot="1">
      <c r="B85" s="833" t="s">
        <v>953</v>
      </c>
      <c r="C85" s="834"/>
      <c r="D85" s="834"/>
      <c r="E85" s="834"/>
      <c r="F85" s="834"/>
      <c r="G85" s="834"/>
      <c r="H85" s="834"/>
      <c r="I85" s="834"/>
      <c r="J85" s="834"/>
      <c r="K85" s="834"/>
      <c r="L85" s="834"/>
      <c r="M85" s="835"/>
      <c r="N85" s="55">
        <f>L82+L83+L84</f>
        <v>670.04010189365806</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2903.5071082058516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8933.7340345419216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40545.269570555436</v>
      </c>
      <c r="N48" s="276">
        <f>K48*M48</f>
        <v>50681.586963194291</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73.467006312193405</v>
      </c>
      <c r="N49" s="276">
        <f>K49*M49</f>
        <v>1836.6751578048352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52518.262120999127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922">
        <f>VLOOKUP(A59,TRANSPORTE!A5:D123,4,FALSE)</f>
        <v>1279.890196766047</v>
      </c>
      <c r="M59" s="923"/>
      <c r="N59" s="291">
        <f>K59*L59</f>
        <v>1599.8627459575587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1599.8627459575587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63648.937355983071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12729.787471196614</v>
      </c>
      <c r="M83" s="868"/>
      <c r="N83" s="54"/>
    </row>
    <row r="84" spans="1:14">
      <c r="B84" s="92" t="s">
        <v>973</v>
      </c>
      <c r="C84" s="93"/>
      <c r="D84" s="93"/>
      <c r="E84" s="93"/>
      <c r="F84" s="93"/>
      <c r="G84" s="93"/>
      <c r="H84" s="93"/>
      <c r="I84" s="90"/>
      <c r="J84" s="91"/>
      <c r="K84" s="308">
        <v>0.05</v>
      </c>
      <c r="L84" s="867">
        <f>N78*K84</f>
        <v>3182.4468677991536</v>
      </c>
      <c r="M84" s="868"/>
      <c r="N84" s="54"/>
    </row>
    <row r="85" spans="1:14" ht="15.75" thickBot="1">
      <c r="B85" s="94" t="s">
        <v>974</v>
      </c>
      <c r="C85" s="95"/>
      <c r="D85" s="95"/>
      <c r="E85" s="95"/>
      <c r="F85" s="95"/>
      <c r="G85" s="95"/>
      <c r="H85" s="95"/>
      <c r="I85" s="96"/>
      <c r="J85" s="97"/>
      <c r="K85" s="309">
        <v>0.05</v>
      </c>
      <c r="L85" s="869">
        <f>N78*K85</f>
        <v>3182.4468677991536</v>
      </c>
      <c r="M85" s="870"/>
      <c r="N85" s="54"/>
    </row>
    <row r="86" spans="1:14" ht="15.75" thickBot="1">
      <c r="B86" s="833" t="s">
        <v>953</v>
      </c>
      <c r="C86" s="834"/>
      <c r="D86" s="834"/>
      <c r="E86" s="834"/>
      <c r="F86" s="834"/>
      <c r="G86" s="834"/>
      <c r="H86" s="834"/>
      <c r="I86" s="834"/>
      <c r="J86" s="834"/>
      <c r="K86" s="834"/>
      <c r="L86" s="834"/>
      <c r="M86" s="835"/>
      <c r="N86" s="55">
        <f>L83+L84+L85</f>
        <v>19094.681206794921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82743.618562777992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1029</v>
      </c>
      <c r="C31" s="84" t="s">
        <v>1472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8933.7340345419216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45613.428266874864</v>
      </c>
      <c r="N48" s="276">
        <f>K48*M48</f>
        <v>59297.456746937321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61060.664898429961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72321.888933484035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14464.377786696808</v>
      </c>
      <c r="M83" s="868"/>
      <c r="N83" s="54"/>
    </row>
    <row r="84" spans="1:14">
      <c r="B84" s="92" t="s">
        <v>973</v>
      </c>
      <c r="C84" s="93"/>
      <c r="D84" s="93"/>
      <c r="E84" s="93"/>
      <c r="F84" s="93"/>
      <c r="G84" s="93"/>
      <c r="H84" s="93"/>
      <c r="I84" s="90"/>
      <c r="J84" s="91"/>
      <c r="K84" s="308">
        <v>0.05</v>
      </c>
      <c r="L84" s="867">
        <f>N78*K84</f>
        <v>3616.0944466742021</v>
      </c>
      <c r="M84" s="868"/>
      <c r="N84" s="54"/>
    </row>
    <row r="85" spans="1:14" ht="15.75" thickBot="1">
      <c r="B85" s="94" t="s">
        <v>974</v>
      </c>
      <c r="C85" s="95"/>
      <c r="D85" s="95"/>
      <c r="E85" s="95"/>
      <c r="F85" s="95"/>
      <c r="G85" s="95"/>
      <c r="H85" s="95"/>
      <c r="I85" s="96"/>
      <c r="J85" s="97"/>
      <c r="K85" s="309">
        <v>0.05</v>
      </c>
      <c r="L85" s="869">
        <f>N78*K85</f>
        <v>3616.0944466742021</v>
      </c>
      <c r="M85" s="870"/>
      <c r="N85" s="54"/>
    </row>
    <row r="86" spans="1:14" ht="15.75" thickBot="1">
      <c r="B86" s="833" t="s">
        <v>953</v>
      </c>
      <c r="C86" s="834"/>
      <c r="D86" s="834"/>
      <c r="E86" s="834"/>
      <c r="F86" s="834"/>
      <c r="G86" s="834"/>
      <c r="H86" s="834"/>
      <c r="I86" s="834"/>
      <c r="J86" s="834"/>
      <c r="K86" s="834"/>
      <c r="L86" s="834"/>
      <c r="M86" s="835"/>
      <c r="N86" s="55">
        <f>L83+L84+L85</f>
        <v>21696.566680045209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94018.455613529251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P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1030</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4" t="s">
        <v>944</v>
      </c>
      <c r="C35" s="815"/>
      <c r="D35" s="815"/>
      <c r="E35" s="815"/>
      <c r="F35" s="815"/>
      <c r="G35" s="815"/>
      <c r="H35" s="816"/>
      <c r="I35" s="817" t="s">
        <v>948</v>
      </c>
      <c r="J35" s="818"/>
      <c r="K35" s="72" t="s">
        <v>949</v>
      </c>
      <c r="L35" s="819" t="s">
        <v>950</v>
      </c>
      <c r="M35" s="816"/>
      <c r="N35" s="73" t="s">
        <v>951</v>
      </c>
    </row>
    <row r="36" spans="1:16">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6">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6">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c r="O38">
        <v>119073</v>
      </c>
      <c r="P38" s="109">
        <f>+K38-O38</f>
        <v>18932.500620183826</v>
      </c>
    </row>
    <row r="39" spans="1:16">
      <c r="B39" s="846"/>
      <c r="C39" s="847"/>
      <c r="D39" s="847"/>
      <c r="E39" s="847"/>
      <c r="F39" s="847"/>
      <c r="G39" s="847"/>
      <c r="H39" s="848"/>
      <c r="I39" s="849"/>
      <c r="J39" s="830"/>
      <c r="K39" s="273"/>
      <c r="L39" s="850"/>
      <c r="M39" s="851"/>
      <c r="N39" s="276"/>
    </row>
    <row r="40" spans="1:16">
      <c r="B40" s="846"/>
      <c r="C40" s="847"/>
      <c r="D40" s="847"/>
      <c r="E40" s="852"/>
      <c r="F40" s="847"/>
      <c r="G40" s="847"/>
      <c r="H40" s="848"/>
      <c r="I40" s="39"/>
      <c r="J40" s="40"/>
      <c r="K40" s="278"/>
      <c r="L40" s="280"/>
      <c r="M40" s="281"/>
      <c r="N40" s="282"/>
    </row>
    <row r="41" spans="1:16">
      <c r="B41" s="853" t="s">
        <v>952</v>
      </c>
      <c r="C41" s="854"/>
      <c r="D41" s="854"/>
      <c r="E41" s="41"/>
      <c r="F41" s="42"/>
      <c r="G41" s="42"/>
      <c r="H41" s="43"/>
      <c r="I41" s="39"/>
      <c r="J41" s="40"/>
      <c r="K41" s="283"/>
      <c r="L41" s="280"/>
      <c r="M41" s="405">
        <v>0.01</v>
      </c>
      <c r="N41" s="348">
        <f>N76*M41</f>
        <v>5.9707845448446664</v>
      </c>
    </row>
    <row r="42" spans="1:16" ht="15.75" thickBot="1">
      <c r="B42" s="846"/>
      <c r="C42" s="847"/>
      <c r="D42" s="847"/>
      <c r="E42" s="847"/>
      <c r="F42" s="847"/>
      <c r="G42" s="847"/>
      <c r="H42" s="848"/>
      <c r="I42" s="855"/>
      <c r="J42" s="856"/>
      <c r="K42" s="44"/>
      <c r="L42" s="857"/>
      <c r="M42" s="858"/>
      <c r="N42" s="108"/>
    </row>
    <row r="43" spans="1:16" ht="15.75" thickBot="1">
      <c r="B43" s="833" t="s">
        <v>953</v>
      </c>
      <c r="C43" s="834"/>
      <c r="D43" s="834"/>
      <c r="E43" s="834"/>
      <c r="F43" s="834"/>
      <c r="G43" s="834"/>
      <c r="H43" s="834"/>
      <c r="I43" s="834"/>
      <c r="J43" s="834"/>
      <c r="K43" s="834"/>
      <c r="L43" s="834"/>
      <c r="M43" s="835"/>
      <c r="N43" s="398">
        <f>SUM(N36:N42)</f>
        <v>8933.7340345419216</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4" t="s">
        <v>944</v>
      </c>
      <c r="C47" s="825"/>
      <c r="D47" s="825"/>
      <c r="E47" s="825"/>
      <c r="F47" s="825"/>
      <c r="G47" s="825"/>
      <c r="H47" s="825"/>
      <c r="I47" s="826"/>
      <c r="J47" s="319" t="s">
        <v>945</v>
      </c>
      <c r="K47" s="88" t="s">
        <v>946</v>
      </c>
      <c r="L47" s="827" t="s">
        <v>955</v>
      </c>
      <c r="M47" s="826"/>
      <c r="N47" s="89" t="s">
        <v>951</v>
      </c>
    </row>
    <row r="48" spans="1:16">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45613.428266874864</v>
      </c>
      <c r="N48" s="276">
        <f>K48*M48</f>
        <v>59297.456746937321</v>
      </c>
      <c r="O48">
        <v>29707.14</v>
      </c>
      <c r="P48" s="651">
        <f>+M48-O48</f>
        <v>15906.288266874864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61060.664898429961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72321.888933484035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14464.377786696808</v>
      </c>
      <c r="M83" s="868"/>
      <c r="N83" s="54"/>
    </row>
    <row r="84" spans="1:14">
      <c r="B84" s="92" t="s">
        <v>973</v>
      </c>
      <c r="C84" s="93"/>
      <c r="D84" s="93"/>
      <c r="E84" s="93"/>
      <c r="F84" s="93"/>
      <c r="G84" s="93"/>
      <c r="H84" s="93"/>
      <c r="I84" s="90"/>
      <c r="J84" s="91"/>
      <c r="K84" s="308">
        <v>0.05</v>
      </c>
      <c r="L84" s="867">
        <f>N78*K84</f>
        <v>3616.0944466742021</v>
      </c>
      <c r="M84" s="868"/>
      <c r="N84" s="54"/>
    </row>
    <row r="85" spans="1:14" ht="15.75" thickBot="1">
      <c r="B85" s="94" t="s">
        <v>974</v>
      </c>
      <c r="C85" s="95"/>
      <c r="D85" s="95"/>
      <c r="E85" s="95"/>
      <c r="F85" s="95"/>
      <c r="G85" s="95"/>
      <c r="H85" s="95"/>
      <c r="I85" s="96"/>
      <c r="J85" s="97"/>
      <c r="K85" s="309">
        <v>0.05</v>
      </c>
      <c r="L85" s="869">
        <f>N78*K85</f>
        <v>3616.0944466742021</v>
      </c>
      <c r="M85" s="870"/>
      <c r="N85" s="54"/>
    </row>
    <row r="86" spans="1:14" ht="15.75" thickBot="1">
      <c r="B86" s="833" t="s">
        <v>953</v>
      </c>
      <c r="C86" s="834"/>
      <c r="D86" s="834"/>
      <c r="E86" s="834"/>
      <c r="F86" s="834"/>
      <c r="G86" s="834"/>
      <c r="H86" s="834"/>
      <c r="I86" s="834"/>
      <c r="J86" s="834"/>
      <c r="K86" s="834"/>
      <c r="L86" s="834"/>
      <c r="M86" s="835"/>
      <c r="N86" s="55">
        <f>L83+L84+L85</f>
        <v>21696.566680045209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94018.455613529251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P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1473</v>
      </c>
      <c r="C31" s="84" t="s">
        <v>1474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4" t="s">
        <v>944</v>
      </c>
      <c r="C35" s="815"/>
      <c r="D35" s="815"/>
      <c r="E35" s="815"/>
      <c r="F35" s="815"/>
      <c r="G35" s="815"/>
      <c r="H35" s="816"/>
      <c r="I35" s="817" t="s">
        <v>948</v>
      </c>
      <c r="J35" s="818"/>
      <c r="K35" s="72" t="s">
        <v>949</v>
      </c>
      <c r="L35" s="819" t="s">
        <v>950</v>
      </c>
      <c r="M35" s="816"/>
      <c r="N35" s="73" t="s">
        <v>951</v>
      </c>
    </row>
    <row r="36" spans="1:16">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6">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6">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c r="O38">
        <v>119073</v>
      </c>
      <c r="P38" s="109">
        <f>+K38-O38</f>
        <v>18932.500620183826</v>
      </c>
    </row>
    <row r="39" spans="1:16">
      <c r="B39" s="846"/>
      <c r="C39" s="847"/>
      <c r="D39" s="847"/>
      <c r="E39" s="847"/>
      <c r="F39" s="847"/>
      <c r="G39" s="847"/>
      <c r="H39" s="848"/>
      <c r="I39" s="849"/>
      <c r="J39" s="830"/>
      <c r="K39" s="273"/>
      <c r="L39" s="850"/>
      <c r="M39" s="851"/>
      <c r="N39" s="276"/>
    </row>
    <row r="40" spans="1:16">
      <c r="B40" s="846"/>
      <c r="C40" s="847"/>
      <c r="D40" s="847"/>
      <c r="E40" s="852"/>
      <c r="F40" s="847"/>
      <c r="G40" s="847"/>
      <c r="H40" s="848"/>
      <c r="I40" s="39"/>
      <c r="J40" s="40"/>
      <c r="K40" s="278"/>
      <c r="L40" s="280"/>
      <c r="M40" s="281"/>
      <c r="N40" s="282"/>
    </row>
    <row r="41" spans="1:16">
      <c r="B41" s="853" t="s">
        <v>952</v>
      </c>
      <c r="C41" s="854"/>
      <c r="D41" s="854"/>
      <c r="E41" s="41"/>
      <c r="F41" s="42"/>
      <c r="G41" s="42"/>
      <c r="H41" s="43"/>
      <c r="I41" s="39"/>
      <c r="J41" s="40"/>
      <c r="K41" s="283"/>
      <c r="L41" s="280"/>
      <c r="M41" s="405">
        <v>0.01</v>
      </c>
      <c r="N41" s="348">
        <f>N76*M41</f>
        <v>5.9707845448446664</v>
      </c>
    </row>
    <row r="42" spans="1:16" ht="15.75" thickBot="1">
      <c r="B42" s="846"/>
      <c r="C42" s="847"/>
      <c r="D42" s="847"/>
      <c r="E42" s="847"/>
      <c r="F42" s="847"/>
      <c r="G42" s="847"/>
      <c r="H42" s="848"/>
      <c r="I42" s="855"/>
      <c r="J42" s="856"/>
      <c r="K42" s="44"/>
      <c r="L42" s="857"/>
      <c r="M42" s="858"/>
      <c r="N42" s="108"/>
    </row>
    <row r="43" spans="1:16" ht="15.75" thickBot="1">
      <c r="B43" s="833" t="s">
        <v>953</v>
      </c>
      <c r="C43" s="834"/>
      <c r="D43" s="834"/>
      <c r="E43" s="834"/>
      <c r="F43" s="834"/>
      <c r="G43" s="834"/>
      <c r="H43" s="834"/>
      <c r="I43" s="834"/>
      <c r="J43" s="834"/>
      <c r="K43" s="834"/>
      <c r="L43" s="834"/>
      <c r="M43" s="835"/>
      <c r="N43" s="398">
        <f>SUM(N36:N42)</f>
        <v>8933.7340345419216</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4" t="s">
        <v>944</v>
      </c>
      <c r="C47" s="825"/>
      <c r="D47" s="825"/>
      <c r="E47" s="825"/>
      <c r="F47" s="825"/>
      <c r="G47" s="825"/>
      <c r="H47" s="825"/>
      <c r="I47" s="826"/>
      <c r="J47" s="319" t="s">
        <v>945</v>
      </c>
      <c r="K47" s="88" t="s">
        <v>946</v>
      </c>
      <c r="L47" s="827" t="s">
        <v>955</v>
      </c>
      <c r="M47" s="826"/>
      <c r="N47" s="89" t="s">
        <v>951</v>
      </c>
    </row>
    <row r="48" spans="1:16">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45613.428266874864</v>
      </c>
      <c r="N48" s="276">
        <f>K48*M48</f>
        <v>59297.456746937321</v>
      </c>
      <c r="O48">
        <v>30823.64</v>
      </c>
      <c r="P48" s="651">
        <f>+M48-O48</f>
        <v>14789.788266874864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61060.664898429961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72321.888933484035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14464.377786696808</v>
      </c>
      <c r="M83" s="868"/>
      <c r="N83" s="54"/>
    </row>
    <row r="84" spans="1:14">
      <c r="B84" s="92" t="s">
        <v>973</v>
      </c>
      <c r="C84" s="93"/>
      <c r="D84" s="93"/>
      <c r="E84" s="93"/>
      <c r="F84" s="93"/>
      <c r="G84" s="93"/>
      <c r="H84" s="93"/>
      <c r="I84" s="90"/>
      <c r="J84" s="91"/>
      <c r="K84" s="308">
        <v>0.05</v>
      </c>
      <c r="L84" s="867">
        <f>N78*K84</f>
        <v>3616.0944466742021</v>
      </c>
      <c r="M84" s="868"/>
      <c r="N84" s="54"/>
    </row>
    <row r="85" spans="1:14" ht="15.75" thickBot="1">
      <c r="B85" s="94" t="s">
        <v>974</v>
      </c>
      <c r="C85" s="95"/>
      <c r="D85" s="95"/>
      <c r="E85" s="95"/>
      <c r="F85" s="95"/>
      <c r="G85" s="95"/>
      <c r="H85" s="95"/>
      <c r="I85" s="96"/>
      <c r="J85" s="97"/>
      <c r="K85" s="309">
        <v>0.05</v>
      </c>
      <c r="L85" s="869">
        <f>N78*K85</f>
        <v>3616.0944466742021</v>
      </c>
      <c r="M85" s="870"/>
      <c r="N85" s="54"/>
    </row>
    <row r="86" spans="1:14" ht="15.75" thickBot="1">
      <c r="B86" s="833" t="s">
        <v>953</v>
      </c>
      <c r="C86" s="834"/>
      <c r="D86" s="834"/>
      <c r="E86" s="834"/>
      <c r="F86" s="834"/>
      <c r="G86" s="834"/>
      <c r="H86" s="834"/>
      <c r="I86" s="834"/>
      <c r="J86" s="834"/>
      <c r="K86" s="834"/>
      <c r="L86" s="834"/>
      <c r="M86" s="835"/>
      <c r="N86" s="55">
        <f>L83+L84+L85</f>
        <v>21696.566680045209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94018.455613529251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1475</v>
      </c>
      <c r="C31" s="84" t="s">
        <v>1476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275">
        <v>2.5</v>
      </c>
      <c r="N36" s="276">
        <f>K36/M36</f>
        <v>8178.1037404553381</v>
      </c>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407"/>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0.05</v>
      </c>
      <c r="N41" s="348">
        <f>N76*M41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8986.1293494913589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45613.428266874864</v>
      </c>
      <c r="N48" s="276">
        <f>K48*M48</f>
        <v>59297.456746937321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61060.664898429961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16160.5121807204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87937.717974669416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17587.543594933883</v>
      </c>
      <c r="M83" s="868"/>
      <c r="N83" s="54"/>
    </row>
    <row r="84" spans="1:14">
      <c r="B84" s="92" t="s">
        <v>973</v>
      </c>
      <c r="C84" s="93"/>
      <c r="D84" s="93"/>
      <c r="E84" s="93"/>
      <c r="F84" s="93"/>
      <c r="G84" s="93"/>
      <c r="H84" s="93"/>
      <c r="I84" s="90"/>
      <c r="J84" s="91"/>
      <c r="K84" s="308">
        <v>0.05</v>
      </c>
      <c r="L84" s="867">
        <f>N78*K84</f>
        <v>4396.8858987334706</v>
      </c>
      <c r="M84" s="868"/>
      <c r="N84" s="54"/>
    </row>
    <row r="85" spans="1:14" ht="15.75" thickBot="1">
      <c r="B85" s="94" t="s">
        <v>974</v>
      </c>
      <c r="C85" s="95"/>
      <c r="D85" s="95"/>
      <c r="E85" s="95"/>
      <c r="F85" s="95"/>
      <c r="G85" s="95"/>
      <c r="H85" s="95"/>
      <c r="I85" s="96"/>
      <c r="J85" s="97"/>
      <c r="K85" s="309">
        <v>0.05</v>
      </c>
      <c r="L85" s="869">
        <f>N78*K85</f>
        <v>4396.8858987334706</v>
      </c>
      <c r="M85" s="870"/>
      <c r="N85" s="54"/>
    </row>
    <row r="86" spans="1:14" ht="15.75" thickBot="1">
      <c r="B86" s="833" t="s">
        <v>953</v>
      </c>
      <c r="C86" s="834"/>
      <c r="D86" s="834"/>
      <c r="E86" s="834"/>
      <c r="F86" s="834"/>
      <c r="G86" s="834"/>
      <c r="H86" s="834"/>
      <c r="I86" s="834"/>
      <c r="J86" s="834"/>
      <c r="K86" s="834"/>
      <c r="L86" s="834"/>
      <c r="M86" s="835"/>
      <c r="N86" s="55">
        <f>L83+L84+L85</f>
        <v>26381.315392400826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114319.03336707024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P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 min="16" max="16" width="12.5703125"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1477</v>
      </c>
      <c r="C31" s="84" t="s">
        <v>1478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4" t="s">
        <v>944</v>
      </c>
      <c r="C35" s="815"/>
      <c r="D35" s="815"/>
      <c r="E35" s="815"/>
      <c r="F35" s="815"/>
      <c r="G35" s="815"/>
      <c r="H35" s="816"/>
      <c r="I35" s="817" t="s">
        <v>948</v>
      </c>
      <c r="J35" s="818"/>
      <c r="K35" s="72" t="s">
        <v>949</v>
      </c>
      <c r="L35" s="819" t="s">
        <v>950</v>
      </c>
      <c r="M35" s="816"/>
      <c r="N35" s="73" t="s">
        <v>951</v>
      </c>
    </row>
    <row r="36" spans="1:16">
      <c r="A36" s="210"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275">
        <v>2.5</v>
      </c>
      <c r="N36" s="276">
        <f>K36/M36</f>
        <v>8178.1037404553381</v>
      </c>
    </row>
    <row r="37" spans="1:16">
      <c r="A37" s="116"/>
      <c r="B37" s="846"/>
      <c r="C37" s="847"/>
      <c r="D37" s="847"/>
      <c r="E37" s="847"/>
      <c r="F37" s="847"/>
      <c r="G37" s="847"/>
      <c r="H37" s="848"/>
      <c r="I37" s="271"/>
      <c r="J37" s="272"/>
      <c r="K37" s="273"/>
      <c r="L37" s="274"/>
      <c r="M37" s="275"/>
      <c r="N37" s="276"/>
    </row>
    <row r="38" spans="1:16">
      <c r="B38" s="846"/>
      <c r="C38" s="847"/>
      <c r="D38" s="847"/>
      <c r="E38" s="847"/>
      <c r="F38" s="847"/>
      <c r="G38" s="847"/>
      <c r="H38" s="848"/>
      <c r="I38" s="271"/>
      <c r="J38" s="272"/>
      <c r="K38" s="273"/>
      <c r="L38" s="274"/>
      <c r="M38" s="275"/>
      <c r="N38" s="276"/>
    </row>
    <row r="39" spans="1:16">
      <c r="B39" s="846"/>
      <c r="C39" s="847"/>
      <c r="D39" s="847"/>
      <c r="E39" s="847"/>
      <c r="F39" s="847"/>
      <c r="G39" s="847"/>
      <c r="H39" s="848"/>
      <c r="I39" s="849"/>
      <c r="J39" s="830"/>
      <c r="K39" s="273"/>
      <c r="L39" s="850"/>
      <c r="M39" s="851"/>
      <c r="N39" s="276"/>
    </row>
    <row r="40" spans="1:16">
      <c r="B40" s="846"/>
      <c r="C40" s="847"/>
      <c r="D40" s="847"/>
      <c r="E40" s="852"/>
      <c r="F40" s="847"/>
      <c r="G40" s="847"/>
      <c r="H40" s="848"/>
      <c r="I40" s="39"/>
      <c r="J40" s="40"/>
      <c r="K40" s="278"/>
      <c r="L40" s="280"/>
      <c r="M40" s="281"/>
      <c r="N40" s="282"/>
    </row>
    <row r="41" spans="1:16">
      <c r="B41" s="853" t="s">
        <v>952</v>
      </c>
      <c r="C41" s="854"/>
      <c r="D41" s="854"/>
      <c r="E41" s="41"/>
      <c r="F41" s="42"/>
      <c r="G41" s="42"/>
      <c r="H41" s="43"/>
      <c r="I41" s="39"/>
      <c r="J41" s="40"/>
      <c r="K41" s="283"/>
      <c r="L41" s="280"/>
      <c r="M41" s="405">
        <v>0.05</v>
      </c>
      <c r="N41" s="348">
        <f>N76*M41</f>
        <v>808.02560903602</v>
      </c>
    </row>
    <row r="42" spans="1:16" ht="15.75" thickBot="1">
      <c r="B42" s="846"/>
      <c r="C42" s="847"/>
      <c r="D42" s="847"/>
      <c r="E42" s="847"/>
      <c r="F42" s="847"/>
      <c r="G42" s="847"/>
      <c r="H42" s="848"/>
      <c r="I42" s="855"/>
      <c r="J42" s="856"/>
      <c r="K42" s="44"/>
      <c r="L42" s="857"/>
      <c r="M42" s="858"/>
      <c r="N42" s="108"/>
    </row>
    <row r="43" spans="1:16" ht="15.75" thickBot="1">
      <c r="B43" s="833" t="s">
        <v>953</v>
      </c>
      <c r="C43" s="834"/>
      <c r="D43" s="834"/>
      <c r="E43" s="834"/>
      <c r="F43" s="834"/>
      <c r="G43" s="834"/>
      <c r="H43" s="834"/>
      <c r="I43" s="834"/>
      <c r="J43" s="834"/>
      <c r="K43" s="834"/>
      <c r="L43" s="834"/>
      <c r="M43" s="835"/>
      <c r="N43" s="398">
        <f>SUM(N36:N42)</f>
        <v>8986.1293494913589</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4" t="s">
        <v>944</v>
      </c>
      <c r="C47" s="825"/>
      <c r="D47" s="825"/>
      <c r="E47" s="825"/>
      <c r="F47" s="825"/>
      <c r="G47" s="825"/>
      <c r="H47" s="825"/>
      <c r="I47" s="826"/>
      <c r="J47" s="319" t="s">
        <v>945</v>
      </c>
      <c r="K47" s="88" t="s">
        <v>946</v>
      </c>
      <c r="L47" s="827" t="s">
        <v>955</v>
      </c>
      <c r="M47" s="826"/>
      <c r="N47" s="89" t="s">
        <v>951</v>
      </c>
    </row>
    <row r="48" spans="1:16">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45613.428266874864</v>
      </c>
      <c r="N48" s="276">
        <f>K48*M48</f>
        <v>59297.456746937321</v>
      </c>
      <c r="O48">
        <v>29707.14</v>
      </c>
      <c r="P48" s="651">
        <f>+M48-O48</f>
        <v>15906.288266874864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61060.664898429961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16160.5121807204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87937.717974669416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17587.543594933883</v>
      </c>
      <c r="M83" s="868"/>
      <c r="N83" s="54"/>
    </row>
    <row r="84" spans="1:14">
      <c r="B84" s="92" t="s">
        <v>973</v>
      </c>
      <c r="C84" s="93"/>
      <c r="D84" s="93"/>
      <c r="E84" s="93"/>
      <c r="F84" s="93"/>
      <c r="G84" s="93"/>
      <c r="H84" s="93"/>
      <c r="I84" s="90"/>
      <c r="J84" s="91"/>
      <c r="K84" s="308">
        <v>0.05</v>
      </c>
      <c r="L84" s="867">
        <f>N78*K84</f>
        <v>4396.8858987334706</v>
      </c>
      <c r="M84" s="868"/>
      <c r="N84" s="54"/>
    </row>
    <row r="85" spans="1:14" ht="15.75" thickBot="1">
      <c r="B85" s="94" t="s">
        <v>974</v>
      </c>
      <c r="C85" s="95"/>
      <c r="D85" s="95"/>
      <c r="E85" s="95"/>
      <c r="F85" s="95"/>
      <c r="G85" s="95"/>
      <c r="H85" s="95"/>
      <c r="I85" s="96"/>
      <c r="J85" s="97"/>
      <c r="K85" s="309">
        <v>0.05</v>
      </c>
      <c r="L85" s="869">
        <f>N78*K85</f>
        <v>4396.8858987334706</v>
      </c>
      <c r="M85" s="870"/>
      <c r="N85" s="54"/>
    </row>
    <row r="86" spans="1:14" ht="15.75" thickBot="1">
      <c r="B86" s="833" t="s">
        <v>953</v>
      </c>
      <c r="C86" s="834"/>
      <c r="D86" s="834"/>
      <c r="E86" s="834"/>
      <c r="F86" s="834"/>
      <c r="G86" s="834"/>
      <c r="H86" s="834"/>
      <c r="I86" s="834"/>
      <c r="J86" s="834"/>
      <c r="K86" s="834"/>
      <c r="L86" s="834"/>
      <c r="M86" s="835"/>
      <c r="N86" s="55">
        <f>L83+L84+L85</f>
        <v>26381.315392400826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114319.03336707024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1479</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275">
        <v>2.5</v>
      </c>
      <c r="N36" s="276">
        <f>K36/M36</f>
        <v>8178.1037404553381</v>
      </c>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0.05</v>
      </c>
      <c r="N41" s="348">
        <f>N76*M41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8986.1293494913589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45613.428266874864</v>
      </c>
      <c r="N48" s="276">
        <f>K48*M48</f>
        <v>59297.456746937321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61060.664898429961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16160.5121807204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87937.717974669416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17587.543594933883</v>
      </c>
      <c r="M83" s="868"/>
      <c r="N83" s="54"/>
    </row>
    <row r="84" spans="1:14">
      <c r="B84" s="92" t="s">
        <v>973</v>
      </c>
      <c r="C84" s="93"/>
      <c r="D84" s="93"/>
      <c r="E84" s="93"/>
      <c r="F84" s="93"/>
      <c r="G84" s="93"/>
      <c r="H84" s="93"/>
      <c r="I84" s="90"/>
      <c r="J84" s="91"/>
      <c r="K84" s="308">
        <v>0.05</v>
      </c>
      <c r="L84" s="867">
        <f>N78*K84</f>
        <v>4396.8858987334706</v>
      </c>
      <c r="M84" s="868"/>
      <c r="N84" s="54"/>
    </row>
    <row r="85" spans="1:14" ht="15.75" thickBot="1">
      <c r="B85" s="94" t="s">
        <v>974</v>
      </c>
      <c r="C85" s="95"/>
      <c r="D85" s="95"/>
      <c r="E85" s="95"/>
      <c r="F85" s="95"/>
      <c r="G85" s="95"/>
      <c r="H85" s="95"/>
      <c r="I85" s="96"/>
      <c r="J85" s="97"/>
      <c r="K85" s="309">
        <v>0.05</v>
      </c>
      <c r="L85" s="869">
        <f>N78*K85</f>
        <v>4396.8858987334706</v>
      </c>
      <c r="M85" s="870"/>
      <c r="N85" s="54"/>
    </row>
    <row r="86" spans="1:14" ht="15.75" thickBot="1">
      <c r="B86" s="833" t="s">
        <v>953</v>
      </c>
      <c r="C86" s="834"/>
      <c r="D86" s="834"/>
      <c r="E86" s="834"/>
      <c r="F86" s="834"/>
      <c r="G86" s="834"/>
      <c r="H86" s="834"/>
      <c r="I86" s="834"/>
      <c r="J86" s="834"/>
      <c r="K86" s="834"/>
      <c r="L86" s="834"/>
      <c r="M86" s="835"/>
      <c r="N86" s="55">
        <f>L83+L84+L85</f>
        <v>26381.315392400826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114319.03336707024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1031</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8933.7340345419216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75885.029085164293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87146.253120218375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17429.250624043674</v>
      </c>
      <c r="M83" s="868"/>
      <c r="N83" s="54"/>
    </row>
    <row r="84" spans="1:14">
      <c r="B84" s="92" t="s">
        <v>973</v>
      </c>
      <c r="C84" s="93"/>
      <c r="D84" s="93"/>
      <c r="E84" s="93"/>
      <c r="F84" s="93"/>
      <c r="G84" s="93"/>
      <c r="H84" s="93"/>
      <c r="I84" s="90"/>
      <c r="J84" s="91"/>
      <c r="K84" s="308">
        <v>0.05</v>
      </c>
      <c r="L84" s="867">
        <f>N78*K84</f>
        <v>4357.3126560109185</v>
      </c>
      <c r="M84" s="868"/>
      <c r="N84" s="54"/>
    </row>
    <row r="85" spans="1:14" ht="15.75" thickBot="1">
      <c r="B85" s="94" t="s">
        <v>974</v>
      </c>
      <c r="C85" s="95"/>
      <c r="D85" s="95"/>
      <c r="E85" s="95"/>
      <c r="F85" s="95"/>
      <c r="G85" s="95"/>
      <c r="H85" s="95"/>
      <c r="I85" s="96"/>
      <c r="J85" s="97"/>
      <c r="K85" s="309">
        <v>0.05</v>
      </c>
      <c r="L85" s="869">
        <f>N78*K85</f>
        <v>4357.3126560109185</v>
      </c>
      <c r="M85" s="870"/>
      <c r="N85" s="54"/>
    </row>
    <row r="86" spans="1:14" ht="15.75" thickBot="1">
      <c r="B86" s="833" t="s">
        <v>953</v>
      </c>
      <c r="C86" s="834"/>
      <c r="D86" s="834"/>
      <c r="E86" s="834"/>
      <c r="F86" s="834"/>
      <c r="G86" s="834"/>
      <c r="H86" s="834"/>
      <c r="I86" s="834"/>
      <c r="J86" s="834"/>
      <c r="K86" s="834"/>
      <c r="L86" s="834"/>
      <c r="M86" s="835"/>
      <c r="N86" s="55">
        <f>L83+L84+L85</f>
        <v>26143.875936065513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113290.12905628388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1032</v>
      </c>
      <c r="C31" s="84" t="s">
        <v>1482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8933.7340345419216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75885.029085164293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87146.253120218375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17429.250624043674</v>
      </c>
      <c r="M83" s="868"/>
      <c r="N83" s="54"/>
    </row>
    <row r="84" spans="1:14">
      <c r="B84" s="92" t="s">
        <v>973</v>
      </c>
      <c r="C84" s="93"/>
      <c r="D84" s="93"/>
      <c r="E84" s="93"/>
      <c r="F84" s="93"/>
      <c r="G84" s="93"/>
      <c r="H84" s="93"/>
      <c r="I84" s="90"/>
      <c r="J84" s="91"/>
      <c r="K84" s="308">
        <v>0.05</v>
      </c>
      <c r="L84" s="867">
        <f>N78*K84</f>
        <v>4357.3126560109185</v>
      </c>
      <c r="M84" s="868"/>
      <c r="N84" s="54"/>
    </row>
    <row r="85" spans="1:14" ht="15.75" thickBot="1">
      <c r="B85" s="94" t="s">
        <v>974</v>
      </c>
      <c r="C85" s="95"/>
      <c r="D85" s="95"/>
      <c r="E85" s="95"/>
      <c r="F85" s="95"/>
      <c r="G85" s="95"/>
      <c r="H85" s="95"/>
      <c r="I85" s="96"/>
      <c r="J85" s="97"/>
      <c r="K85" s="309">
        <v>0.05</v>
      </c>
      <c r="L85" s="869">
        <f>N78*K85</f>
        <v>4357.3126560109185</v>
      </c>
      <c r="M85" s="870"/>
      <c r="N85" s="54"/>
    </row>
    <row r="86" spans="1:14" ht="15.75" thickBot="1">
      <c r="B86" s="833" t="s">
        <v>953</v>
      </c>
      <c r="C86" s="834"/>
      <c r="D86" s="834"/>
      <c r="E86" s="834"/>
      <c r="F86" s="834"/>
      <c r="G86" s="834"/>
      <c r="H86" s="834"/>
      <c r="I86" s="834"/>
      <c r="J86" s="834"/>
      <c r="K86" s="834"/>
      <c r="L86" s="834"/>
      <c r="M86" s="835"/>
      <c r="N86" s="55">
        <f>L83+L84+L85</f>
        <v>26143.875936065513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113290.12905628388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1483</v>
      </c>
      <c r="C31" s="84" t="s">
        <v>1484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269</v>
      </c>
      <c r="B37" s="846" t="str">
        <f>VLOOKUP(A37,EQUIPOS!A7:D154,3,FALSE)</f>
        <v>Motoniveladora  potencia 215 HP, ancho de cuchilla 4,27 m, peso 18 ton.</v>
      </c>
      <c r="C37" s="847"/>
      <c r="D37" s="847"/>
      <c r="E37" s="847"/>
      <c r="F37" s="847"/>
      <c r="G37" s="847"/>
      <c r="H37" s="848"/>
      <c r="I37" s="271"/>
      <c r="J37" s="272"/>
      <c r="K37" s="273">
        <f>VLOOKUP(A37,EQUIPOS!A7:D164,4,FALSE)</f>
        <v>194229.96383581427</v>
      </c>
      <c r="L37" s="274"/>
      <c r="M37" s="275">
        <v>45</v>
      </c>
      <c r="N37" s="276">
        <f>K37/M37</f>
        <v>4316.2214185736502</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8933.7340345419216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75885.029085164293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87146.253120218375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17429.250624043674</v>
      </c>
      <c r="M83" s="868"/>
      <c r="N83" s="54"/>
    </row>
    <row r="84" spans="1:14">
      <c r="B84" s="92" t="s">
        <v>973</v>
      </c>
      <c r="C84" s="93"/>
      <c r="D84" s="93"/>
      <c r="E84" s="93"/>
      <c r="F84" s="93"/>
      <c r="G84" s="93"/>
      <c r="H84" s="93"/>
      <c r="I84" s="90"/>
      <c r="J84" s="91"/>
      <c r="K84" s="308">
        <v>0.05</v>
      </c>
      <c r="L84" s="867">
        <f>N78*K84</f>
        <v>4357.3126560109185</v>
      </c>
      <c r="M84" s="868"/>
      <c r="N84" s="54"/>
    </row>
    <row r="85" spans="1:14" ht="15.75" thickBot="1">
      <c r="B85" s="94" t="s">
        <v>974</v>
      </c>
      <c r="C85" s="95"/>
      <c r="D85" s="95"/>
      <c r="E85" s="95"/>
      <c r="F85" s="95"/>
      <c r="G85" s="95"/>
      <c r="H85" s="95"/>
      <c r="I85" s="96"/>
      <c r="J85" s="97"/>
      <c r="K85" s="309">
        <v>0.05</v>
      </c>
      <c r="L85" s="869">
        <f>N78*K85</f>
        <v>4357.3126560109185</v>
      </c>
      <c r="M85" s="870"/>
      <c r="N85" s="54"/>
    </row>
    <row r="86" spans="1:14" ht="15.75" thickBot="1">
      <c r="B86" s="833" t="s">
        <v>953</v>
      </c>
      <c r="C86" s="834"/>
      <c r="D86" s="834"/>
      <c r="E86" s="834"/>
      <c r="F86" s="834"/>
      <c r="G86" s="834"/>
      <c r="H86" s="834"/>
      <c r="I86" s="834"/>
      <c r="J86" s="834"/>
      <c r="K86" s="834"/>
      <c r="L86" s="834"/>
      <c r="M86" s="835"/>
      <c r="N86" s="55">
        <f>L83+L84+L85</f>
        <v>26143.875936065513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113290.12905628388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1485</v>
      </c>
      <c r="C31" s="84" t="s">
        <v>1486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275">
        <v>2.5</v>
      </c>
      <c r="N36" s="276">
        <f>K36/M36</f>
        <v>8178.1037404553381</v>
      </c>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0.05</v>
      </c>
      <c r="N41" s="348">
        <f>N76*M41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8986.1293494913589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75885.029085164293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16160.5121807204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102762.08216140374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20552.416432280748</v>
      </c>
      <c r="M83" s="868"/>
      <c r="N83" s="54"/>
    </row>
    <row r="84" spans="1:14">
      <c r="B84" s="92" t="s">
        <v>973</v>
      </c>
      <c r="C84" s="93"/>
      <c r="D84" s="93"/>
      <c r="E84" s="93"/>
      <c r="F84" s="93"/>
      <c r="G84" s="93"/>
      <c r="H84" s="93"/>
      <c r="I84" s="90"/>
      <c r="J84" s="91"/>
      <c r="K84" s="308">
        <v>0.05</v>
      </c>
      <c r="L84" s="867">
        <f>N78*K84</f>
        <v>5138.1041080701871</v>
      </c>
      <c r="M84" s="868"/>
      <c r="N84" s="54"/>
    </row>
    <row r="85" spans="1:14" ht="15.75" thickBot="1">
      <c r="B85" s="94" t="s">
        <v>974</v>
      </c>
      <c r="C85" s="95"/>
      <c r="D85" s="95"/>
      <c r="E85" s="95"/>
      <c r="F85" s="95"/>
      <c r="G85" s="95"/>
      <c r="H85" s="95"/>
      <c r="I85" s="96"/>
      <c r="J85" s="97"/>
      <c r="K85" s="309">
        <v>0.05</v>
      </c>
      <c r="L85" s="869">
        <f>N78*K85</f>
        <v>5138.1041080701871</v>
      </c>
      <c r="M85" s="870"/>
      <c r="N85" s="54"/>
    </row>
    <row r="86" spans="1:14" ht="15.75" thickBot="1">
      <c r="B86" s="833" t="s">
        <v>953</v>
      </c>
      <c r="C86" s="834"/>
      <c r="D86" s="834"/>
      <c r="E86" s="834"/>
      <c r="F86" s="834"/>
      <c r="G86" s="834"/>
      <c r="H86" s="834"/>
      <c r="I86" s="834"/>
      <c r="J86" s="834"/>
      <c r="K86" s="834"/>
      <c r="L86" s="834"/>
      <c r="M86" s="835"/>
      <c r="N86" s="55">
        <f>L83+L84+L85</f>
        <v>30828.624648421122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133590.70680982486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1487</v>
      </c>
      <c r="C31" s="84" t="s">
        <v>1488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275">
        <v>2.5</v>
      </c>
      <c r="N36" s="276">
        <f>K36/M36</f>
        <v>8178.1037404553381</v>
      </c>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0.05</v>
      </c>
      <c r="N41" s="348">
        <f>N76*M41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8986.1293494913589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75885.029085164293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16160.5121807204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102762.08216140374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20552.416432280748</v>
      </c>
      <c r="M83" s="868"/>
      <c r="N83" s="54"/>
    </row>
    <row r="84" spans="1:14">
      <c r="B84" s="92" t="s">
        <v>973</v>
      </c>
      <c r="C84" s="93"/>
      <c r="D84" s="93"/>
      <c r="E84" s="93"/>
      <c r="F84" s="93"/>
      <c r="G84" s="93"/>
      <c r="H84" s="93"/>
      <c r="I84" s="90"/>
      <c r="J84" s="91"/>
      <c r="K84" s="308">
        <v>0.05</v>
      </c>
      <c r="L84" s="867">
        <f>N78*K84</f>
        <v>5138.1041080701871</v>
      </c>
      <c r="M84" s="868"/>
      <c r="N84" s="54"/>
    </row>
    <row r="85" spans="1:14" ht="15.75" thickBot="1">
      <c r="B85" s="94" t="s">
        <v>974</v>
      </c>
      <c r="C85" s="95"/>
      <c r="D85" s="95"/>
      <c r="E85" s="95"/>
      <c r="F85" s="95"/>
      <c r="G85" s="95"/>
      <c r="H85" s="95"/>
      <c r="I85" s="96"/>
      <c r="J85" s="97"/>
      <c r="K85" s="309">
        <v>0.05</v>
      </c>
      <c r="L85" s="869">
        <f>N78*K85</f>
        <v>5138.1041080701871</v>
      </c>
      <c r="M85" s="870"/>
      <c r="N85" s="54"/>
    </row>
    <row r="86" spans="1:14" ht="15.75" thickBot="1">
      <c r="B86" s="833" t="s">
        <v>953</v>
      </c>
      <c r="C86" s="834"/>
      <c r="D86" s="834"/>
      <c r="E86" s="834"/>
      <c r="F86" s="834"/>
      <c r="G86" s="834"/>
      <c r="H86" s="834"/>
      <c r="I86" s="834"/>
      <c r="J86" s="834"/>
      <c r="K86" s="834"/>
      <c r="L86" s="834"/>
      <c r="M86" s="835"/>
      <c r="N86" s="55">
        <f>L83+L84+L85</f>
        <v>30828.624648421122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133590.70680982486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1489</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275">
        <v>2.5</v>
      </c>
      <c r="N36" s="276">
        <f>K36/M36</f>
        <v>8178.1037404553381</v>
      </c>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0.05</v>
      </c>
      <c r="N41" s="348">
        <f>N76*M41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8986.1293494913589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73.467006312193405</v>
      </c>
      <c r="N49" s="276">
        <f>K49*M49</f>
        <v>1763.2081514926417</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75885.029085164293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16160.5121807204</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102762.08216140374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20552.416432280748</v>
      </c>
      <c r="M83" s="868"/>
      <c r="N83" s="54"/>
    </row>
    <row r="84" spans="1:14">
      <c r="B84" s="92" t="s">
        <v>973</v>
      </c>
      <c r="C84" s="93"/>
      <c r="D84" s="93"/>
      <c r="E84" s="93"/>
      <c r="F84" s="93"/>
      <c r="G84" s="93"/>
      <c r="H84" s="93"/>
      <c r="I84" s="90"/>
      <c r="J84" s="91"/>
      <c r="K84" s="308">
        <v>0.05</v>
      </c>
      <c r="L84" s="867">
        <f>N78*K84</f>
        <v>5138.1041080701871</v>
      </c>
      <c r="M84" s="868"/>
      <c r="N84" s="54"/>
    </row>
    <row r="85" spans="1:14" ht="15.75" thickBot="1">
      <c r="B85" s="94" t="s">
        <v>974</v>
      </c>
      <c r="C85" s="95"/>
      <c r="D85" s="95"/>
      <c r="E85" s="95"/>
      <c r="F85" s="95"/>
      <c r="G85" s="95"/>
      <c r="H85" s="95"/>
      <c r="I85" s="96"/>
      <c r="J85" s="97"/>
      <c r="K85" s="309">
        <v>0.05</v>
      </c>
      <c r="L85" s="869">
        <f>N78*K85</f>
        <v>5138.1041080701871</v>
      </c>
      <c r="M85" s="870"/>
      <c r="N85" s="54"/>
    </row>
    <row r="86" spans="1:14" ht="15.75" thickBot="1">
      <c r="B86" s="833" t="s">
        <v>953</v>
      </c>
      <c r="C86" s="834"/>
      <c r="D86" s="834"/>
      <c r="E86" s="834"/>
      <c r="F86" s="834"/>
      <c r="G86" s="834"/>
      <c r="H86" s="834"/>
      <c r="I86" s="834"/>
      <c r="J86" s="834"/>
      <c r="K86" s="834"/>
      <c r="L86" s="834"/>
      <c r="M86" s="835"/>
      <c r="N86" s="55">
        <f>L83+L84+L85</f>
        <v>30828.624648421122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133590.70680982486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1033</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30</v>
      </c>
      <c r="N36" s="276">
        <f>K36/M36</f>
        <v>3087.6449820480184</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30</v>
      </c>
      <c r="N37" s="276">
        <f>K37/M37</f>
        <v>5452.0691603035584</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30</v>
      </c>
      <c r="N38" s="276">
        <f>K38/M38</f>
        <v>4600.183354006128</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8.9561768172669982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13148.853673174972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57016.78533359358</v>
      </c>
      <c r="N48" s="276">
        <f>K48*M48</f>
        <v>71270.981666991982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71270.981666991982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2">
        <f>VLOOKUP(A59,TRANSPORTE!A5:D123,4,FALSE)</f>
        <v>1331.0858046366889</v>
      </c>
      <c r="M59" s="923"/>
      <c r="N59" s="291">
        <f>K59*L59</f>
        <v>1663.857255795861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1663.857255795861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895.61768172669986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86979.31027768951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17395.862055537902</v>
      </c>
      <c r="M83" s="868"/>
      <c r="N83" s="54"/>
    </row>
    <row r="84" spans="1:14">
      <c r="B84" s="92" t="s">
        <v>973</v>
      </c>
      <c r="C84" s="93"/>
      <c r="D84" s="93"/>
      <c r="E84" s="93"/>
      <c r="F84" s="93"/>
      <c r="G84" s="93"/>
      <c r="H84" s="93"/>
      <c r="I84" s="90"/>
      <c r="J84" s="91"/>
      <c r="K84" s="308">
        <v>0.05</v>
      </c>
      <c r="L84" s="867">
        <f>N78*K84</f>
        <v>4348.9655138844755</v>
      </c>
      <c r="M84" s="868"/>
      <c r="N84" s="54"/>
    </row>
    <row r="85" spans="1:14" ht="15.75" thickBot="1">
      <c r="B85" s="94" t="s">
        <v>974</v>
      </c>
      <c r="C85" s="95"/>
      <c r="D85" s="95"/>
      <c r="E85" s="95"/>
      <c r="F85" s="95"/>
      <c r="G85" s="95"/>
      <c r="H85" s="95"/>
      <c r="I85" s="96"/>
      <c r="J85" s="97"/>
      <c r="K85" s="309">
        <v>0.05</v>
      </c>
      <c r="L85" s="869">
        <f>N78*K85</f>
        <v>4348.9655138844755</v>
      </c>
      <c r="M85" s="870"/>
      <c r="N85" s="54"/>
    </row>
    <row r="86" spans="1:14" ht="15.75" thickBot="1">
      <c r="B86" s="833" t="s">
        <v>953</v>
      </c>
      <c r="C86" s="834"/>
      <c r="D86" s="834"/>
      <c r="E86" s="834"/>
      <c r="F86" s="834"/>
      <c r="G86" s="834"/>
      <c r="H86" s="834"/>
      <c r="I86" s="834"/>
      <c r="J86" s="834"/>
      <c r="K86" s="834"/>
      <c r="L86" s="834"/>
      <c r="M86" s="835"/>
      <c r="N86" s="55">
        <f>L83+L84+L85</f>
        <v>26093.793083306853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113073.10336099636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1034</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30</v>
      </c>
      <c r="N36" s="276">
        <f>K36/M36</f>
        <v>3087.6449820480184</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30</v>
      </c>
      <c r="N37" s="276">
        <f>K37/M37</f>
        <v>5452.0691603035584</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30</v>
      </c>
      <c r="N38" s="276">
        <f>K38/M38</f>
        <v>4600.183354006128</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8.9561768172669982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13148.853673174972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57016.78533359358</v>
      </c>
      <c r="N48" s="276">
        <f>K48*M48</f>
        <v>71270.981666991982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71270.981666991982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2">
        <f>VLOOKUP(A59,TRANSPORTE!A5:D123,4,FALSE)</f>
        <v>1331.0858046366889</v>
      </c>
      <c r="M59" s="923"/>
      <c r="N59" s="291">
        <f>K59*L59</f>
        <v>1663.857255795861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1663.857255795861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895.61768172669986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86979.31027768951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17395.862055537902</v>
      </c>
      <c r="M83" s="868"/>
      <c r="N83" s="54"/>
    </row>
    <row r="84" spans="1:14">
      <c r="B84" s="92" t="s">
        <v>973</v>
      </c>
      <c r="C84" s="93"/>
      <c r="D84" s="93"/>
      <c r="E84" s="93"/>
      <c r="F84" s="93"/>
      <c r="G84" s="93"/>
      <c r="H84" s="93"/>
      <c r="I84" s="90"/>
      <c r="J84" s="91"/>
      <c r="K84" s="308">
        <v>0.05</v>
      </c>
      <c r="L84" s="867">
        <f>N78*K84</f>
        <v>4348.9655138844755</v>
      </c>
      <c r="M84" s="868"/>
      <c r="N84" s="54"/>
    </row>
    <row r="85" spans="1:14" ht="15.75" thickBot="1">
      <c r="B85" s="94" t="s">
        <v>974</v>
      </c>
      <c r="C85" s="95"/>
      <c r="D85" s="95"/>
      <c r="E85" s="95"/>
      <c r="F85" s="95"/>
      <c r="G85" s="95"/>
      <c r="H85" s="95"/>
      <c r="I85" s="96"/>
      <c r="J85" s="97"/>
      <c r="K85" s="309">
        <v>0.05</v>
      </c>
      <c r="L85" s="869">
        <f>N78*K85</f>
        <v>4348.9655138844755</v>
      </c>
      <c r="M85" s="870"/>
      <c r="N85" s="54"/>
    </row>
    <row r="86" spans="1:14" ht="15.75" thickBot="1">
      <c r="B86" s="833" t="s">
        <v>953</v>
      </c>
      <c r="C86" s="834"/>
      <c r="D86" s="834"/>
      <c r="E86" s="834"/>
      <c r="F86" s="834"/>
      <c r="G86" s="834"/>
      <c r="H86" s="834"/>
      <c r="I86" s="834"/>
      <c r="J86" s="834"/>
      <c r="K86" s="834"/>
      <c r="L86" s="834"/>
      <c r="M86" s="835"/>
      <c r="N86" s="55">
        <f>L83+L84+L85</f>
        <v>26093.793083306853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113073.10336099636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1035</v>
      </c>
      <c r="C31" s="84" t="s">
        <v>1493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30</v>
      </c>
      <c r="N36" s="276">
        <f>K36/M36</f>
        <v>3087.6449820480184</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30</v>
      </c>
      <c r="N37" s="276">
        <f>K37/M37</f>
        <v>5452.0691603035584</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30</v>
      </c>
      <c r="N38" s="276">
        <f>K38/M38</f>
        <v>4600.183354006128</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8.9561768172669982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13148.853673174972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57016.78533359358</v>
      </c>
      <c r="N48" s="276">
        <f>K48*M48</f>
        <v>71270.981666991982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71270.981666991982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22">
        <f>VLOOKUP(A59,TRANSPORTE!A5:D123,4,FALSE)</f>
        <v>1331.0858046366889</v>
      </c>
      <c r="M59" s="923"/>
      <c r="N59" s="291">
        <f>K59*L59</f>
        <v>1663.857255795861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1663.857255795861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895.61768172669986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86979.31027768951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17395.862055537902</v>
      </c>
      <c r="M83" s="868"/>
      <c r="N83" s="54"/>
    </row>
    <row r="84" spans="1:14">
      <c r="B84" s="92" t="s">
        <v>973</v>
      </c>
      <c r="C84" s="93"/>
      <c r="D84" s="93"/>
      <c r="E84" s="93"/>
      <c r="F84" s="93"/>
      <c r="G84" s="93"/>
      <c r="H84" s="93"/>
      <c r="I84" s="90"/>
      <c r="J84" s="91"/>
      <c r="K84" s="308">
        <v>0.05</v>
      </c>
      <c r="L84" s="867">
        <f>N78*K84</f>
        <v>4348.9655138844755</v>
      </c>
      <c r="M84" s="868"/>
      <c r="N84" s="54"/>
    </row>
    <row r="85" spans="1:14" ht="15.75" thickBot="1">
      <c r="B85" s="94" t="s">
        <v>974</v>
      </c>
      <c r="C85" s="95"/>
      <c r="D85" s="95"/>
      <c r="E85" s="95"/>
      <c r="F85" s="95"/>
      <c r="G85" s="95"/>
      <c r="H85" s="95"/>
      <c r="I85" s="96"/>
      <c r="J85" s="97"/>
      <c r="K85" s="309">
        <v>0.05</v>
      </c>
      <c r="L85" s="869">
        <f>N78*K85</f>
        <v>4348.9655138844755</v>
      </c>
      <c r="M85" s="870"/>
      <c r="N85" s="54"/>
    </row>
    <row r="86" spans="1:14" ht="15.75" thickBot="1">
      <c r="B86" s="833" t="s">
        <v>953</v>
      </c>
      <c r="C86" s="834"/>
      <c r="D86" s="834"/>
      <c r="E86" s="834"/>
      <c r="F86" s="834"/>
      <c r="G86" s="834"/>
      <c r="H86" s="834"/>
      <c r="I86" s="834"/>
      <c r="J86" s="834"/>
      <c r="K86" s="834"/>
      <c r="L86" s="834"/>
      <c r="M86" s="835"/>
      <c r="N86" s="55">
        <f>L83+L84+L85</f>
        <v>26093.793083306853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113073.10336099636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468.48525764297244</v>
      </c>
      <c r="N49" s="276">
        <f>K49*M49</f>
        <v>42163.67318786752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116285.49412153917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126865.20951155531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25373.041902311063</v>
      </c>
      <c r="M83" s="868"/>
      <c r="N83" s="54"/>
    </row>
    <row r="84" spans="1:14">
      <c r="B84" s="92" t="s">
        <v>973</v>
      </c>
      <c r="C84" s="93"/>
      <c r="D84" s="93"/>
      <c r="E84" s="93"/>
      <c r="F84" s="93"/>
      <c r="G84" s="93"/>
      <c r="H84" s="93"/>
      <c r="I84" s="90"/>
      <c r="J84" s="91"/>
      <c r="K84" s="308">
        <v>0.05</v>
      </c>
      <c r="L84" s="867">
        <f>N78*K84</f>
        <v>6343.2604755777656</v>
      </c>
      <c r="M84" s="868"/>
      <c r="N84" s="54"/>
    </row>
    <row r="85" spans="1:14" ht="15.75" thickBot="1">
      <c r="B85" s="94" t="s">
        <v>974</v>
      </c>
      <c r="C85" s="95"/>
      <c r="D85" s="95"/>
      <c r="E85" s="95"/>
      <c r="F85" s="95"/>
      <c r="G85" s="95"/>
      <c r="H85" s="95"/>
      <c r="I85" s="96"/>
      <c r="J85" s="97"/>
      <c r="K85" s="309">
        <v>0.05</v>
      </c>
      <c r="L85" s="869">
        <f>N78*K85</f>
        <v>6343.2604755777656</v>
      </c>
      <c r="M85" s="870"/>
      <c r="N85" s="54"/>
    </row>
    <row r="86" spans="1:14" ht="15.75" thickBot="1">
      <c r="B86" s="833" t="s">
        <v>953</v>
      </c>
      <c r="C86" s="834"/>
      <c r="D86" s="834"/>
      <c r="E86" s="834"/>
      <c r="F86" s="834"/>
      <c r="G86" s="834"/>
      <c r="H86" s="834"/>
      <c r="I86" s="834"/>
      <c r="J86" s="834"/>
      <c r="K86" s="834"/>
      <c r="L86" s="834"/>
      <c r="M86" s="835"/>
      <c r="N86" s="55">
        <f>L83+L84+L85</f>
        <v>38059.562853466596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164924.7723650219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1495</v>
      </c>
      <c r="C31" s="84" t="s">
        <v>2022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468.48525764297244</v>
      </c>
      <c r="N49" s="276">
        <f>K49*M49</f>
        <v>42163.67318786752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116285.49412153917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126865.20951155531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25373.041902311063</v>
      </c>
      <c r="M83" s="868"/>
      <c r="N83" s="54"/>
    </row>
    <row r="84" spans="1:14">
      <c r="B84" s="92" t="s">
        <v>973</v>
      </c>
      <c r="C84" s="93"/>
      <c r="D84" s="93"/>
      <c r="E84" s="93"/>
      <c r="F84" s="93"/>
      <c r="G84" s="93"/>
      <c r="H84" s="93"/>
      <c r="I84" s="90"/>
      <c r="J84" s="91"/>
      <c r="K84" s="308">
        <v>0.05</v>
      </c>
      <c r="L84" s="867">
        <f>N78*K84</f>
        <v>6343.2604755777656</v>
      </c>
      <c r="M84" s="868"/>
      <c r="N84" s="54"/>
    </row>
    <row r="85" spans="1:14" ht="15.75" thickBot="1">
      <c r="B85" s="94" t="s">
        <v>974</v>
      </c>
      <c r="C85" s="95"/>
      <c r="D85" s="95"/>
      <c r="E85" s="95"/>
      <c r="F85" s="95"/>
      <c r="G85" s="95"/>
      <c r="H85" s="95"/>
      <c r="I85" s="96"/>
      <c r="J85" s="97"/>
      <c r="K85" s="309">
        <v>0.05</v>
      </c>
      <c r="L85" s="869">
        <f>N78*K85</f>
        <v>6343.2604755777656</v>
      </c>
      <c r="M85" s="870"/>
      <c r="N85" s="54"/>
    </row>
    <row r="86" spans="1:14" ht="15.75" thickBot="1">
      <c r="B86" s="833" t="s">
        <v>953</v>
      </c>
      <c r="C86" s="834"/>
      <c r="D86" s="834"/>
      <c r="E86" s="834"/>
      <c r="F86" s="834"/>
      <c r="G86" s="834"/>
      <c r="H86" s="834"/>
      <c r="I86" s="834"/>
      <c r="J86" s="834"/>
      <c r="K86" s="834"/>
      <c r="L86" s="834"/>
      <c r="M86" s="835"/>
      <c r="N86" s="55">
        <f>L83+L84+L85</f>
        <v>38059.562853466596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164924.7723650219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topLeftCell="A7"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1496</v>
      </c>
      <c r="C31" s="84" t="s">
        <v>1497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468.48525764297244</v>
      </c>
      <c r="N49" s="276">
        <f>K49*M49</f>
        <v>42163.67318786752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116285.49412153917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126865.20951155531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25373.041902311063</v>
      </c>
      <c r="M83" s="868"/>
      <c r="N83" s="54"/>
    </row>
    <row r="84" spans="1:14">
      <c r="B84" s="92" t="s">
        <v>973</v>
      </c>
      <c r="C84" s="93"/>
      <c r="D84" s="93"/>
      <c r="E84" s="93"/>
      <c r="F84" s="93"/>
      <c r="G84" s="93"/>
      <c r="H84" s="93"/>
      <c r="I84" s="90"/>
      <c r="J84" s="91"/>
      <c r="K84" s="308">
        <v>0.05</v>
      </c>
      <c r="L84" s="867">
        <f>N78*K84</f>
        <v>6343.2604755777656</v>
      </c>
      <c r="M84" s="868"/>
      <c r="N84" s="54"/>
    </row>
    <row r="85" spans="1:14" ht="15.75" thickBot="1">
      <c r="B85" s="94" t="s">
        <v>974</v>
      </c>
      <c r="C85" s="95"/>
      <c r="D85" s="95"/>
      <c r="E85" s="95"/>
      <c r="F85" s="95"/>
      <c r="G85" s="95"/>
      <c r="H85" s="95"/>
      <c r="I85" s="96"/>
      <c r="J85" s="97"/>
      <c r="K85" s="309">
        <v>0.05</v>
      </c>
      <c r="L85" s="869">
        <f>N78*K85</f>
        <v>6343.2604755777656</v>
      </c>
      <c r="M85" s="870"/>
      <c r="N85" s="54"/>
    </row>
    <row r="86" spans="1:14" ht="15.75" thickBot="1">
      <c r="B86" s="833" t="s">
        <v>953</v>
      </c>
      <c r="C86" s="834"/>
      <c r="D86" s="834"/>
      <c r="E86" s="834"/>
      <c r="F86" s="834"/>
      <c r="G86" s="834"/>
      <c r="H86" s="834"/>
      <c r="I86" s="834"/>
      <c r="J86" s="834"/>
      <c r="K86" s="834"/>
      <c r="L86" s="834"/>
      <c r="M86" s="835"/>
      <c r="N86" s="55">
        <f>L83+L84+L85</f>
        <v>38059.562853466596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164924.7723650219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1498</v>
      </c>
      <c r="C31" s="84" t="s">
        <v>1499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468.48525764297244</v>
      </c>
      <c r="N49" s="276">
        <f>K49*M49</f>
        <v>42163.67318786752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116285.49412153917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126865.20951155531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25373.041902311063</v>
      </c>
      <c r="M83" s="868"/>
      <c r="N83" s="54"/>
    </row>
    <row r="84" spans="1:14">
      <c r="B84" s="92" t="s">
        <v>973</v>
      </c>
      <c r="C84" s="93"/>
      <c r="D84" s="93"/>
      <c r="E84" s="93"/>
      <c r="F84" s="93"/>
      <c r="G84" s="93"/>
      <c r="H84" s="93"/>
      <c r="I84" s="90"/>
      <c r="J84" s="91"/>
      <c r="K84" s="308">
        <v>0.05</v>
      </c>
      <c r="L84" s="867">
        <f>N78*K84</f>
        <v>6343.2604755777656</v>
      </c>
      <c r="M84" s="868"/>
      <c r="N84" s="54"/>
    </row>
    <row r="85" spans="1:14" ht="15.75" thickBot="1">
      <c r="B85" s="94" t="s">
        <v>974</v>
      </c>
      <c r="C85" s="95"/>
      <c r="D85" s="95"/>
      <c r="E85" s="95"/>
      <c r="F85" s="95"/>
      <c r="G85" s="95"/>
      <c r="H85" s="95"/>
      <c r="I85" s="96"/>
      <c r="J85" s="97"/>
      <c r="K85" s="309">
        <v>0.05</v>
      </c>
      <c r="L85" s="869">
        <f>N78*K85</f>
        <v>6343.2604755777656</v>
      </c>
      <c r="M85" s="870"/>
      <c r="N85" s="54"/>
    </row>
    <row r="86" spans="1:14" ht="15.75" thickBot="1">
      <c r="B86" s="833" t="s">
        <v>953</v>
      </c>
      <c r="C86" s="834"/>
      <c r="D86" s="834"/>
      <c r="E86" s="834"/>
      <c r="F86" s="834"/>
      <c r="G86" s="834"/>
      <c r="H86" s="834"/>
      <c r="I86" s="834"/>
      <c r="J86" s="834"/>
      <c r="K86" s="834"/>
      <c r="L86" s="834"/>
      <c r="M86" s="835"/>
      <c r="N86" s="55">
        <f>L83+L84+L85</f>
        <v>38059.562853466596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164924.7723650219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1500</v>
      </c>
      <c r="C31" s="84" t="s">
        <v>1501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74121.820933671654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84701.536323687789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16940.307264737559</v>
      </c>
      <c r="M83" s="868"/>
      <c r="N83" s="54"/>
    </row>
    <row r="84" spans="1:14">
      <c r="B84" s="92" t="s">
        <v>973</v>
      </c>
      <c r="C84" s="93"/>
      <c r="D84" s="93"/>
      <c r="E84" s="93"/>
      <c r="F84" s="93"/>
      <c r="G84" s="93"/>
      <c r="H84" s="93"/>
      <c r="I84" s="90"/>
      <c r="J84" s="91"/>
      <c r="K84" s="308">
        <v>0.05</v>
      </c>
      <c r="L84" s="867">
        <f>N78*K84</f>
        <v>4235.0768161843898</v>
      </c>
      <c r="M84" s="868"/>
      <c r="N84" s="54"/>
    </row>
    <row r="85" spans="1:14" ht="15.75" thickBot="1">
      <c r="B85" s="94" t="s">
        <v>974</v>
      </c>
      <c r="C85" s="95"/>
      <c r="D85" s="95"/>
      <c r="E85" s="95"/>
      <c r="F85" s="95"/>
      <c r="G85" s="95"/>
      <c r="H85" s="95"/>
      <c r="I85" s="96"/>
      <c r="J85" s="97"/>
      <c r="K85" s="309">
        <v>0.05</v>
      </c>
      <c r="L85" s="869">
        <f>N78*K85</f>
        <v>4235.0768161843898</v>
      </c>
      <c r="M85" s="870"/>
      <c r="N85" s="54"/>
    </row>
    <row r="86" spans="1:14" ht="15.75" thickBot="1">
      <c r="B86" s="833" t="s">
        <v>953</v>
      </c>
      <c r="C86" s="834"/>
      <c r="D86" s="834"/>
      <c r="E86" s="834"/>
      <c r="F86" s="834"/>
      <c r="G86" s="834"/>
      <c r="H86" s="834"/>
      <c r="I86" s="834"/>
      <c r="J86" s="834"/>
      <c r="K86" s="834"/>
      <c r="L86" s="834"/>
      <c r="M86" s="835"/>
      <c r="N86" s="55">
        <f>L83+L84+L85</f>
        <v>25410.460897106335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110111.99722079412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1502</v>
      </c>
      <c r="C31" s="84" t="s">
        <v>1503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74121.820933671654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84701.536323687789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16940.307264737559</v>
      </c>
      <c r="M83" s="868"/>
      <c r="N83" s="54"/>
    </row>
    <row r="84" spans="1:14">
      <c r="B84" s="92" t="s">
        <v>973</v>
      </c>
      <c r="C84" s="93"/>
      <c r="D84" s="93"/>
      <c r="E84" s="93"/>
      <c r="F84" s="93"/>
      <c r="G84" s="93"/>
      <c r="H84" s="93"/>
      <c r="I84" s="90"/>
      <c r="J84" s="91"/>
      <c r="K84" s="308">
        <v>0.05</v>
      </c>
      <c r="L84" s="867">
        <f>N78*K84</f>
        <v>4235.0768161843898</v>
      </c>
      <c r="M84" s="868"/>
      <c r="N84" s="54"/>
    </row>
    <row r="85" spans="1:14" ht="15.75" thickBot="1">
      <c r="B85" s="94" t="s">
        <v>974</v>
      </c>
      <c r="C85" s="95"/>
      <c r="D85" s="95"/>
      <c r="E85" s="95"/>
      <c r="F85" s="95"/>
      <c r="G85" s="95"/>
      <c r="H85" s="95"/>
      <c r="I85" s="96"/>
      <c r="J85" s="97"/>
      <c r="K85" s="309">
        <v>0.05</v>
      </c>
      <c r="L85" s="869">
        <f>N78*K85</f>
        <v>4235.0768161843898</v>
      </c>
      <c r="M85" s="870"/>
      <c r="N85" s="54"/>
    </row>
    <row r="86" spans="1:14" ht="15.75" thickBot="1">
      <c r="B86" s="833" t="s">
        <v>953</v>
      </c>
      <c r="C86" s="834"/>
      <c r="D86" s="834"/>
      <c r="E86" s="834"/>
      <c r="F86" s="834"/>
      <c r="G86" s="834"/>
      <c r="H86" s="834"/>
      <c r="I86" s="834"/>
      <c r="J86" s="834"/>
      <c r="K86" s="834"/>
      <c r="L86" s="834"/>
      <c r="M86" s="835"/>
      <c r="N86" s="55">
        <f>L83+L84+L85</f>
        <v>25410.460897106335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110111.99722079412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1504</v>
      </c>
      <c r="C31" s="84" t="s">
        <v>1505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74121.820933671654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84701.536323687789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16940.307264737559</v>
      </c>
      <c r="M83" s="868"/>
      <c r="N83" s="54"/>
    </row>
    <row r="84" spans="1:14">
      <c r="B84" s="92" t="s">
        <v>973</v>
      </c>
      <c r="C84" s="93"/>
      <c r="D84" s="93"/>
      <c r="E84" s="93"/>
      <c r="F84" s="93"/>
      <c r="G84" s="93"/>
      <c r="H84" s="93"/>
      <c r="I84" s="90"/>
      <c r="J84" s="91"/>
      <c r="K84" s="308">
        <v>0.05</v>
      </c>
      <c r="L84" s="867">
        <f>N78*K84</f>
        <v>4235.0768161843898</v>
      </c>
      <c r="M84" s="868"/>
      <c r="N84" s="54"/>
    </row>
    <row r="85" spans="1:14" ht="15.75" thickBot="1">
      <c r="B85" s="94" t="s">
        <v>974</v>
      </c>
      <c r="C85" s="95"/>
      <c r="D85" s="95"/>
      <c r="E85" s="95"/>
      <c r="F85" s="95"/>
      <c r="G85" s="95"/>
      <c r="H85" s="95"/>
      <c r="I85" s="96"/>
      <c r="J85" s="97"/>
      <c r="K85" s="309">
        <v>0.05</v>
      </c>
      <c r="L85" s="869">
        <f>N78*K85</f>
        <v>4235.0768161843898</v>
      </c>
      <c r="M85" s="870"/>
      <c r="N85" s="54"/>
    </row>
    <row r="86" spans="1:14" ht="15.75" thickBot="1">
      <c r="B86" s="833" t="s">
        <v>953</v>
      </c>
      <c r="C86" s="834"/>
      <c r="D86" s="834"/>
      <c r="E86" s="834"/>
      <c r="F86" s="834"/>
      <c r="G86" s="834"/>
      <c r="H86" s="834"/>
      <c r="I86" s="834"/>
      <c r="J86" s="834"/>
      <c r="K86" s="834"/>
      <c r="L86" s="834"/>
      <c r="M86" s="835"/>
      <c r="N86" s="55">
        <f>L83+L84+L85</f>
        <v>25410.460897106335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110111.99722079412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1506</v>
      </c>
      <c r="C31" s="84" t="s">
        <v>1507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74121.820933671654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84701.536323687789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16940.307264737559</v>
      </c>
      <c r="M83" s="868"/>
      <c r="N83" s="54"/>
    </row>
    <row r="84" spans="1:14">
      <c r="B84" s="92" t="s">
        <v>973</v>
      </c>
      <c r="C84" s="93"/>
      <c r="D84" s="93"/>
      <c r="E84" s="93"/>
      <c r="F84" s="93"/>
      <c r="G84" s="93"/>
      <c r="H84" s="93"/>
      <c r="I84" s="90"/>
      <c r="J84" s="91"/>
      <c r="K84" s="308">
        <v>0.05</v>
      </c>
      <c r="L84" s="867">
        <f>N78*K84</f>
        <v>4235.0768161843898</v>
      </c>
      <c r="M84" s="868"/>
      <c r="N84" s="54"/>
    </row>
    <row r="85" spans="1:14" ht="15.75" thickBot="1">
      <c r="B85" s="94" t="s">
        <v>974</v>
      </c>
      <c r="C85" s="95"/>
      <c r="D85" s="95"/>
      <c r="E85" s="95"/>
      <c r="F85" s="95"/>
      <c r="G85" s="95"/>
      <c r="H85" s="95"/>
      <c r="I85" s="96"/>
      <c r="J85" s="97"/>
      <c r="K85" s="309">
        <v>0.05</v>
      </c>
      <c r="L85" s="869">
        <f>N78*K85</f>
        <v>4235.0768161843898</v>
      </c>
      <c r="M85" s="870"/>
      <c r="N85" s="54"/>
    </row>
    <row r="86" spans="1:14" ht="15.75" thickBot="1">
      <c r="B86" s="833" t="s">
        <v>953</v>
      </c>
      <c r="C86" s="834"/>
      <c r="D86" s="834"/>
      <c r="E86" s="834"/>
      <c r="F86" s="834"/>
      <c r="G86" s="834"/>
      <c r="H86" s="834"/>
      <c r="I86" s="834"/>
      <c r="J86" s="834"/>
      <c r="K86" s="834"/>
      <c r="L86" s="834"/>
      <c r="M86" s="835"/>
      <c r="N86" s="55">
        <f>L83+L84+L85</f>
        <v>25410.460897106335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110111.99722079412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1508</v>
      </c>
      <c r="C31" s="84" t="s">
        <v>1509</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468.48525764297244</v>
      </c>
      <c r="N48" s="276">
        <f>K48*M48</f>
        <v>468.48525764297244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468.48525764297244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3" t="s">
        <v>953</v>
      </c>
      <c r="C76" s="834"/>
      <c r="D76" s="834"/>
      <c r="E76" s="834"/>
      <c r="F76" s="834"/>
      <c r="G76" s="834"/>
      <c r="H76" s="834"/>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468.48525764297244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93.6970515285945</v>
      </c>
      <c r="M83" s="868"/>
      <c r="N83" s="54"/>
    </row>
    <row r="84" spans="1:14">
      <c r="B84" s="92" t="s">
        <v>973</v>
      </c>
      <c r="C84" s="93"/>
      <c r="D84" s="93"/>
      <c r="E84" s="93"/>
      <c r="F84" s="93"/>
      <c r="G84" s="93"/>
      <c r="H84" s="93"/>
      <c r="I84" s="90"/>
      <c r="J84" s="91"/>
      <c r="K84" s="308">
        <v>0.05</v>
      </c>
      <c r="L84" s="867">
        <f>N78*K84</f>
        <v>23.424262882148625</v>
      </c>
      <c r="M84" s="868"/>
      <c r="N84" s="54"/>
    </row>
    <row r="85" spans="1:14" ht="15.75" thickBot="1">
      <c r="B85" s="94" t="s">
        <v>974</v>
      </c>
      <c r="C85" s="95"/>
      <c r="D85" s="95"/>
      <c r="E85" s="95"/>
      <c r="F85" s="95"/>
      <c r="G85" s="95"/>
      <c r="H85" s="95"/>
      <c r="I85" s="96"/>
      <c r="J85" s="97"/>
      <c r="K85" s="309">
        <v>0.05</v>
      </c>
      <c r="L85" s="869">
        <f>N78*K85</f>
        <v>23.424262882148625</v>
      </c>
      <c r="M85" s="870"/>
      <c r="N85" s="54"/>
    </row>
    <row r="86" spans="1:14" ht="15.75" thickBot="1">
      <c r="B86" s="833" t="s">
        <v>953</v>
      </c>
      <c r="C86" s="834"/>
      <c r="D86" s="834"/>
      <c r="E86" s="834"/>
      <c r="F86" s="834"/>
      <c r="G86" s="834"/>
      <c r="H86" s="834"/>
      <c r="I86" s="834"/>
      <c r="J86" s="834"/>
      <c r="K86" s="834"/>
      <c r="L86" s="834"/>
      <c r="M86" s="835"/>
      <c r="N86" s="55">
        <f>L83+L84+L85</f>
        <v>140.54557729289175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609.03083493586416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1510</v>
      </c>
      <c r="C31" s="84" t="s">
        <v>1511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468.48525764297244</v>
      </c>
      <c r="N49" s="276">
        <f>K49*M49</f>
        <v>42163.67318786752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116285.49412153917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126865.20951155531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25373.041902311063</v>
      </c>
      <c r="M83" s="868"/>
      <c r="N83" s="54"/>
    </row>
    <row r="84" spans="1:14">
      <c r="B84" s="92" t="s">
        <v>973</v>
      </c>
      <c r="C84" s="93"/>
      <c r="D84" s="93"/>
      <c r="E84" s="93"/>
      <c r="F84" s="93"/>
      <c r="G84" s="93"/>
      <c r="H84" s="93"/>
      <c r="I84" s="90"/>
      <c r="J84" s="91"/>
      <c r="K84" s="308">
        <v>0.05</v>
      </c>
      <c r="L84" s="867">
        <f>N78*K84</f>
        <v>6343.2604755777656</v>
      </c>
      <c r="M84" s="868"/>
      <c r="N84" s="54"/>
    </row>
    <row r="85" spans="1:14" ht="15.75" thickBot="1">
      <c r="B85" s="94" t="s">
        <v>974</v>
      </c>
      <c r="C85" s="95"/>
      <c r="D85" s="95"/>
      <c r="E85" s="95"/>
      <c r="F85" s="95"/>
      <c r="G85" s="95"/>
      <c r="H85" s="95"/>
      <c r="I85" s="96"/>
      <c r="J85" s="97"/>
      <c r="K85" s="309">
        <v>0.05</v>
      </c>
      <c r="L85" s="869">
        <f>N78*K85</f>
        <v>6343.2604755777656</v>
      </c>
      <c r="M85" s="870"/>
      <c r="N85" s="54"/>
    </row>
    <row r="86" spans="1:14" ht="15.75" thickBot="1">
      <c r="B86" s="833" t="s">
        <v>953</v>
      </c>
      <c r="C86" s="834"/>
      <c r="D86" s="834"/>
      <c r="E86" s="834"/>
      <c r="F86" s="834"/>
      <c r="G86" s="834"/>
      <c r="H86" s="834"/>
      <c r="I86" s="834"/>
      <c r="J86" s="834"/>
      <c r="K86" s="834"/>
      <c r="L86" s="834"/>
      <c r="M86" s="835"/>
      <c r="N86" s="55">
        <f>L83+L84+L85</f>
        <v>38059.562853466596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164924.7723650219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1512</v>
      </c>
      <c r="C31" s="84" t="s">
        <v>1513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468.48525764297244</v>
      </c>
      <c r="N49" s="276">
        <f>K49*M49</f>
        <v>42163.67318786752</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116285.49412153917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126865.20951155531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25373.041902311063</v>
      </c>
      <c r="M83" s="868"/>
      <c r="N83" s="54"/>
    </row>
    <row r="84" spans="1:14">
      <c r="B84" s="92" t="s">
        <v>973</v>
      </c>
      <c r="C84" s="93"/>
      <c r="D84" s="93"/>
      <c r="E84" s="93"/>
      <c r="F84" s="93"/>
      <c r="G84" s="93"/>
      <c r="H84" s="93"/>
      <c r="I84" s="90"/>
      <c r="J84" s="91"/>
      <c r="K84" s="308">
        <v>0.05</v>
      </c>
      <c r="L84" s="867">
        <f>N78*K84</f>
        <v>6343.2604755777656</v>
      </c>
      <c r="M84" s="868"/>
      <c r="N84" s="54"/>
    </row>
    <row r="85" spans="1:14" ht="15.75" thickBot="1">
      <c r="B85" s="94" t="s">
        <v>974</v>
      </c>
      <c r="C85" s="95"/>
      <c r="D85" s="95"/>
      <c r="E85" s="95"/>
      <c r="F85" s="95"/>
      <c r="G85" s="95"/>
      <c r="H85" s="95"/>
      <c r="I85" s="96"/>
      <c r="J85" s="97"/>
      <c r="K85" s="309">
        <v>0.05</v>
      </c>
      <c r="L85" s="869">
        <f>N78*K85</f>
        <v>6343.2604755777656</v>
      </c>
      <c r="M85" s="870"/>
      <c r="N85" s="54"/>
    </row>
    <row r="86" spans="1:14" ht="15.75" thickBot="1">
      <c r="B86" s="833" t="s">
        <v>953</v>
      </c>
      <c r="C86" s="834"/>
      <c r="D86" s="834"/>
      <c r="E86" s="834"/>
      <c r="F86" s="834"/>
      <c r="G86" s="834"/>
      <c r="H86" s="834"/>
      <c r="I86" s="834"/>
      <c r="J86" s="834"/>
      <c r="K86" s="834"/>
      <c r="L86" s="834"/>
      <c r="M86" s="835"/>
      <c r="N86" s="55">
        <f>L83+L84+L85</f>
        <v>38059.562853466596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164924.7723650219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1514</v>
      </c>
      <c r="C31" s="84" t="s">
        <v>1515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74121.820933671654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84701.536323687789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16940.307264737559</v>
      </c>
      <c r="M83" s="868"/>
      <c r="N83" s="54"/>
    </row>
    <row r="84" spans="1:14">
      <c r="B84" s="92" t="s">
        <v>973</v>
      </c>
      <c r="C84" s="93"/>
      <c r="D84" s="93"/>
      <c r="E84" s="93"/>
      <c r="F84" s="93"/>
      <c r="G84" s="93"/>
      <c r="H84" s="93"/>
      <c r="I84" s="90"/>
      <c r="J84" s="91"/>
      <c r="K84" s="308">
        <v>0.05</v>
      </c>
      <c r="L84" s="867">
        <f>N78*K84</f>
        <v>4235.0768161843898</v>
      </c>
      <c r="M84" s="868"/>
      <c r="N84" s="54"/>
    </row>
    <row r="85" spans="1:14" ht="15.75" thickBot="1">
      <c r="B85" s="94" t="s">
        <v>974</v>
      </c>
      <c r="C85" s="95"/>
      <c r="D85" s="95"/>
      <c r="E85" s="95"/>
      <c r="F85" s="95"/>
      <c r="G85" s="95"/>
      <c r="H85" s="95"/>
      <c r="I85" s="96"/>
      <c r="J85" s="97"/>
      <c r="K85" s="309">
        <v>0.05</v>
      </c>
      <c r="L85" s="869">
        <f>N78*K85</f>
        <v>4235.0768161843898</v>
      </c>
      <c r="M85" s="870"/>
      <c r="N85" s="54"/>
    </row>
    <row r="86" spans="1:14" ht="15.75" thickBot="1">
      <c r="B86" s="833" t="s">
        <v>953</v>
      </c>
      <c r="C86" s="834"/>
      <c r="D86" s="834"/>
      <c r="E86" s="834"/>
      <c r="F86" s="834"/>
      <c r="G86" s="834"/>
      <c r="H86" s="834"/>
      <c r="I86" s="834"/>
      <c r="J86" s="834"/>
      <c r="K86" s="834"/>
      <c r="L86" s="834"/>
      <c r="M86" s="835"/>
      <c r="N86" s="55">
        <f>L83+L84+L85</f>
        <v>25410.460897106335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110111.99722079412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10"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1516</v>
      </c>
      <c r="C31" s="84" t="s">
        <v>1517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45</v>
      </c>
      <c r="N36" s="276">
        <f>K36/M36</f>
        <v>1544.752928752675</v>
      </c>
    </row>
    <row r="37" spans="1:14">
      <c r="A37" s="116" t="s">
        <v>271</v>
      </c>
      <c r="B37" s="846" t="str">
        <f>VLOOKUP(A37,EQUIPOS!A7:D154,3,FALSE)</f>
        <v>Motoniveladora, potencia 140 HP, ancho de cuchilla 3,66 m, peso 11 ton.</v>
      </c>
      <c r="C37" s="847"/>
      <c r="D37" s="847"/>
      <c r="E37" s="847"/>
      <c r="F37" s="847"/>
      <c r="G37" s="847"/>
      <c r="H37" s="848"/>
      <c r="I37" s="271"/>
      <c r="J37" s="272"/>
      <c r="K37" s="273">
        <f>VLOOKUP(A37,EQUIPOS!A7:D164,4,FALSE)</f>
        <v>163562.07480910677</v>
      </c>
      <c r="L37" s="274"/>
      <c r="M37" s="275">
        <v>45</v>
      </c>
      <c r="N37" s="276">
        <f>K37/M37</f>
        <v>3634.7127735357058</v>
      </c>
    </row>
    <row r="38" spans="1:14">
      <c r="A38" t="s">
        <v>365</v>
      </c>
      <c r="B38" s="846" t="str">
        <f>VLOOKUP(A38,EQUIPOS!A8:D154,3,FALSE)</f>
        <v xml:space="preserve">Vibrocompatador, potencia 153 HP, peso 10 Ton. </v>
      </c>
      <c r="C38" s="847"/>
      <c r="D38" s="847"/>
      <c r="E38" s="847"/>
      <c r="F38" s="847"/>
      <c r="G38" s="847"/>
      <c r="H38" s="848"/>
      <c r="I38" s="271"/>
      <c r="J38" s="272"/>
      <c r="K38" s="273">
        <f>VLOOKUP(A38,EQUIPOS!A8:D165,4,FALSE)</f>
        <v>138005.50062018383</v>
      </c>
      <c r="L38" s="274"/>
      <c r="M38" s="275">
        <v>45</v>
      </c>
      <c r="N38" s="276">
        <f>K38/M38</f>
        <v>3066.7889026707517</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5.9707845448446664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8252.2253895039776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57016.78533359358</v>
      </c>
      <c r="N48" s="276">
        <f>K48*M48</f>
        <v>74121.820933671654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74121.820933671654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22">
        <f>VLOOKUP(A59,TRANSPORTE!A5:D123,4,FALSE)</f>
        <v>1331.0858046366889</v>
      </c>
      <c r="M59" s="923"/>
      <c r="N59" s="291">
        <f>K59*L59</f>
        <v>1730.4115460276955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3" t="s">
        <v>953</v>
      </c>
      <c r="C76" s="834"/>
      <c r="D76" s="834"/>
      <c r="E76" s="834"/>
      <c r="F76" s="834"/>
      <c r="G76" s="834"/>
      <c r="H76" s="834"/>
      <c r="I76" s="840"/>
      <c r="J76" s="840"/>
      <c r="K76" s="840"/>
      <c r="L76" s="840"/>
      <c r="M76" s="841"/>
      <c r="N76" s="464">
        <f>SUM(N70:N75)</f>
        <v>597.07845448446665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84701.536323687789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16940.307264737559</v>
      </c>
      <c r="M83" s="868"/>
      <c r="N83" s="54"/>
    </row>
    <row r="84" spans="1:14">
      <c r="B84" s="92" t="s">
        <v>973</v>
      </c>
      <c r="C84" s="93"/>
      <c r="D84" s="93"/>
      <c r="E84" s="93"/>
      <c r="F84" s="93"/>
      <c r="G84" s="93"/>
      <c r="H84" s="93"/>
      <c r="I84" s="90"/>
      <c r="J84" s="91"/>
      <c r="K84" s="308">
        <v>0.05</v>
      </c>
      <c r="L84" s="867">
        <f>N78*K84</f>
        <v>4235.0768161843898</v>
      </c>
      <c r="M84" s="868"/>
      <c r="N84" s="54"/>
    </row>
    <row r="85" spans="1:14" ht="15.75" thickBot="1">
      <c r="B85" s="94" t="s">
        <v>974</v>
      </c>
      <c r="C85" s="95"/>
      <c r="D85" s="95"/>
      <c r="E85" s="95"/>
      <c r="F85" s="95"/>
      <c r="G85" s="95"/>
      <c r="H85" s="95"/>
      <c r="I85" s="96"/>
      <c r="J85" s="97"/>
      <c r="K85" s="309">
        <v>0.05</v>
      </c>
      <c r="L85" s="869">
        <f>N78*K85</f>
        <v>4235.0768161843898</v>
      </c>
      <c r="M85" s="870"/>
      <c r="N85" s="54"/>
    </row>
    <row r="86" spans="1:14" ht="15.75" thickBot="1">
      <c r="B86" s="833" t="s">
        <v>953</v>
      </c>
      <c r="C86" s="834"/>
      <c r="D86" s="834"/>
      <c r="E86" s="834"/>
      <c r="F86" s="834"/>
      <c r="G86" s="834"/>
      <c r="H86" s="834"/>
      <c r="I86" s="834"/>
      <c r="J86" s="834"/>
      <c r="K86" s="834"/>
      <c r="L86" s="834"/>
      <c r="M86" s="835"/>
      <c r="N86" s="55">
        <f>L83+L84+L85</f>
        <v>25410.460897106335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110111.99722079412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topLeftCell="A16"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1518</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468.48525764297244</v>
      </c>
      <c r="N48" s="276">
        <f>K48*M48</f>
        <v>468.48525764297244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468.48525764297244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3" t="s">
        <v>953</v>
      </c>
      <c r="C76" s="834"/>
      <c r="D76" s="834"/>
      <c r="E76" s="834"/>
      <c r="F76" s="834"/>
      <c r="G76" s="834"/>
      <c r="H76" s="834"/>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468.48525764297244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93.6970515285945</v>
      </c>
      <c r="M83" s="868"/>
      <c r="N83" s="54"/>
    </row>
    <row r="84" spans="1:14">
      <c r="B84" s="92" t="s">
        <v>973</v>
      </c>
      <c r="C84" s="93"/>
      <c r="D84" s="93"/>
      <c r="E84" s="93"/>
      <c r="F84" s="93"/>
      <c r="G84" s="93"/>
      <c r="H84" s="93"/>
      <c r="I84" s="90"/>
      <c r="J84" s="91"/>
      <c r="K84" s="308">
        <v>0.05</v>
      </c>
      <c r="L84" s="867">
        <f>N78*K84</f>
        <v>23.424262882148625</v>
      </c>
      <c r="M84" s="868"/>
      <c r="N84" s="54"/>
    </row>
    <row r="85" spans="1:14" ht="15.75" thickBot="1">
      <c r="B85" s="94" t="s">
        <v>974</v>
      </c>
      <c r="C85" s="95"/>
      <c r="D85" s="95"/>
      <c r="E85" s="95"/>
      <c r="F85" s="95"/>
      <c r="G85" s="95"/>
      <c r="H85" s="95"/>
      <c r="I85" s="96"/>
      <c r="J85" s="97"/>
      <c r="K85" s="309">
        <v>0.05</v>
      </c>
      <c r="L85" s="869">
        <f>N78*K85</f>
        <v>23.424262882148625</v>
      </c>
      <c r="M85" s="870"/>
      <c r="N85" s="54"/>
    </row>
    <row r="86" spans="1:14" ht="15.75" thickBot="1">
      <c r="B86" s="833" t="s">
        <v>953</v>
      </c>
      <c r="C86" s="834"/>
      <c r="D86" s="834"/>
      <c r="E86" s="834"/>
      <c r="F86" s="834"/>
      <c r="G86" s="834"/>
      <c r="H86" s="834"/>
      <c r="I86" s="834"/>
      <c r="J86" s="834"/>
      <c r="K86" s="834"/>
      <c r="L86" s="834"/>
      <c r="M86" s="835"/>
      <c r="N86" s="55">
        <f>L83+L84+L85</f>
        <v>140.54557729289175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609.03083493586416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16"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456"/>
      <c r="L30" s="844" t="s">
        <v>945</v>
      </c>
      <c r="M30" s="845"/>
      <c r="N30" s="74" t="s">
        <v>946</v>
      </c>
    </row>
    <row r="31" spans="1:14" ht="15.75" thickBot="1">
      <c r="A31" t="s">
        <v>1845</v>
      </c>
      <c r="B31" s="83" t="s">
        <v>1522</v>
      </c>
      <c r="C31" s="84" t="s">
        <v>1520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1741.9133670543249</v>
      </c>
      <c r="N48" s="276">
        <f>K48*M48</f>
        <v>1741.9133670543249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1741.9133670543249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1741.9133670543249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348.38267341086498</v>
      </c>
      <c r="M83" s="868"/>
      <c r="N83" s="54"/>
    </row>
    <row r="84" spans="1:14">
      <c r="B84" s="92" t="s">
        <v>973</v>
      </c>
      <c r="C84" s="93"/>
      <c r="D84" s="93"/>
      <c r="E84" s="93"/>
      <c r="F84" s="93"/>
      <c r="G84" s="93"/>
      <c r="H84" s="93"/>
      <c r="I84" s="90"/>
      <c r="J84" s="91"/>
      <c r="K84" s="308">
        <v>0.05</v>
      </c>
      <c r="L84" s="867">
        <f>N78*K84</f>
        <v>87.095668352716245</v>
      </c>
      <c r="M84" s="868"/>
      <c r="N84" s="54"/>
    </row>
    <row r="85" spans="1:14" ht="15.75" thickBot="1">
      <c r="B85" s="94" t="s">
        <v>974</v>
      </c>
      <c r="C85" s="95"/>
      <c r="D85" s="95"/>
      <c r="E85" s="95"/>
      <c r="F85" s="95"/>
      <c r="G85" s="95"/>
      <c r="H85" s="95"/>
      <c r="I85" s="96"/>
      <c r="J85" s="97"/>
      <c r="K85" s="309">
        <v>0.05</v>
      </c>
      <c r="L85" s="869">
        <f>N78*K85</f>
        <v>87.095668352716245</v>
      </c>
      <c r="M85" s="870"/>
      <c r="N85" s="54"/>
    </row>
    <row r="86" spans="1:14" ht="15.75" thickBot="1">
      <c r="B86" s="833" t="s">
        <v>953</v>
      </c>
      <c r="C86" s="834"/>
      <c r="D86" s="834"/>
      <c r="E86" s="834"/>
      <c r="F86" s="834"/>
      <c r="G86" s="834"/>
      <c r="H86" s="834"/>
      <c r="I86" s="834"/>
      <c r="J86" s="834"/>
      <c r="K86" s="834"/>
      <c r="L86" s="834"/>
      <c r="M86" s="835"/>
      <c r="N86" s="55">
        <f>L83+L84+L85</f>
        <v>522.57401011629747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2264.4873771706225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1523</v>
      </c>
      <c r="C31" s="84" t="s">
        <v>1530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1546.0013502218092</v>
      </c>
      <c r="N48" s="276">
        <f>K48*M48</f>
        <v>1546.0013502218092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1546.0013502218092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1546.0013502218092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309.20027004436184</v>
      </c>
      <c r="M83" s="868"/>
      <c r="N83" s="54"/>
    </row>
    <row r="84" spans="1:14">
      <c r="B84" s="92" t="s">
        <v>973</v>
      </c>
      <c r="C84" s="93"/>
      <c r="D84" s="93"/>
      <c r="E84" s="93"/>
      <c r="F84" s="93"/>
      <c r="G84" s="93"/>
      <c r="H84" s="93"/>
      <c r="I84" s="90"/>
      <c r="J84" s="91"/>
      <c r="K84" s="308">
        <v>0.05</v>
      </c>
      <c r="L84" s="867">
        <f>N78*K84</f>
        <v>77.300067511090461</v>
      </c>
      <c r="M84" s="868"/>
      <c r="N84" s="54"/>
    </row>
    <row r="85" spans="1:14" ht="15.75" thickBot="1">
      <c r="B85" s="94" t="s">
        <v>974</v>
      </c>
      <c r="C85" s="95"/>
      <c r="D85" s="95"/>
      <c r="E85" s="95"/>
      <c r="F85" s="95"/>
      <c r="G85" s="95"/>
      <c r="H85" s="95"/>
      <c r="I85" s="96"/>
      <c r="J85" s="97"/>
      <c r="K85" s="309">
        <v>0.05</v>
      </c>
      <c r="L85" s="869">
        <f>N78*K85</f>
        <v>77.300067511090461</v>
      </c>
      <c r="M85" s="870"/>
      <c r="N85" s="54"/>
    </row>
    <row r="86" spans="1:14" ht="15.75" thickBot="1">
      <c r="B86" s="833" t="s">
        <v>953</v>
      </c>
      <c r="C86" s="834"/>
      <c r="D86" s="834"/>
      <c r="E86" s="834"/>
      <c r="F86" s="834"/>
      <c r="G86" s="834"/>
      <c r="H86" s="834"/>
      <c r="I86" s="834"/>
      <c r="J86" s="834"/>
      <c r="K86" s="834"/>
      <c r="L86" s="834"/>
      <c r="M86" s="835"/>
      <c r="N86" s="55">
        <f>L83+L84+L85</f>
        <v>463.80040506654274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2009.8017552883518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1525</v>
      </c>
      <c r="C31" s="84" t="s">
        <v>1524</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1698.2590589557751</v>
      </c>
      <c r="N48" s="276">
        <f>K48*M48</f>
        <v>1698.2590589557751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1698.2590589557751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1698.2590589557751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339.65181179115507</v>
      </c>
      <c r="M83" s="868"/>
      <c r="N83" s="54"/>
    </row>
    <row r="84" spans="1:14">
      <c r="B84" s="92" t="s">
        <v>973</v>
      </c>
      <c r="C84" s="93"/>
      <c r="D84" s="93"/>
      <c r="E84" s="93"/>
      <c r="F84" s="93"/>
      <c r="G84" s="93"/>
      <c r="H84" s="93"/>
      <c r="I84" s="90"/>
      <c r="J84" s="91"/>
      <c r="K84" s="308">
        <v>0.05</v>
      </c>
      <c r="L84" s="867">
        <f>N78*K84</f>
        <v>84.912952947788767</v>
      </c>
      <c r="M84" s="868"/>
      <c r="N84" s="54"/>
    </row>
    <row r="85" spans="1:14" ht="15.75" thickBot="1">
      <c r="B85" s="94" t="s">
        <v>974</v>
      </c>
      <c r="C85" s="95"/>
      <c r="D85" s="95"/>
      <c r="E85" s="95"/>
      <c r="F85" s="95"/>
      <c r="G85" s="95"/>
      <c r="H85" s="95"/>
      <c r="I85" s="96"/>
      <c r="J85" s="97"/>
      <c r="K85" s="309">
        <v>0.05</v>
      </c>
      <c r="L85" s="869">
        <f>N78*K85</f>
        <v>84.912952947788767</v>
      </c>
      <c r="M85" s="870"/>
      <c r="N85" s="54"/>
    </row>
    <row r="86" spans="1:14" ht="15.75" thickBot="1">
      <c r="B86" s="833" t="s">
        <v>953</v>
      </c>
      <c r="C86" s="834"/>
      <c r="D86" s="834"/>
      <c r="E86" s="834"/>
      <c r="F86" s="834"/>
      <c r="G86" s="834"/>
      <c r="H86" s="834"/>
      <c r="I86" s="834"/>
      <c r="J86" s="834"/>
      <c r="K86" s="834"/>
      <c r="L86" s="834"/>
      <c r="M86" s="835"/>
      <c r="N86" s="55">
        <f>L83+L84+L85</f>
        <v>509.4777176867326</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2207.7367766425077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1527</v>
      </c>
      <c r="C31" s="84" t="s">
        <v>1531</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2094.3420495084702</v>
      </c>
      <c r="N48" s="276">
        <f>K48*M48</f>
        <v>2094.3420495084702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2094.3420495084702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2094.3420495084702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418.86840990169406</v>
      </c>
      <c r="M83" s="868"/>
      <c r="N83" s="54"/>
    </row>
    <row r="84" spans="1:14">
      <c r="B84" s="92" t="s">
        <v>973</v>
      </c>
      <c r="C84" s="93"/>
      <c r="D84" s="93"/>
      <c r="E84" s="93"/>
      <c r="F84" s="93"/>
      <c r="G84" s="93"/>
      <c r="H84" s="93"/>
      <c r="I84" s="90"/>
      <c r="J84" s="91"/>
      <c r="K84" s="308">
        <v>0.05</v>
      </c>
      <c r="L84" s="867">
        <f>N78*K84</f>
        <v>104.71710247542352</v>
      </c>
      <c r="M84" s="868"/>
      <c r="N84" s="54"/>
    </row>
    <row r="85" spans="1:14" ht="15.75" thickBot="1">
      <c r="B85" s="94" t="s">
        <v>974</v>
      </c>
      <c r="C85" s="95"/>
      <c r="D85" s="95"/>
      <c r="E85" s="95"/>
      <c r="F85" s="95"/>
      <c r="G85" s="95"/>
      <c r="H85" s="95"/>
      <c r="I85" s="96"/>
      <c r="J85" s="97"/>
      <c r="K85" s="309">
        <v>0.05</v>
      </c>
      <c r="L85" s="869">
        <f>N78*K85</f>
        <v>104.71710247542352</v>
      </c>
      <c r="M85" s="870"/>
      <c r="N85" s="54"/>
    </row>
    <row r="86" spans="1:14" ht="15.75" thickBot="1">
      <c r="B86" s="833" t="s">
        <v>953</v>
      </c>
      <c r="C86" s="834"/>
      <c r="D86" s="834"/>
      <c r="E86" s="834"/>
      <c r="F86" s="834"/>
      <c r="G86" s="834"/>
      <c r="H86" s="834"/>
      <c r="I86" s="834"/>
      <c r="J86" s="834"/>
      <c r="K86" s="834"/>
      <c r="L86" s="834"/>
      <c r="M86" s="835"/>
      <c r="N86" s="55">
        <f>L83+L84+L85</f>
        <v>628.30261485254107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2722.6446643610111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1036</v>
      </c>
      <c r="C31" s="84" t="s">
        <v>1532</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1571.5550915477895</v>
      </c>
      <c r="N48" s="276">
        <f>K48*M48</f>
        <v>1571.5550915477895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1571.5550915477895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1571.5550915477895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314.31101830955794</v>
      </c>
      <c r="M83" s="868"/>
      <c r="N83" s="54"/>
    </row>
    <row r="84" spans="1:14">
      <c r="B84" s="92" t="s">
        <v>973</v>
      </c>
      <c r="C84" s="93"/>
      <c r="D84" s="93"/>
      <c r="E84" s="93"/>
      <c r="F84" s="93"/>
      <c r="G84" s="93"/>
      <c r="H84" s="93"/>
      <c r="I84" s="90"/>
      <c r="J84" s="91"/>
      <c r="K84" s="308">
        <v>0.05</v>
      </c>
      <c r="L84" s="867">
        <f>N78*K84</f>
        <v>78.577754577389484</v>
      </c>
      <c r="M84" s="868"/>
      <c r="N84" s="54"/>
    </row>
    <row r="85" spans="1:14" ht="15.75" thickBot="1">
      <c r="B85" s="94" t="s">
        <v>974</v>
      </c>
      <c r="C85" s="95"/>
      <c r="D85" s="95"/>
      <c r="E85" s="95"/>
      <c r="F85" s="95"/>
      <c r="G85" s="95"/>
      <c r="H85" s="95"/>
      <c r="I85" s="96"/>
      <c r="J85" s="97"/>
      <c r="K85" s="309">
        <v>0.05</v>
      </c>
      <c r="L85" s="869">
        <f>N78*K85</f>
        <v>78.577754577389484</v>
      </c>
      <c r="M85" s="870"/>
      <c r="N85" s="54"/>
    </row>
    <row r="86" spans="1:14" ht="15.75" thickBot="1">
      <c r="B86" s="833" t="s">
        <v>953</v>
      </c>
      <c r="C86" s="834"/>
      <c r="D86" s="834"/>
      <c r="E86" s="834"/>
      <c r="F86" s="834"/>
      <c r="G86" s="834"/>
      <c r="H86" s="834"/>
      <c r="I86" s="834"/>
      <c r="J86" s="834"/>
      <c r="K86" s="834"/>
      <c r="L86" s="834"/>
      <c r="M86" s="835"/>
      <c r="N86" s="55">
        <f>L83+L84+L85</f>
        <v>471.46652746433693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2043.0216190121264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1037</v>
      </c>
      <c r="C31" s="84" t="s">
        <v>1533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1846.2578108020778</v>
      </c>
      <c r="N48" s="276">
        <f>K48*M48</f>
        <v>1846.2578108020778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1846.2578108020778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1846.2578108020778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369.25156216041557</v>
      </c>
      <c r="M83" s="868"/>
      <c r="N83" s="54"/>
    </row>
    <row r="84" spans="1:14">
      <c r="B84" s="92" t="s">
        <v>973</v>
      </c>
      <c r="C84" s="93"/>
      <c r="D84" s="93"/>
      <c r="E84" s="93"/>
      <c r="F84" s="93"/>
      <c r="G84" s="93"/>
      <c r="H84" s="93"/>
      <c r="I84" s="90"/>
      <c r="J84" s="91"/>
      <c r="K84" s="308">
        <v>0.05</v>
      </c>
      <c r="L84" s="867">
        <f>N78*K84</f>
        <v>92.312890540103893</v>
      </c>
      <c r="M84" s="868"/>
      <c r="N84" s="54"/>
    </row>
    <row r="85" spans="1:14" ht="15.75" thickBot="1">
      <c r="B85" s="94" t="s">
        <v>974</v>
      </c>
      <c r="C85" s="95"/>
      <c r="D85" s="95"/>
      <c r="E85" s="95"/>
      <c r="F85" s="95"/>
      <c r="G85" s="95"/>
      <c r="H85" s="95"/>
      <c r="I85" s="96"/>
      <c r="J85" s="97"/>
      <c r="K85" s="309">
        <v>0.05</v>
      </c>
      <c r="L85" s="869">
        <f>N78*K85</f>
        <v>92.312890540103893</v>
      </c>
      <c r="M85" s="870"/>
      <c r="N85" s="54"/>
    </row>
    <row r="86" spans="1:14" ht="15.75" thickBot="1">
      <c r="B86" s="833" t="s">
        <v>953</v>
      </c>
      <c r="C86" s="834"/>
      <c r="D86" s="834"/>
      <c r="E86" s="834"/>
      <c r="F86" s="834"/>
      <c r="G86" s="834"/>
      <c r="H86" s="834"/>
      <c r="I86" s="834"/>
      <c r="J86" s="834"/>
      <c r="K86" s="834"/>
      <c r="L86" s="834"/>
      <c r="M86" s="835"/>
      <c r="N86" s="55">
        <f>L83+L84+L85</f>
        <v>553.87734324062342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2400.1351540427013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1528</v>
      </c>
      <c r="C31" s="84" t="s">
        <v>1534</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1432.0742534768135</v>
      </c>
      <c r="N48" s="276">
        <f>K48*M48</f>
        <v>1432.0742534768135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1432.0742534768135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1432.0742534768135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286.4148506953627</v>
      </c>
      <c r="M83" s="868"/>
      <c r="N83" s="54"/>
    </row>
    <row r="84" spans="1:14">
      <c r="B84" s="92" t="s">
        <v>973</v>
      </c>
      <c r="C84" s="93"/>
      <c r="D84" s="93"/>
      <c r="E84" s="93"/>
      <c r="F84" s="93"/>
      <c r="G84" s="93"/>
      <c r="H84" s="93"/>
      <c r="I84" s="90"/>
      <c r="J84" s="91"/>
      <c r="K84" s="308">
        <v>0.05</v>
      </c>
      <c r="L84" s="867">
        <f>N78*K84</f>
        <v>71.603712673840676</v>
      </c>
      <c r="M84" s="868"/>
      <c r="N84" s="54"/>
    </row>
    <row r="85" spans="1:14" ht="15.75" thickBot="1">
      <c r="B85" s="94" t="s">
        <v>974</v>
      </c>
      <c r="C85" s="95"/>
      <c r="D85" s="95"/>
      <c r="E85" s="95"/>
      <c r="F85" s="95"/>
      <c r="G85" s="95"/>
      <c r="H85" s="95"/>
      <c r="I85" s="96"/>
      <c r="J85" s="97"/>
      <c r="K85" s="309">
        <v>0.05</v>
      </c>
      <c r="L85" s="869">
        <f>N78*K85</f>
        <v>71.603712673840676</v>
      </c>
      <c r="M85" s="870"/>
      <c r="N85" s="54"/>
    </row>
    <row r="86" spans="1:14" ht="15.75" thickBot="1">
      <c r="B86" s="833" t="s">
        <v>953</v>
      </c>
      <c r="C86" s="834"/>
      <c r="D86" s="834"/>
      <c r="E86" s="834"/>
      <c r="F86" s="834"/>
      <c r="G86" s="834"/>
      <c r="H86" s="834"/>
      <c r="I86" s="834"/>
      <c r="J86" s="834"/>
      <c r="K86" s="834"/>
      <c r="L86" s="834"/>
      <c r="M86" s="835"/>
      <c r="N86" s="55">
        <f>L83+L84+L85</f>
        <v>429.62227604304405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1861.6965295198574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19"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1535</v>
      </c>
      <c r="C31" s="84" t="s">
        <v>1536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2235.9523660232776</v>
      </c>
      <c r="N48" s="276">
        <f>K48*M48</f>
        <v>2235.9523660232776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2235.9523660232776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2235.9523660232776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447.19047320465552</v>
      </c>
      <c r="M83" s="868"/>
      <c r="N83" s="54"/>
    </row>
    <row r="84" spans="1:14">
      <c r="B84" s="92" t="s">
        <v>973</v>
      </c>
      <c r="C84" s="93"/>
      <c r="D84" s="93"/>
      <c r="E84" s="93"/>
      <c r="F84" s="93"/>
      <c r="G84" s="93"/>
      <c r="H84" s="93"/>
      <c r="I84" s="90"/>
      <c r="J84" s="91"/>
      <c r="K84" s="308">
        <v>0.05</v>
      </c>
      <c r="L84" s="867">
        <f>N78*K84</f>
        <v>111.79761830116388</v>
      </c>
      <c r="M84" s="868"/>
      <c r="N84" s="54"/>
    </row>
    <row r="85" spans="1:14" ht="15.75" thickBot="1">
      <c r="B85" s="94" t="s">
        <v>974</v>
      </c>
      <c r="C85" s="95"/>
      <c r="D85" s="95"/>
      <c r="E85" s="95"/>
      <c r="F85" s="95"/>
      <c r="G85" s="95"/>
      <c r="H85" s="95"/>
      <c r="I85" s="96"/>
      <c r="J85" s="97"/>
      <c r="K85" s="309">
        <v>0.05</v>
      </c>
      <c r="L85" s="869">
        <f>N78*K85</f>
        <v>111.79761830116388</v>
      </c>
      <c r="M85" s="870"/>
      <c r="N85" s="54"/>
    </row>
    <row r="86" spans="1:14" ht="15.75" thickBot="1">
      <c r="B86" s="833" t="s">
        <v>953</v>
      </c>
      <c r="C86" s="834"/>
      <c r="D86" s="834"/>
      <c r="E86" s="834"/>
      <c r="F86" s="834"/>
      <c r="G86" s="834"/>
      <c r="H86" s="834"/>
      <c r="I86" s="834"/>
      <c r="J86" s="834"/>
      <c r="K86" s="834"/>
      <c r="L86" s="834"/>
      <c r="M86" s="835"/>
      <c r="N86" s="55">
        <f>L83+L84+L85</f>
        <v>670.78570980698328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2906.7380758302606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1537</v>
      </c>
      <c r="C31" s="84" t="s">
        <v>1538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2235.9523660232776</v>
      </c>
      <c r="N48" s="276">
        <f>K48*M48</f>
        <v>2235.9523660232776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2235.9523660232776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3" t="s">
        <v>953</v>
      </c>
      <c r="C76" s="834"/>
      <c r="D76" s="834"/>
      <c r="E76" s="834"/>
      <c r="F76" s="834"/>
      <c r="G76" s="834"/>
      <c r="H76" s="834"/>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2235.9523660232776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447.19047320465552</v>
      </c>
      <c r="M83" s="868"/>
      <c r="N83" s="54"/>
    </row>
    <row r="84" spans="1:14">
      <c r="B84" s="92" t="s">
        <v>973</v>
      </c>
      <c r="C84" s="93"/>
      <c r="D84" s="93"/>
      <c r="E84" s="93"/>
      <c r="F84" s="93"/>
      <c r="G84" s="93"/>
      <c r="H84" s="93"/>
      <c r="I84" s="90"/>
      <c r="J84" s="91"/>
      <c r="K84" s="308">
        <v>0.05</v>
      </c>
      <c r="L84" s="867">
        <f>N78*K84</f>
        <v>111.79761830116388</v>
      </c>
      <c r="M84" s="868"/>
      <c r="N84" s="54"/>
    </row>
    <row r="85" spans="1:14" ht="15.75" thickBot="1">
      <c r="B85" s="94" t="s">
        <v>974</v>
      </c>
      <c r="C85" s="95"/>
      <c r="D85" s="95"/>
      <c r="E85" s="95"/>
      <c r="F85" s="95"/>
      <c r="G85" s="95"/>
      <c r="H85" s="95"/>
      <c r="I85" s="96"/>
      <c r="J85" s="97"/>
      <c r="K85" s="309">
        <v>0.05</v>
      </c>
      <c r="L85" s="869">
        <f>N78*K85</f>
        <v>111.79761830116388</v>
      </c>
      <c r="M85" s="870"/>
      <c r="N85" s="54"/>
    </row>
    <row r="86" spans="1:14" ht="15.75" thickBot="1">
      <c r="B86" s="833" t="s">
        <v>953</v>
      </c>
      <c r="C86" s="834"/>
      <c r="D86" s="834"/>
      <c r="E86" s="834"/>
      <c r="F86" s="834"/>
      <c r="G86" s="834"/>
      <c r="H86" s="834"/>
      <c r="I86" s="834"/>
      <c r="J86" s="834"/>
      <c r="K86" s="834"/>
      <c r="L86" s="834"/>
      <c r="M86" s="835"/>
      <c r="N86" s="55">
        <f>L83+L84+L85</f>
        <v>670.78570980698328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2906.7380758302606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1539</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2235.9523660232776</v>
      </c>
      <c r="N48" s="276">
        <f>K48*M48</f>
        <v>2235.9523660232776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2235.9523660232776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2235.9523660232776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447.19047320465552</v>
      </c>
      <c r="M83" s="868"/>
      <c r="N83" s="54"/>
    </row>
    <row r="84" spans="1:14">
      <c r="B84" s="92" t="s">
        <v>973</v>
      </c>
      <c r="C84" s="93"/>
      <c r="D84" s="93"/>
      <c r="E84" s="93"/>
      <c r="F84" s="93"/>
      <c r="G84" s="93"/>
      <c r="H84" s="93"/>
      <c r="I84" s="90"/>
      <c r="J84" s="91"/>
      <c r="K84" s="308">
        <v>0.05</v>
      </c>
      <c r="L84" s="867">
        <f>N78*K84</f>
        <v>111.79761830116388</v>
      </c>
      <c r="M84" s="868"/>
      <c r="N84" s="54"/>
    </row>
    <row r="85" spans="1:14" ht="15.75" thickBot="1">
      <c r="B85" s="94" t="s">
        <v>974</v>
      </c>
      <c r="C85" s="95"/>
      <c r="D85" s="95"/>
      <c r="E85" s="95"/>
      <c r="F85" s="95"/>
      <c r="G85" s="95"/>
      <c r="H85" s="95"/>
      <c r="I85" s="96"/>
      <c r="J85" s="97"/>
      <c r="K85" s="309">
        <v>0.05</v>
      </c>
      <c r="L85" s="869">
        <f>N78*K85</f>
        <v>111.79761830116388</v>
      </c>
      <c r="M85" s="870"/>
      <c r="N85" s="54"/>
    </row>
    <row r="86" spans="1:14" ht="15.75" thickBot="1">
      <c r="B86" s="833" t="s">
        <v>953</v>
      </c>
      <c r="C86" s="834"/>
      <c r="D86" s="834"/>
      <c r="E86" s="834"/>
      <c r="F86" s="834"/>
      <c r="G86" s="834"/>
      <c r="H86" s="834"/>
      <c r="I86" s="834"/>
      <c r="J86" s="834"/>
      <c r="K86" s="834"/>
      <c r="L86" s="834"/>
      <c r="M86" s="835"/>
      <c r="N86" s="55">
        <f>L83+L84+L85</f>
        <v>670.78570980698328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2906.7380758302606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3"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1038</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2331.7788959957038</v>
      </c>
      <c r="N48" s="276">
        <f>K48*M48</f>
        <v>2331.7788959957038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2331.7788959957038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2331.7788959957038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466.35577919914078</v>
      </c>
      <c r="M83" s="868"/>
      <c r="N83" s="54"/>
    </row>
    <row r="84" spans="1:14">
      <c r="B84" s="92" t="s">
        <v>973</v>
      </c>
      <c r="C84" s="93"/>
      <c r="D84" s="93"/>
      <c r="E84" s="93"/>
      <c r="F84" s="93"/>
      <c r="G84" s="93"/>
      <c r="H84" s="93"/>
      <c r="I84" s="90"/>
      <c r="J84" s="91"/>
      <c r="K84" s="308">
        <v>0.05</v>
      </c>
      <c r="L84" s="867">
        <f>N78*K84</f>
        <v>116.5889447997852</v>
      </c>
      <c r="M84" s="868"/>
      <c r="N84" s="54"/>
    </row>
    <row r="85" spans="1:14" ht="15.75" thickBot="1">
      <c r="B85" s="94" t="s">
        <v>974</v>
      </c>
      <c r="C85" s="95"/>
      <c r="D85" s="95"/>
      <c r="E85" s="95"/>
      <c r="F85" s="95"/>
      <c r="G85" s="95"/>
      <c r="H85" s="95"/>
      <c r="I85" s="96"/>
      <c r="J85" s="97"/>
      <c r="K85" s="309">
        <v>0.05</v>
      </c>
      <c r="L85" s="869">
        <f>N78*K85</f>
        <v>116.5889447997852</v>
      </c>
      <c r="M85" s="870"/>
      <c r="N85" s="54"/>
    </row>
    <row r="86" spans="1:14" ht="15.75" thickBot="1">
      <c r="B86" s="833" t="s">
        <v>953</v>
      </c>
      <c r="C86" s="834"/>
      <c r="D86" s="834"/>
      <c r="E86" s="834"/>
      <c r="F86" s="834"/>
      <c r="G86" s="834"/>
      <c r="H86" s="834"/>
      <c r="I86" s="834"/>
      <c r="J86" s="834"/>
      <c r="K86" s="834"/>
      <c r="L86" s="834"/>
      <c r="M86" s="835"/>
      <c r="N86" s="55">
        <f>L83+L84+L85</f>
        <v>699.53366879871112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3031.3125647944148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election activeCell="C72" sqref="C72"/>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1039</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2331.7788959957038</v>
      </c>
      <c r="N48" s="276">
        <f>K48*M48</f>
        <v>2331.7788959957038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2331.7788959957038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2331.7788959957038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466.35577919914078</v>
      </c>
      <c r="M83" s="868"/>
      <c r="N83" s="54"/>
    </row>
    <row r="84" spans="1:14">
      <c r="B84" s="92" t="s">
        <v>973</v>
      </c>
      <c r="C84" s="93"/>
      <c r="D84" s="93"/>
      <c r="E84" s="93"/>
      <c r="F84" s="93"/>
      <c r="G84" s="93"/>
      <c r="H84" s="93"/>
      <c r="I84" s="90"/>
      <c r="J84" s="91"/>
      <c r="K84" s="308">
        <v>0.05</v>
      </c>
      <c r="L84" s="867">
        <f>N78*K84</f>
        <v>116.5889447997852</v>
      </c>
      <c r="M84" s="868"/>
      <c r="N84" s="54"/>
    </row>
    <row r="85" spans="1:14" ht="15.75" thickBot="1">
      <c r="B85" s="94" t="s">
        <v>974</v>
      </c>
      <c r="C85" s="95"/>
      <c r="D85" s="95"/>
      <c r="E85" s="95"/>
      <c r="F85" s="95"/>
      <c r="G85" s="95"/>
      <c r="H85" s="95"/>
      <c r="I85" s="96"/>
      <c r="J85" s="97"/>
      <c r="K85" s="309">
        <v>0.05</v>
      </c>
      <c r="L85" s="869">
        <f>N78*K85</f>
        <v>116.5889447997852</v>
      </c>
      <c r="M85" s="870"/>
      <c r="N85" s="54"/>
    </row>
    <row r="86" spans="1:14" ht="15.75" thickBot="1">
      <c r="B86" s="833" t="s">
        <v>953</v>
      </c>
      <c r="C86" s="834"/>
      <c r="D86" s="834"/>
      <c r="E86" s="834"/>
      <c r="F86" s="834"/>
      <c r="G86" s="834"/>
      <c r="H86" s="834"/>
      <c r="I86" s="834"/>
      <c r="J86" s="834"/>
      <c r="K86" s="834"/>
      <c r="L86" s="834"/>
      <c r="M86" s="835"/>
      <c r="N86" s="55">
        <f>L83+L84+L85</f>
        <v>699.53366879871112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3031.3125647944148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1040</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2331.7788959957038</v>
      </c>
      <c r="N48" s="276">
        <f>K48*M48</f>
        <v>2331.7788959957038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2331.7788959957038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2331.7788959957038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466.35577919914078</v>
      </c>
      <c r="M83" s="868"/>
      <c r="N83" s="54"/>
    </row>
    <row r="84" spans="1:14">
      <c r="B84" s="92" t="s">
        <v>973</v>
      </c>
      <c r="C84" s="93"/>
      <c r="D84" s="93"/>
      <c r="E84" s="93"/>
      <c r="F84" s="93"/>
      <c r="G84" s="93"/>
      <c r="H84" s="93"/>
      <c r="I84" s="90"/>
      <c r="J84" s="91"/>
      <c r="K84" s="308">
        <v>0.05</v>
      </c>
      <c r="L84" s="867">
        <f>N78*K84</f>
        <v>116.5889447997852</v>
      </c>
      <c r="M84" s="868"/>
      <c r="N84" s="54"/>
    </row>
    <row r="85" spans="1:14" ht="15.75" thickBot="1">
      <c r="B85" s="94" t="s">
        <v>974</v>
      </c>
      <c r="C85" s="95"/>
      <c r="D85" s="95"/>
      <c r="E85" s="95"/>
      <c r="F85" s="95"/>
      <c r="G85" s="95"/>
      <c r="H85" s="95"/>
      <c r="I85" s="96"/>
      <c r="J85" s="97"/>
      <c r="K85" s="309">
        <v>0.05</v>
      </c>
      <c r="L85" s="869">
        <f>N78*K85</f>
        <v>116.5889447997852</v>
      </c>
      <c r="M85" s="870"/>
      <c r="N85" s="54"/>
    </row>
    <row r="86" spans="1:14" ht="15.75" thickBot="1">
      <c r="B86" s="833" t="s">
        <v>953</v>
      </c>
      <c r="C86" s="834"/>
      <c r="D86" s="834"/>
      <c r="E86" s="834"/>
      <c r="F86" s="834"/>
      <c r="G86" s="834"/>
      <c r="H86" s="834"/>
      <c r="I86" s="834"/>
      <c r="J86" s="834"/>
      <c r="K86" s="834"/>
      <c r="L86" s="834"/>
      <c r="M86" s="835"/>
      <c r="N86" s="55">
        <f>L83+L84+L85</f>
        <v>699.53366879871112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3031.3125647944148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1041</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2356.2678980997684</v>
      </c>
      <c r="N48" s="276">
        <f>K48*M48</f>
        <v>2356.2678980997684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2356.2678980997684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2356.2678980997684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471.25357961995371</v>
      </c>
      <c r="M83" s="868"/>
      <c r="N83" s="54"/>
    </row>
    <row r="84" spans="1:14">
      <c r="B84" s="92" t="s">
        <v>973</v>
      </c>
      <c r="C84" s="93"/>
      <c r="D84" s="93"/>
      <c r="E84" s="93"/>
      <c r="F84" s="93"/>
      <c r="G84" s="93"/>
      <c r="H84" s="93"/>
      <c r="I84" s="90"/>
      <c r="J84" s="91"/>
      <c r="K84" s="308">
        <v>0.05</v>
      </c>
      <c r="L84" s="867">
        <f>N78*K84</f>
        <v>117.81339490498843</v>
      </c>
      <c r="M84" s="868"/>
      <c r="N84" s="54"/>
    </row>
    <row r="85" spans="1:14" ht="15.75" thickBot="1">
      <c r="B85" s="94" t="s">
        <v>974</v>
      </c>
      <c r="C85" s="95"/>
      <c r="D85" s="95"/>
      <c r="E85" s="95"/>
      <c r="F85" s="95"/>
      <c r="G85" s="95"/>
      <c r="H85" s="95"/>
      <c r="I85" s="96"/>
      <c r="J85" s="97"/>
      <c r="K85" s="309">
        <v>0.05</v>
      </c>
      <c r="L85" s="869">
        <f>N78*K85</f>
        <v>117.81339490498843</v>
      </c>
      <c r="M85" s="870"/>
      <c r="N85" s="54"/>
    </row>
    <row r="86" spans="1:14" ht="15.75" thickBot="1">
      <c r="B86" s="833" t="s">
        <v>953</v>
      </c>
      <c r="C86" s="834"/>
      <c r="D86" s="834"/>
      <c r="E86" s="834"/>
      <c r="F86" s="834"/>
      <c r="G86" s="834"/>
      <c r="H86" s="834"/>
      <c r="I86" s="834"/>
      <c r="J86" s="834"/>
      <c r="K86" s="834"/>
      <c r="L86" s="834"/>
      <c r="M86" s="835"/>
      <c r="N86" s="55">
        <f>L83+L84+L85</f>
        <v>706.88036942993051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3063.1482675296988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1042</v>
      </c>
      <c r="C31" s="84" t="s">
        <v>1545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3161.4636717947101</v>
      </c>
      <c r="N48" s="276">
        <f>K48*M48</f>
        <v>3161.4636717947101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3161.4636717947101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3161.4636717947101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632.29273435894208</v>
      </c>
      <c r="M83" s="868"/>
      <c r="N83" s="54"/>
    </row>
    <row r="84" spans="1:14">
      <c r="B84" s="92" t="s">
        <v>973</v>
      </c>
      <c r="C84" s="93"/>
      <c r="D84" s="93"/>
      <c r="E84" s="93"/>
      <c r="F84" s="93"/>
      <c r="G84" s="93"/>
      <c r="H84" s="93"/>
      <c r="I84" s="90"/>
      <c r="J84" s="91"/>
      <c r="K84" s="308">
        <v>0.05</v>
      </c>
      <c r="L84" s="867">
        <f>N78*K84</f>
        <v>158.07318358973552</v>
      </c>
      <c r="M84" s="868"/>
      <c r="N84" s="54"/>
    </row>
    <row r="85" spans="1:14" ht="15.75" thickBot="1">
      <c r="B85" s="94" t="s">
        <v>974</v>
      </c>
      <c r="C85" s="95"/>
      <c r="D85" s="95"/>
      <c r="E85" s="95"/>
      <c r="F85" s="95"/>
      <c r="G85" s="95"/>
      <c r="H85" s="95"/>
      <c r="I85" s="96"/>
      <c r="J85" s="97"/>
      <c r="K85" s="309">
        <v>0.05</v>
      </c>
      <c r="L85" s="869">
        <f>N78*K85</f>
        <v>158.07318358973552</v>
      </c>
      <c r="M85" s="870"/>
      <c r="N85" s="54"/>
    </row>
    <row r="86" spans="1:14" ht="15.75" thickBot="1">
      <c r="B86" s="833" t="s">
        <v>953</v>
      </c>
      <c r="C86" s="834"/>
      <c r="D86" s="834"/>
      <c r="E86" s="834"/>
      <c r="F86" s="834"/>
      <c r="G86" s="834"/>
      <c r="H86" s="834"/>
      <c r="I86" s="834"/>
      <c r="J86" s="834"/>
      <c r="K86" s="834"/>
      <c r="L86" s="834"/>
      <c r="M86" s="835"/>
      <c r="N86" s="55">
        <f>L83+L84+L85</f>
        <v>948.43910153841318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4109.9027733331232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1546</v>
      </c>
      <c r="C31" s="84" t="s">
        <v>1547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2369.0447687627584</v>
      </c>
      <c r="N48" s="276">
        <f>K48*M48</f>
        <v>2369.0447687627584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2369.0447687627584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2369.0447687627584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473.8089537525517</v>
      </c>
      <c r="M83" s="868"/>
      <c r="N83" s="54"/>
    </row>
    <row r="84" spans="1:14">
      <c r="B84" s="92" t="s">
        <v>973</v>
      </c>
      <c r="C84" s="93"/>
      <c r="D84" s="93"/>
      <c r="E84" s="93"/>
      <c r="F84" s="93"/>
      <c r="G84" s="93"/>
      <c r="H84" s="93"/>
      <c r="I84" s="90"/>
      <c r="J84" s="91"/>
      <c r="K84" s="308">
        <v>0.05</v>
      </c>
      <c r="L84" s="867">
        <f>N78*K84</f>
        <v>118.45223843813793</v>
      </c>
      <c r="M84" s="868"/>
      <c r="N84" s="54"/>
    </row>
    <row r="85" spans="1:14" ht="15.75" thickBot="1">
      <c r="B85" s="94" t="s">
        <v>974</v>
      </c>
      <c r="C85" s="95"/>
      <c r="D85" s="95"/>
      <c r="E85" s="95"/>
      <c r="F85" s="95"/>
      <c r="G85" s="95"/>
      <c r="H85" s="95"/>
      <c r="I85" s="96"/>
      <c r="J85" s="97"/>
      <c r="K85" s="309">
        <v>0.05</v>
      </c>
      <c r="L85" s="869">
        <f>N78*K85</f>
        <v>118.45223843813793</v>
      </c>
      <c r="M85" s="870"/>
      <c r="N85" s="54"/>
    </row>
    <row r="86" spans="1:14" ht="15.75" thickBot="1">
      <c r="B86" s="833" t="s">
        <v>953</v>
      </c>
      <c r="C86" s="834"/>
      <c r="D86" s="834"/>
      <c r="E86" s="834"/>
      <c r="F86" s="834"/>
      <c r="G86" s="834"/>
      <c r="H86" s="834"/>
      <c r="I86" s="834"/>
      <c r="J86" s="834"/>
      <c r="K86" s="834"/>
      <c r="L86" s="834"/>
      <c r="M86" s="835"/>
      <c r="N86" s="55">
        <f>L83+L84+L85</f>
        <v>710.7134306288275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3079.758199391586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1043</v>
      </c>
      <c r="C31" s="84" t="s">
        <v>1548</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6171.3295306181035</v>
      </c>
      <c r="N48" s="276">
        <f>K48*M48</f>
        <v>6171.3295306181035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6171.3295306181035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6171.3295306181035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1234.2659061236209</v>
      </c>
      <c r="M83" s="868"/>
      <c r="N83" s="54"/>
    </row>
    <row r="84" spans="1:14">
      <c r="B84" s="92" t="s">
        <v>973</v>
      </c>
      <c r="C84" s="93"/>
      <c r="D84" s="93"/>
      <c r="E84" s="93"/>
      <c r="F84" s="93"/>
      <c r="G84" s="93"/>
      <c r="H84" s="93"/>
      <c r="I84" s="90"/>
      <c r="J84" s="91"/>
      <c r="K84" s="308">
        <v>0.05</v>
      </c>
      <c r="L84" s="867">
        <f>N78*K84</f>
        <v>308.56647653090522</v>
      </c>
      <c r="M84" s="868"/>
      <c r="N84" s="54"/>
    </row>
    <row r="85" spans="1:14" ht="15.75" thickBot="1">
      <c r="B85" s="94" t="s">
        <v>974</v>
      </c>
      <c r="C85" s="95"/>
      <c r="D85" s="95"/>
      <c r="E85" s="95"/>
      <c r="F85" s="95"/>
      <c r="G85" s="95"/>
      <c r="H85" s="95"/>
      <c r="I85" s="96"/>
      <c r="J85" s="97"/>
      <c r="K85" s="309">
        <v>0.05</v>
      </c>
      <c r="L85" s="869">
        <f>N78*K85</f>
        <v>308.56647653090522</v>
      </c>
      <c r="M85" s="870"/>
      <c r="N85" s="54"/>
    </row>
    <row r="86" spans="1:14" ht="15.75" thickBot="1">
      <c r="B86" s="833" t="s">
        <v>953</v>
      </c>
      <c r="C86" s="834"/>
      <c r="D86" s="834"/>
      <c r="E86" s="834"/>
      <c r="F86" s="834"/>
      <c r="G86" s="834"/>
      <c r="H86" s="834"/>
      <c r="I86" s="834"/>
      <c r="J86" s="834"/>
      <c r="K86" s="834"/>
      <c r="L86" s="834"/>
      <c r="M86" s="835"/>
      <c r="N86" s="55">
        <f>L83+L84+L85</f>
        <v>1851.3988591854313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8022.7283898035348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16"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1044</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500</v>
      </c>
      <c r="N36" s="276">
        <f>K36/M36</f>
        <v>185.25869892288111</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500</v>
      </c>
      <c r="N37" s="276">
        <f>K37/M37</f>
        <v>173.88403241133207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N75*M41</f>
        <v>0.54131000000000007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359.68404133421319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1571.5550915477895</v>
      </c>
      <c r="N48" s="276">
        <f>K48*M48</f>
        <v>1571.5550915477895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1571.5550915477895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22"/>
      <c r="M64" s="823"/>
      <c r="N64" s="130"/>
    </row>
    <row r="65" spans="1:14" ht="15.75" thickBot="1">
      <c r="B65" s="839" t="s">
        <v>953</v>
      </c>
      <c r="C65" s="840"/>
      <c r="D65" s="840"/>
      <c r="E65" s="840"/>
      <c r="F65" s="840"/>
      <c r="G65" s="840"/>
      <c r="H65" s="840"/>
      <c r="I65" s="840"/>
      <c r="J65" s="840"/>
      <c r="K65" s="840"/>
      <c r="L65" s="840"/>
      <c r="M65" s="841"/>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59" t="s">
        <v>963</v>
      </c>
      <c r="C69" s="860"/>
      <c r="D69" s="860"/>
      <c r="E69" s="860"/>
      <c r="F69" s="860"/>
      <c r="G69" s="860"/>
      <c r="H69" s="860"/>
      <c r="I69" s="76" t="s">
        <v>964</v>
      </c>
      <c r="J69" s="78" t="s">
        <v>1410</v>
      </c>
      <c r="K69" s="77" t="s">
        <v>966</v>
      </c>
      <c r="L69" s="861" t="s">
        <v>950</v>
      </c>
      <c r="M69" s="862"/>
      <c r="N69" s="101" t="s">
        <v>951</v>
      </c>
    </row>
    <row r="70" spans="1:14">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4000</v>
      </c>
      <c r="N70" s="399">
        <f>K70/M70</f>
        <v>54.131</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20"/>
      <c r="C74" s="821"/>
      <c r="D74" s="821"/>
      <c r="E74" s="821"/>
      <c r="F74" s="821"/>
      <c r="G74" s="821"/>
      <c r="H74" s="821"/>
      <c r="I74" s="129"/>
      <c r="J74" s="129"/>
      <c r="K74" s="129"/>
      <c r="L74" s="921"/>
      <c r="M74" s="921"/>
      <c r="N74" s="48"/>
    </row>
    <row r="75" spans="1:14" ht="15.75" thickBot="1">
      <c r="B75" s="839" t="s">
        <v>953</v>
      </c>
      <c r="C75" s="840"/>
      <c r="D75" s="840"/>
      <c r="E75" s="840"/>
      <c r="F75" s="840"/>
      <c r="G75" s="840"/>
      <c r="H75" s="840"/>
      <c r="I75" s="840"/>
      <c r="J75" s="840"/>
      <c r="K75" s="840"/>
      <c r="L75" s="840"/>
      <c r="M75" s="841"/>
      <c r="N75" s="305">
        <f>SUM(N70:N74)</f>
        <v>54.131</v>
      </c>
    </row>
    <row r="76" spans="1:14" ht="15.75" thickBot="1">
      <c r="B76" s="36"/>
      <c r="C76" s="37"/>
      <c r="D76" s="37"/>
      <c r="E76" s="37"/>
      <c r="F76" s="37"/>
      <c r="G76" s="37"/>
      <c r="H76" s="37"/>
      <c r="I76" s="37"/>
      <c r="J76" s="37"/>
      <c r="K76" s="37"/>
      <c r="L76" s="37"/>
      <c r="M76" s="37"/>
      <c r="N76" s="38"/>
    </row>
    <row r="77" spans="1:14" ht="15.75" thickBot="1">
      <c r="B77" s="833" t="s">
        <v>967</v>
      </c>
      <c r="C77" s="834"/>
      <c r="D77" s="834"/>
      <c r="E77" s="834"/>
      <c r="F77" s="834"/>
      <c r="G77" s="834"/>
      <c r="H77" s="834"/>
      <c r="I77" s="834"/>
      <c r="J77" s="834"/>
      <c r="K77" s="834"/>
      <c r="L77" s="834"/>
      <c r="M77" s="835"/>
      <c r="N77" s="102">
        <f>N43+N54+N65+N75</f>
        <v>1985.3701328820027</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397.07402657640057</v>
      </c>
      <c r="M82" s="868"/>
      <c r="N82" s="54"/>
    </row>
    <row r="83" spans="1:14">
      <c r="B83" s="92" t="s">
        <v>973</v>
      </c>
      <c r="C83" s="93"/>
      <c r="D83" s="93"/>
      <c r="E83" s="93"/>
      <c r="F83" s="93"/>
      <c r="G83" s="93"/>
      <c r="H83" s="93"/>
      <c r="I83" s="90"/>
      <c r="J83" s="91"/>
      <c r="K83" s="308">
        <v>0.05</v>
      </c>
      <c r="L83" s="867">
        <f>N77*K83</f>
        <v>99.268506644100142</v>
      </c>
      <c r="M83" s="868"/>
      <c r="N83" s="54"/>
    </row>
    <row r="84" spans="1:14" ht="15.75" thickBot="1">
      <c r="B84" s="94" t="s">
        <v>974</v>
      </c>
      <c r="C84" s="95"/>
      <c r="D84" s="95"/>
      <c r="E84" s="95"/>
      <c r="F84" s="95"/>
      <c r="G84" s="95"/>
      <c r="H84" s="95"/>
      <c r="I84" s="96"/>
      <c r="J84" s="97"/>
      <c r="K84" s="309">
        <v>0.05</v>
      </c>
      <c r="L84" s="869">
        <f>N77*K84</f>
        <v>99.268506644100142</v>
      </c>
      <c r="M84" s="870"/>
      <c r="N84" s="54"/>
    </row>
    <row r="85" spans="1:14" ht="15.75" thickBot="1">
      <c r="B85" s="833" t="s">
        <v>953</v>
      </c>
      <c r="C85" s="834"/>
      <c r="D85" s="834"/>
      <c r="E85" s="834"/>
      <c r="F85" s="834"/>
      <c r="G85" s="834"/>
      <c r="H85" s="834"/>
      <c r="I85" s="834"/>
      <c r="J85" s="834"/>
      <c r="K85" s="834"/>
      <c r="L85" s="834"/>
      <c r="M85" s="835"/>
      <c r="N85" s="55">
        <f>L82+L83+L84</f>
        <v>595.61103986460091</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2580.9811727466035</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1045</v>
      </c>
      <c r="C31" s="84" t="s">
        <v>1550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500</v>
      </c>
      <c r="N36" s="276">
        <f>K36/M36</f>
        <v>185.25869892288111</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500</v>
      </c>
      <c r="N37" s="276">
        <f>K37/M37</f>
        <v>173.88403241133207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0.54131000000000007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359.68404133421319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1279.8165447428476</v>
      </c>
      <c r="N48" s="276">
        <f>K48*M48</f>
        <v>1279.8165447428476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1279.8165447428476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54.131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1693.6315860770608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338.72631721541217</v>
      </c>
      <c r="M83" s="868"/>
      <c r="N83" s="54"/>
    </row>
    <row r="84" spans="1:14">
      <c r="B84" s="92" t="s">
        <v>973</v>
      </c>
      <c r="C84" s="93"/>
      <c r="D84" s="93"/>
      <c r="E84" s="93"/>
      <c r="F84" s="93"/>
      <c r="G84" s="93"/>
      <c r="H84" s="93"/>
      <c r="I84" s="90"/>
      <c r="J84" s="91"/>
      <c r="K84" s="308">
        <v>0.05</v>
      </c>
      <c r="L84" s="867">
        <f>N78*K84</f>
        <v>84.681579303853042</v>
      </c>
      <c r="M84" s="868"/>
      <c r="N84" s="54"/>
    </row>
    <row r="85" spans="1:14" ht="15.75" thickBot="1">
      <c r="B85" s="94" t="s">
        <v>974</v>
      </c>
      <c r="C85" s="95"/>
      <c r="D85" s="95"/>
      <c r="E85" s="95"/>
      <c r="F85" s="95"/>
      <c r="G85" s="95"/>
      <c r="H85" s="95"/>
      <c r="I85" s="96"/>
      <c r="J85" s="97"/>
      <c r="K85" s="309">
        <v>0.05</v>
      </c>
      <c r="L85" s="869">
        <f>N78*K85</f>
        <v>84.681579303853042</v>
      </c>
      <c r="M85" s="870"/>
      <c r="N85" s="54"/>
    </row>
    <row r="86" spans="1:14" ht="15.75" thickBot="1">
      <c r="B86" s="833" t="s">
        <v>953</v>
      </c>
      <c r="C86" s="834"/>
      <c r="D86" s="834"/>
      <c r="E86" s="834"/>
      <c r="F86" s="834"/>
      <c r="G86" s="834"/>
      <c r="H86" s="834"/>
      <c r="I86" s="834"/>
      <c r="J86" s="834"/>
      <c r="K86" s="834"/>
      <c r="L86" s="834"/>
      <c r="M86" s="835"/>
      <c r="N86" s="55">
        <f>L83+L84+L85</f>
        <v>508.08947582311822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2201.7210619001789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1551</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500</v>
      </c>
      <c r="N36" s="276">
        <f>K36/M36</f>
        <v>185.25869892288111</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500</v>
      </c>
      <c r="N37" s="276">
        <f>K37/M37</f>
        <v>173.88403241133207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0.54131000000000007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359.68404133421319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12000</v>
      </c>
      <c r="N48" s="276">
        <f>K48*M48</f>
        <v>3600</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3600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54.131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4013.8150413342132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802.76300826684269</v>
      </c>
      <c r="M83" s="868"/>
      <c r="N83" s="54"/>
    </row>
    <row r="84" spans="1:14">
      <c r="B84" s="92" t="s">
        <v>973</v>
      </c>
      <c r="C84" s="93"/>
      <c r="D84" s="93"/>
      <c r="E84" s="93"/>
      <c r="F84" s="93"/>
      <c r="G84" s="93"/>
      <c r="H84" s="93"/>
      <c r="I84" s="90"/>
      <c r="J84" s="91"/>
      <c r="K84" s="308">
        <v>0.05</v>
      </c>
      <c r="L84" s="867">
        <f>N78*K84</f>
        <v>200.69075206671067</v>
      </c>
      <c r="M84" s="868"/>
      <c r="N84" s="54"/>
    </row>
    <row r="85" spans="1:14" ht="15.75" thickBot="1">
      <c r="B85" s="94" t="s">
        <v>974</v>
      </c>
      <c r="C85" s="95"/>
      <c r="D85" s="95"/>
      <c r="E85" s="95"/>
      <c r="F85" s="95"/>
      <c r="G85" s="95"/>
      <c r="H85" s="95"/>
      <c r="I85" s="96"/>
      <c r="J85" s="97"/>
      <c r="K85" s="309">
        <v>0.05</v>
      </c>
      <c r="L85" s="869">
        <f>N78*K85</f>
        <v>200.69075206671067</v>
      </c>
      <c r="M85" s="870"/>
      <c r="N85" s="54"/>
    </row>
    <row r="86" spans="1:14" ht="15.75" thickBot="1">
      <c r="B86" s="833" t="s">
        <v>953</v>
      </c>
      <c r="C86" s="834"/>
      <c r="D86" s="834"/>
      <c r="E86" s="834"/>
      <c r="F86" s="834"/>
      <c r="G86" s="834"/>
      <c r="H86" s="834"/>
      <c r="I86" s="834"/>
      <c r="J86" s="834"/>
      <c r="K86" s="834"/>
      <c r="L86" s="834"/>
      <c r="M86" s="835"/>
      <c r="N86" s="55">
        <f>L83+L84+L85</f>
        <v>1204.1445124002641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5217.9595537344776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965" t="str">
        <f>VLOOKUP(A36,EQUIPOS!A6:D154,3,FALSE)</f>
        <v>Carrotanque Irrigador de asfalto, 1000 GALONES DE CAPACIDAD</v>
      </c>
      <c r="C36" s="966"/>
      <c r="D36" s="966"/>
      <c r="E36" s="966"/>
      <c r="F36" s="966"/>
      <c r="G36" s="966"/>
      <c r="H36" s="967"/>
      <c r="I36" s="271"/>
      <c r="J36" s="272"/>
      <c r="K36" s="273">
        <f>VLOOKUP(A36,EQUIPOS!A6:D163,4,FALSE)</f>
        <v>92629.34946144055</v>
      </c>
      <c r="L36" s="274"/>
      <c r="M36" s="275">
        <v>500</v>
      </c>
      <c r="N36" s="276">
        <f>K36/M36</f>
        <v>185.25869892288111</v>
      </c>
    </row>
    <row r="37" spans="1:14">
      <c r="A37" s="116" t="s">
        <v>176</v>
      </c>
      <c r="B37" s="965" t="str">
        <f>VLOOKUP(A37,EQUIPOS!A7:D154,3,FALSE)</f>
        <v xml:space="preserve">Compresor (barrido y soplado)
</v>
      </c>
      <c r="C37" s="966"/>
      <c r="D37" s="966"/>
      <c r="E37" s="966"/>
      <c r="F37" s="966"/>
      <c r="G37" s="966"/>
      <c r="H37" s="967"/>
      <c r="I37" s="271"/>
      <c r="J37" s="272"/>
      <c r="K37" s="273">
        <f>VLOOKUP(A37,EQUIPOS!A7:D164,4,FALSE)</f>
        <v>86942.016205666034</v>
      </c>
      <c r="L37" s="274"/>
      <c r="M37" s="275">
        <v>500</v>
      </c>
      <c r="N37" s="276">
        <f>K37/M37</f>
        <v>173.88403241133207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0.54131000000000007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359.68404133421319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1234.0327582004661</v>
      </c>
      <c r="N48" s="276">
        <f>K48*M48</f>
        <v>555.31474119020982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555.31474119020982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54.131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969.12978252442292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193.8259565048846</v>
      </c>
      <c r="M83" s="868"/>
      <c r="N83" s="54"/>
    </row>
    <row r="84" spans="1:14">
      <c r="B84" s="92" t="s">
        <v>973</v>
      </c>
      <c r="C84" s="93"/>
      <c r="D84" s="93"/>
      <c r="E84" s="93"/>
      <c r="F84" s="93"/>
      <c r="G84" s="93"/>
      <c r="H84" s="93"/>
      <c r="I84" s="90"/>
      <c r="J84" s="91"/>
      <c r="K84" s="308">
        <v>0.05</v>
      </c>
      <c r="L84" s="867">
        <f>N78*K84</f>
        <v>48.45648912622115</v>
      </c>
      <c r="M84" s="868"/>
      <c r="N84" s="54"/>
    </row>
    <row r="85" spans="1:14" ht="15.75" thickBot="1">
      <c r="B85" s="94" t="s">
        <v>974</v>
      </c>
      <c r="C85" s="95"/>
      <c r="D85" s="95"/>
      <c r="E85" s="95"/>
      <c r="F85" s="95"/>
      <c r="G85" s="95"/>
      <c r="H85" s="95"/>
      <c r="I85" s="96"/>
      <c r="J85" s="97"/>
      <c r="K85" s="309">
        <v>0.05</v>
      </c>
      <c r="L85" s="869">
        <f>N78*K85</f>
        <v>48.45648912622115</v>
      </c>
      <c r="M85" s="870"/>
      <c r="N85" s="54"/>
    </row>
    <row r="86" spans="1:14" ht="15.75" thickBot="1">
      <c r="B86" s="833" t="s">
        <v>953</v>
      </c>
      <c r="C86" s="834"/>
      <c r="D86" s="834"/>
      <c r="E86" s="834"/>
      <c r="F86" s="834"/>
      <c r="G86" s="834"/>
      <c r="H86" s="834"/>
      <c r="I86" s="834"/>
      <c r="J86" s="834"/>
      <c r="K86" s="834"/>
      <c r="L86" s="834"/>
      <c r="M86" s="835"/>
      <c r="N86" s="55">
        <f>L83+L84+L85</f>
        <v>290.73893475732689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1259.8687172817499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1047</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210"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500</v>
      </c>
      <c r="N36" s="276">
        <f>K36/M36</f>
        <v>185.25869892288111</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500</v>
      </c>
      <c r="N37" s="276">
        <f>K37/M37</f>
        <v>173.88403241133207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0.54131000000000007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359.68404133421319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1326.6650705071447</v>
      </c>
      <c r="N48" s="276">
        <f>K48*M48</f>
        <v>596.99928172821512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596.99928172821512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54.131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1010.8143230624283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202.16286461248569</v>
      </c>
      <c r="M83" s="868"/>
      <c r="N83" s="54"/>
    </row>
    <row r="84" spans="1:14">
      <c r="B84" s="92" t="s">
        <v>973</v>
      </c>
      <c r="C84" s="93"/>
      <c r="D84" s="93"/>
      <c r="E84" s="93"/>
      <c r="F84" s="93"/>
      <c r="G84" s="93"/>
      <c r="H84" s="93"/>
      <c r="I84" s="90"/>
      <c r="J84" s="91"/>
      <c r="K84" s="308">
        <v>0.05</v>
      </c>
      <c r="L84" s="867">
        <f>N78*K84</f>
        <v>50.540716153121423</v>
      </c>
      <c r="M84" s="868"/>
      <c r="N84" s="54"/>
    </row>
    <row r="85" spans="1:14" ht="15.75" thickBot="1">
      <c r="B85" s="94" t="s">
        <v>974</v>
      </c>
      <c r="C85" s="95"/>
      <c r="D85" s="95"/>
      <c r="E85" s="95"/>
      <c r="F85" s="95"/>
      <c r="G85" s="95"/>
      <c r="H85" s="95"/>
      <c r="I85" s="96"/>
      <c r="J85" s="97"/>
      <c r="K85" s="309">
        <v>0.05</v>
      </c>
      <c r="L85" s="869">
        <f>N78*K85</f>
        <v>50.540716153121423</v>
      </c>
      <c r="M85" s="870"/>
      <c r="N85" s="54"/>
    </row>
    <row r="86" spans="1:14" ht="15.75" thickBot="1">
      <c r="B86" s="833" t="s">
        <v>953</v>
      </c>
      <c r="C86" s="834"/>
      <c r="D86" s="834"/>
      <c r="E86" s="834"/>
      <c r="F86" s="834"/>
      <c r="G86" s="834"/>
      <c r="H86" s="834"/>
      <c r="I86" s="834"/>
      <c r="J86" s="834"/>
      <c r="K86" s="834"/>
      <c r="L86" s="834"/>
      <c r="M86" s="835"/>
      <c r="N86" s="55">
        <f>L83+L84+L85</f>
        <v>303.24429691872854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1314.0586199811569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1048</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500</v>
      </c>
      <c r="N36" s="276">
        <f>K36/M36</f>
        <v>185.25869892288111</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500</v>
      </c>
      <c r="N37" s="276">
        <f>K37/M37</f>
        <v>173.88403241133207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0.54131000000000007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359.68404133421319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1592.8498759861066</v>
      </c>
      <c r="N48" s="276">
        <f>K48*M48</f>
        <v>716.78244419374801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716.78244419374801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54.131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1130.5974855279612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226.11949710559225</v>
      </c>
      <c r="M83" s="868"/>
      <c r="N83" s="54"/>
    </row>
    <row r="84" spans="1:14">
      <c r="B84" s="92" t="s">
        <v>973</v>
      </c>
      <c r="C84" s="93"/>
      <c r="D84" s="93"/>
      <c r="E84" s="93"/>
      <c r="F84" s="93"/>
      <c r="G84" s="93"/>
      <c r="H84" s="93"/>
      <c r="I84" s="90"/>
      <c r="J84" s="91"/>
      <c r="K84" s="308">
        <v>0.05</v>
      </c>
      <c r="L84" s="867">
        <f>N78*K84</f>
        <v>56.529874276398061</v>
      </c>
      <c r="M84" s="868"/>
      <c r="N84" s="54"/>
    </row>
    <row r="85" spans="1:14" ht="15.75" thickBot="1">
      <c r="B85" s="94" t="s">
        <v>974</v>
      </c>
      <c r="C85" s="95"/>
      <c r="D85" s="95"/>
      <c r="E85" s="95"/>
      <c r="F85" s="95"/>
      <c r="G85" s="95"/>
      <c r="H85" s="95"/>
      <c r="I85" s="96"/>
      <c r="J85" s="97"/>
      <c r="K85" s="309">
        <v>0.05</v>
      </c>
      <c r="L85" s="869">
        <f>N78*K85</f>
        <v>56.529874276398061</v>
      </c>
      <c r="M85" s="870"/>
      <c r="N85" s="54"/>
    </row>
    <row r="86" spans="1:14" ht="15.75" thickBot="1">
      <c r="B86" s="833" t="s">
        <v>953</v>
      </c>
      <c r="C86" s="834"/>
      <c r="D86" s="834"/>
      <c r="E86" s="834"/>
      <c r="F86" s="834"/>
      <c r="G86" s="834"/>
      <c r="H86" s="834"/>
      <c r="I86" s="834"/>
      <c r="J86" s="834"/>
      <c r="K86" s="834"/>
      <c r="L86" s="834"/>
      <c r="M86" s="835"/>
      <c r="N86" s="55">
        <f>L83+L84+L85</f>
        <v>339.17924565838837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1469.7767311863495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1049</v>
      </c>
      <c r="C31" s="84" t="s">
        <v>1555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500</v>
      </c>
      <c r="N36" s="276">
        <f>K36/M36</f>
        <v>185.25869892288111</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500</v>
      </c>
      <c r="N37" s="276">
        <f>K37/M37</f>
        <v>173.88403241133207</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0.54131000000000007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359.68404133421319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1653.5400116353094</v>
      </c>
      <c r="N48" s="276">
        <f>K48*M48</f>
        <v>744.09300523588922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744.09300523588922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54.131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1157.9080465701024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231.58160931402051</v>
      </c>
      <c r="M83" s="868"/>
      <c r="N83" s="54"/>
    </row>
    <row r="84" spans="1:14">
      <c r="B84" s="92" t="s">
        <v>973</v>
      </c>
      <c r="C84" s="93"/>
      <c r="D84" s="93"/>
      <c r="E84" s="93"/>
      <c r="F84" s="93"/>
      <c r="G84" s="93"/>
      <c r="H84" s="93"/>
      <c r="I84" s="90"/>
      <c r="J84" s="91"/>
      <c r="K84" s="308">
        <v>0.05</v>
      </c>
      <c r="L84" s="867">
        <f>N78*K84</f>
        <v>57.895402328505128</v>
      </c>
      <c r="M84" s="868"/>
      <c r="N84" s="54"/>
    </row>
    <row r="85" spans="1:14" ht="15.75" thickBot="1">
      <c r="B85" s="94" t="s">
        <v>974</v>
      </c>
      <c r="C85" s="95"/>
      <c r="D85" s="95"/>
      <c r="E85" s="95"/>
      <c r="F85" s="95"/>
      <c r="G85" s="95"/>
      <c r="H85" s="95"/>
      <c r="I85" s="96"/>
      <c r="J85" s="97"/>
      <c r="K85" s="309">
        <v>0.05</v>
      </c>
      <c r="L85" s="869">
        <f>N78*K85</f>
        <v>57.895402328505128</v>
      </c>
      <c r="M85" s="870"/>
      <c r="N85" s="54"/>
    </row>
    <row r="86" spans="1:14" ht="15.75" thickBot="1">
      <c r="B86" s="833" t="s">
        <v>953</v>
      </c>
      <c r="C86" s="834"/>
      <c r="D86" s="834"/>
      <c r="E86" s="834"/>
      <c r="F86" s="834"/>
      <c r="G86" s="834"/>
      <c r="H86" s="834"/>
      <c r="I86" s="834"/>
      <c r="J86" s="834"/>
      <c r="K86" s="834"/>
      <c r="L86" s="834"/>
      <c r="M86" s="835"/>
      <c r="N86" s="55">
        <f>L83+L84+L85</f>
        <v>347.37241397103082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1505.2804605411334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1556</v>
      </c>
      <c r="C31" s="84" t="s">
        <v>1557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400</v>
      </c>
      <c r="N36" s="276">
        <f>K36/M36</f>
        <v>231.57337365360138</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400</v>
      </c>
      <c r="N37" s="276">
        <f>K37/M37</f>
        <v>332.23546445599806</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75">
        <v>400</v>
      </c>
      <c r="N38" s="276">
        <f>K38/M38</f>
        <v>217.3550405141651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850">
        <v>400</v>
      </c>
      <c r="M39" s="851"/>
      <c r="N39" s="276">
        <f>K39/L39</f>
        <v>240.595060577673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N75*M41</f>
        <v>1.010032011295025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1022.7689712127327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1326.6650705071447</v>
      </c>
      <c r="N48" s="276">
        <f>K48*M48</f>
        <v>2427.7970790280751</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60936</v>
      </c>
      <c r="N49" s="276">
        <f>K49*M49</f>
        <v>1157.7839999999999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3585.5810790280748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22">
        <f>VLOOKUP(A58,TRANSPORTE!A5:D117,4,FALSE)</f>
        <v>1331.0858046366889</v>
      </c>
      <c r="M58" s="923"/>
      <c r="N58" s="291">
        <f>K58*L58</f>
        <v>25.290630288097088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25.290630288097088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101.00320112950249</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4734.6438816584077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946.92877633168155</v>
      </c>
      <c r="M82" s="868"/>
      <c r="N82" s="54"/>
    </row>
    <row r="83" spans="1:14">
      <c r="B83" s="92" t="s">
        <v>973</v>
      </c>
      <c r="C83" s="93"/>
      <c r="D83" s="93"/>
      <c r="E83" s="93"/>
      <c r="F83" s="93"/>
      <c r="G83" s="93"/>
      <c r="H83" s="93"/>
      <c r="I83" s="90"/>
      <c r="J83" s="91"/>
      <c r="K83" s="308">
        <v>0.05</v>
      </c>
      <c r="L83" s="867">
        <f>N77*K83</f>
        <v>236.73219408292039</v>
      </c>
      <c r="M83" s="868"/>
      <c r="N83" s="54"/>
    </row>
    <row r="84" spans="1:14" ht="15.75" thickBot="1">
      <c r="B84" s="94" t="s">
        <v>974</v>
      </c>
      <c r="C84" s="95"/>
      <c r="D84" s="95"/>
      <c r="E84" s="95"/>
      <c r="F84" s="95"/>
      <c r="G84" s="95"/>
      <c r="H84" s="95"/>
      <c r="I84" s="96"/>
      <c r="J84" s="97"/>
      <c r="K84" s="309">
        <v>0.05</v>
      </c>
      <c r="L84" s="869">
        <f>N77*K84</f>
        <v>236.73219408292039</v>
      </c>
      <c r="M84" s="870"/>
      <c r="N84" s="54"/>
    </row>
    <row r="85" spans="1:14" ht="15.75" thickBot="1">
      <c r="B85" s="833" t="s">
        <v>953</v>
      </c>
      <c r="C85" s="834"/>
      <c r="D85" s="834"/>
      <c r="E85" s="834"/>
      <c r="F85" s="834"/>
      <c r="G85" s="834"/>
      <c r="H85" s="834"/>
      <c r="I85" s="834"/>
      <c r="J85" s="834"/>
      <c r="K85" s="834"/>
      <c r="L85" s="834"/>
      <c r="M85" s="835"/>
      <c r="N85" s="55">
        <f>L82+L83+L84</f>
        <v>1420.3931644975223</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6155.0370461559305</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1558</v>
      </c>
      <c r="C31" s="84" t="s">
        <v>1559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400</v>
      </c>
      <c r="N36" s="276">
        <f>K36/M36</f>
        <v>231.57337365360138</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400</v>
      </c>
      <c r="N37" s="276">
        <f>K37/M37</f>
        <v>332.23546445599806</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75">
        <v>400</v>
      </c>
      <c r="N38" s="276">
        <f>K38/M38</f>
        <v>217.3550405141651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850">
        <v>400</v>
      </c>
      <c r="M39" s="851"/>
      <c r="N39" s="276">
        <f>K39/L39</f>
        <v>240.595060577673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1.010032011295025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1022.7689712127327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1326.6650705071447</v>
      </c>
      <c r="N48" s="276">
        <f>K48*M48</f>
        <v>1989.9976057607171</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60936</v>
      </c>
      <c r="N49" s="276">
        <f>K49*M49</f>
        <v>792.16800000000001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2782.165605760717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22">
        <f>VLOOKUP(A58,TRANSPORTE!A5:D117,4,FALSE)</f>
        <v>1331.0858046366889</v>
      </c>
      <c r="M58" s="923"/>
      <c r="N58" s="291">
        <f>K58*L58</f>
        <v>17.304115460276954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17.304115460276954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101.00320112950249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3923.241893563229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784.64837871264581</v>
      </c>
      <c r="M83" s="868"/>
      <c r="N83" s="54"/>
    </row>
    <row r="84" spans="1:14">
      <c r="B84" s="92" t="s">
        <v>973</v>
      </c>
      <c r="C84" s="93"/>
      <c r="D84" s="93"/>
      <c r="E84" s="93"/>
      <c r="F84" s="93"/>
      <c r="G84" s="93"/>
      <c r="H84" s="93"/>
      <c r="I84" s="90"/>
      <c r="J84" s="91"/>
      <c r="K84" s="308">
        <v>0.05</v>
      </c>
      <c r="L84" s="867">
        <f>N78*K84</f>
        <v>196.16209467816145</v>
      </c>
      <c r="M84" s="868"/>
      <c r="N84" s="54"/>
    </row>
    <row r="85" spans="1:14" ht="15.75" thickBot="1">
      <c r="B85" s="94" t="s">
        <v>974</v>
      </c>
      <c r="C85" s="95"/>
      <c r="D85" s="95"/>
      <c r="E85" s="95"/>
      <c r="F85" s="95"/>
      <c r="G85" s="95"/>
      <c r="H85" s="95"/>
      <c r="I85" s="96"/>
      <c r="J85" s="97"/>
      <c r="K85" s="309">
        <v>0.05</v>
      </c>
      <c r="L85" s="869">
        <f>N78*K85</f>
        <v>196.16209467816145</v>
      </c>
      <c r="M85" s="870"/>
      <c r="N85" s="54"/>
    </row>
    <row r="86" spans="1:14" ht="15.75" thickBot="1">
      <c r="B86" s="833" t="s">
        <v>953</v>
      </c>
      <c r="C86" s="834"/>
      <c r="D86" s="834"/>
      <c r="E86" s="834"/>
      <c r="F86" s="834"/>
      <c r="G86" s="834"/>
      <c r="H86" s="834"/>
      <c r="I86" s="834"/>
      <c r="J86" s="834"/>
      <c r="K86" s="834"/>
      <c r="L86" s="834"/>
      <c r="M86" s="835"/>
      <c r="N86" s="55">
        <f>L83+L84+L85</f>
        <v>1176.9725680689687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5100.2144616321975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1560</v>
      </c>
      <c r="C31" s="84" t="s">
        <v>1561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400</v>
      </c>
      <c r="N36" s="276">
        <f>K36/M36</f>
        <v>231.57337365360138</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400</v>
      </c>
      <c r="N37" s="276">
        <f>K37/M37</f>
        <v>332.23546445599806</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75">
        <v>400</v>
      </c>
      <c r="N38" s="276">
        <f>K38/M38</f>
        <v>217.3550405141651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850">
        <v>400</v>
      </c>
      <c r="M39" s="851"/>
      <c r="N39" s="276">
        <f>K39/L39</f>
        <v>240.595060577673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1.010032011295025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1022.7689712127327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1326.6650705071447</v>
      </c>
      <c r="N48" s="276">
        <f>K48*M48</f>
        <v>2427.7970790280751</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60936</v>
      </c>
      <c r="N49" s="276">
        <f>K49*M49</f>
        <v>1157.7839999999999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3585.5810790280748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22">
        <f>VLOOKUP(A58,TRANSPORTE!A5:D117,4,FALSE)</f>
        <v>1331.0858046366889</v>
      </c>
      <c r="M58" s="923"/>
      <c r="N58" s="291">
        <f>K58*L58</f>
        <v>25.290630288097088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25.290630288097088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71">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SUM(N69:N75)</f>
        <v>101.00320112950249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4734.6438816584077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946.92877633168155</v>
      </c>
      <c r="M83" s="868"/>
      <c r="N83" s="54"/>
    </row>
    <row r="84" spans="1:14">
      <c r="B84" s="92" t="s">
        <v>973</v>
      </c>
      <c r="C84" s="93"/>
      <c r="D84" s="93"/>
      <c r="E84" s="93"/>
      <c r="F84" s="93"/>
      <c r="G84" s="93"/>
      <c r="H84" s="93"/>
      <c r="I84" s="90"/>
      <c r="J84" s="91"/>
      <c r="K84" s="308">
        <v>0.05</v>
      </c>
      <c r="L84" s="867">
        <f>N78*K84</f>
        <v>236.73219408292039</v>
      </c>
      <c r="M84" s="868"/>
      <c r="N84" s="54"/>
    </row>
    <row r="85" spans="1:14" ht="15.75" thickBot="1">
      <c r="B85" s="94" t="s">
        <v>974</v>
      </c>
      <c r="C85" s="95"/>
      <c r="D85" s="95"/>
      <c r="E85" s="95"/>
      <c r="F85" s="95"/>
      <c r="G85" s="95"/>
      <c r="H85" s="95"/>
      <c r="I85" s="96"/>
      <c r="J85" s="97"/>
      <c r="K85" s="309">
        <v>0.05</v>
      </c>
      <c r="L85" s="869">
        <f>N78*K85</f>
        <v>236.73219408292039</v>
      </c>
      <c r="M85" s="870"/>
      <c r="N85" s="54"/>
    </row>
    <row r="86" spans="1:14" ht="15.75" thickBot="1">
      <c r="B86" s="833" t="s">
        <v>953</v>
      </c>
      <c r="C86" s="834"/>
      <c r="D86" s="834"/>
      <c r="E86" s="834"/>
      <c r="F86" s="834"/>
      <c r="G86" s="834"/>
      <c r="H86" s="834"/>
      <c r="I86" s="834"/>
      <c r="J86" s="834"/>
      <c r="K86" s="834"/>
      <c r="L86" s="834"/>
      <c r="M86" s="835"/>
      <c r="N86" s="55">
        <f>L83+L84+L85</f>
        <v>1420.3931644975223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6155.0370461559305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1562</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400</v>
      </c>
      <c r="N36" s="276">
        <f>K36/M36</f>
        <v>231.57337365360138</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400</v>
      </c>
      <c r="N37" s="276">
        <f>K37/M37</f>
        <v>332.23546445599806</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75">
        <v>400</v>
      </c>
      <c r="N38" s="276">
        <f>K38/M38</f>
        <v>217.3550405141651</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850">
        <v>400</v>
      </c>
      <c r="M39" s="851"/>
      <c r="N39" s="276">
        <f>K39/L39</f>
        <v>240.595060577673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1.010032011295025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1022.7689712127327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60936</v>
      </c>
      <c r="N48" s="276">
        <f>K48*M48</f>
        <v>792.16800000000001</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1326.6650705071447</v>
      </c>
      <c r="N49" s="276">
        <f>K49*M49</f>
        <v>1989.9976057607171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2782.165605760717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22">
        <f>VLOOKUP(A58,TRANSPORTE!A5:D117,4,FALSE)</f>
        <v>1331.0858046366889</v>
      </c>
      <c r="M58" s="923"/>
      <c r="N58" s="291">
        <f>K58*L58</f>
        <v>17.304115460276954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17.304115460276954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299">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101.00320112950249</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3923.241893563229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784.64837871264581</v>
      </c>
      <c r="M83" s="868"/>
      <c r="N83" s="54"/>
    </row>
    <row r="84" spans="1:14">
      <c r="B84" s="92" t="s">
        <v>973</v>
      </c>
      <c r="C84" s="93"/>
      <c r="D84" s="93"/>
      <c r="E84" s="93"/>
      <c r="F84" s="93"/>
      <c r="G84" s="93"/>
      <c r="H84" s="93"/>
      <c r="I84" s="90"/>
      <c r="J84" s="91"/>
      <c r="K84" s="308">
        <v>0.05</v>
      </c>
      <c r="L84" s="867">
        <f>N78*K84</f>
        <v>196.16209467816145</v>
      </c>
      <c r="M84" s="868"/>
      <c r="N84" s="54"/>
    </row>
    <row r="85" spans="1:14" ht="15.75" thickBot="1">
      <c r="B85" s="94" t="s">
        <v>974</v>
      </c>
      <c r="C85" s="95"/>
      <c r="D85" s="95"/>
      <c r="E85" s="95"/>
      <c r="F85" s="95"/>
      <c r="G85" s="95"/>
      <c r="H85" s="95"/>
      <c r="I85" s="96"/>
      <c r="J85" s="97"/>
      <c r="K85" s="309">
        <v>0.05</v>
      </c>
      <c r="L85" s="869">
        <f>N78*K85</f>
        <v>196.16209467816145</v>
      </c>
      <c r="M85" s="870"/>
      <c r="N85" s="54"/>
    </row>
    <row r="86" spans="1:14" ht="15.75" thickBot="1">
      <c r="B86" s="833" t="s">
        <v>953</v>
      </c>
      <c r="C86" s="834"/>
      <c r="D86" s="834"/>
      <c r="E86" s="834"/>
      <c r="F86" s="834"/>
      <c r="G86" s="834"/>
      <c r="H86" s="834"/>
      <c r="I86" s="834"/>
      <c r="J86" s="834"/>
      <c r="K86" s="834"/>
      <c r="L86" s="834"/>
      <c r="M86" s="835"/>
      <c r="N86" s="55">
        <f>L83+L84+L85</f>
        <v>1176.9725680689687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5100.2144616321975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B18" zoomScale="91" zoomScaleNormal="91"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1563</v>
      </c>
      <c r="C31" s="84" t="s">
        <v>1564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87">
        <v>275</v>
      </c>
      <c r="N36" s="276">
        <f>K36/M36</f>
        <v>336.833998041602</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87">
        <f>M36</f>
        <v>275</v>
      </c>
      <c r="N37" s="276">
        <f>K37/M37</f>
        <v>483.25158466326991</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87">
        <v>275</v>
      </c>
      <c r="N38" s="276">
        <f>K38/M38</f>
        <v>316.15278620242196</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963">
        <v>275</v>
      </c>
      <c r="M39" s="964"/>
      <c r="N39" s="276">
        <f>K39/L39</f>
        <v>349.95645174934253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1.4691374709745819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1487.6639581276111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56309.926954528928</v>
      </c>
      <c r="N48" s="276">
        <f>K48*M48</f>
        <v>1407.7481738632232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40513.339457477399</v>
      </c>
      <c r="N49" s="276">
        <f>K49*M49</f>
        <v>526.6734129472062</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1326.6650705071447</v>
      </c>
      <c r="N50" s="276">
        <f>K50*M50</f>
        <v>5625.0598989502942</v>
      </c>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7559.4814857607234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22">
        <f>VLOOKUP(A58,TRANSPORTE!A5:D117,4,FALSE)</f>
        <v>1331.0858046366889</v>
      </c>
      <c r="M58" s="923"/>
      <c r="N58" s="291">
        <f>K58*L58</f>
        <v>50.581260576194175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50.581260576194175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09">
        <v>2200</v>
      </c>
      <c r="N70" s="399">
        <f>K70/M70</f>
        <v>98.42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SUM(N69:N75)</f>
        <v>146.91374709745818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9244.640451561987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1848.9280903123974</v>
      </c>
      <c r="M83" s="868"/>
      <c r="N83" s="54"/>
    </row>
    <row r="84" spans="1:14">
      <c r="B84" s="92" t="s">
        <v>973</v>
      </c>
      <c r="C84" s="93"/>
      <c r="D84" s="93"/>
      <c r="E84" s="93"/>
      <c r="F84" s="93"/>
      <c r="G84" s="93"/>
      <c r="H84" s="93"/>
      <c r="I84" s="90"/>
      <c r="J84" s="91"/>
      <c r="K84" s="308">
        <v>0.05</v>
      </c>
      <c r="L84" s="867">
        <f>N78*K84</f>
        <v>462.23202257809936</v>
      </c>
      <c r="M84" s="868"/>
      <c r="N84" s="54"/>
    </row>
    <row r="85" spans="1:14" ht="15.75" thickBot="1">
      <c r="B85" s="94" t="s">
        <v>974</v>
      </c>
      <c r="C85" s="95"/>
      <c r="D85" s="95"/>
      <c r="E85" s="95"/>
      <c r="F85" s="95"/>
      <c r="G85" s="95"/>
      <c r="H85" s="95"/>
      <c r="I85" s="96"/>
      <c r="J85" s="97"/>
      <c r="K85" s="309">
        <v>0.05</v>
      </c>
      <c r="L85" s="869">
        <f>N78*K85</f>
        <v>462.23202257809936</v>
      </c>
      <c r="M85" s="870"/>
      <c r="N85" s="54"/>
    </row>
    <row r="86" spans="1:14" ht="15.75" thickBot="1">
      <c r="B86" s="833" t="s">
        <v>953</v>
      </c>
      <c r="C86" s="834"/>
      <c r="D86" s="834"/>
      <c r="E86" s="834"/>
      <c r="F86" s="834"/>
      <c r="G86" s="834"/>
      <c r="H86" s="834"/>
      <c r="I86" s="834"/>
      <c r="J86" s="834"/>
      <c r="K86" s="834"/>
      <c r="L86" s="834"/>
      <c r="M86" s="835"/>
      <c r="N86" s="55">
        <f>L83+L84+L85</f>
        <v>2773.3921354685963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12018.032587030582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1565</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87">
        <v>275</v>
      </c>
      <c r="N36" s="276">
        <f>K36/M36</f>
        <v>336.833998041602</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87">
        <v>275</v>
      </c>
      <c r="N37" s="276">
        <f>K37/M37</f>
        <v>483.25158466326991</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87">
        <v>275</v>
      </c>
      <c r="N38" s="276">
        <f>K38/M38</f>
        <v>316.15278620242196</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963">
        <v>275</v>
      </c>
      <c r="M39" s="964"/>
      <c r="N39" s="276">
        <f>K39/L39</f>
        <v>349.95645174934253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1.4691374709745819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1487.6639581276111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56309.926954528928</v>
      </c>
      <c r="N48" s="276">
        <f>K48*M48</f>
        <v>1069.8886121360497</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40513.339457477399</v>
      </c>
      <c r="N49" s="276">
        <f>K49*M49</f>
        <v>405.133394574774</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1326.6650705071447</v>
      </c>
      <c r="N50" s="276">
        <f>K50*M50</f>
        <v>4298.394828443149</v>
      </c>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5773.4168351539729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22">
        <f>VLOOKUP(A58,TRANSPORTE!A5:D117,4,FALSE)</f>
        <v>1331.0858046366889</v>
      </c>
      <c r="M58" s="923"/>
      <c r="N58" s="291">
        <f>K58*L58</f>
        <v>38.60148833446398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38.60148833446398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146.91374709745818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7446.5960287135067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1489.3192057427013</v>
      </c>
      <c r="M83" s="868"/>
      <c r="N83" s="54"/>
    </row>
    <row r="84" spans="1:14">
      <c r="B84" s="92" t="s">
        <v>973</v>
      </c>
      <c r="C84" s="93"/>
      <c r="D84" s="93"/>
      <c r="E84" s="93"/>
      <c r="F84" s="93"/>
      <c r="G84" s="93"/>
      <c r="H84" s="93"/>
      <c r="I84" s="90"/>
      <c r="J84" s="91"/>
      <c r="K84" s="308">
        <v>0.05</v>
      </c>
      <c r="L84" s="867">
        <f>N78*K84</f>
        <v>372.32980143567534</v>
      </c>
      <c r="M84" s="868"/>
      <c r="N84" s="54"/>
    </row>
    <row r="85" spans="1:14" ht="15.75" thickBot="1">
      <c r="B85" s="94" t="s">
        <v>974</v>
      </c>
      <c r="C85" s="95"/>
      <c r="D85" s="95"/>
      <c r="E85" s="95"/>
      <c r="F85" s="95"/>
      <c r="G85" s="95"/>
      <c r="H85" s="95"/>
      <c r="I85" s="96"/>
      <c r="J85" s="97"/>
      <c r="K85" s="309">
        <v>0.05</v>
      </c>
      <c r="L85" s="869">
        <f>N78*K85</f>
        <v>372.32980143567534</v>
      </c>
      <c r="M85" s="870"/>
      <c r="N85" s="54"/>
    </row>
    <row r="86" spans="1:14" ht="15.75" thickBot="1">
      <c r="B86" s="833" t="s">
        <v>953</v>
      </c>
      <c r="C86" s="834"/>
      <c r="D86" s="834"/>
      <c r="E86" s="834"/>
      <c r="F86" s="834"/>
      <c r="G86" s="834"/>
      <c r="H86" s="834"/>
      <c r="I86" s="834"/>
      <c r="J86" s="834"/>
      <c r="K86" s="834"/>
      <c r="L86" s="834"/>
      <c r="M86" s="835"/>
      <c r="N86" s="55">
        <f>L83+L84+L85</f>
        <v>2233.978808614052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9680.5748373275583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1568</v>
      </c>
      <c r="C31" s="84" t="s">
        <v>1567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275</v>
      </c>
      <c r="N36" s="276">
        <f>K36/M36</f>
        <v>336.833998041602</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275</v>
      </c>
      <c r="N37" s="276">
        <f>K37/M37</f>
        <v>483.25158466326991</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75">
        <v>275</v>
      </c>
      <c r="N38" s="276">
        <f>K38/M38</f>
        <v>316.15278620242196</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850">
        <v>275</v>
      </c>
      <c r="M39" s="851"/>
      <c r="N39" s="276">
        <f>K39/L39</f>
        <v>349.95645174934253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1.4691374709745819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1487.6639581276111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56309.926954528928</v>
      </c>
      <c r="N48" s="276">
        <f>K48*M48</f>
        <v>1407.7481738632232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40513.339457477399</v>
      </c>
      <c r="N49" s="276">
        <f>K49*M49</f>
        <v>526.6734129472062</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1653.5400116353094</v>
      </c>
      <c r="N50" s="276">
        <f>K50*M50</f>
        <v>7011.0096493337123</v>
      </c>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8945.4312361441407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22">
        <f>VLOOKUP(A58,TRANSPORTE!A5:D117,4,FALSE)</f>
        <v>1331.0858046366889</v>
      </c>
      <c r="M58" s="923"/>
      <c r="N58" s="291">
        <f>K58*L58</f>
        <v>50.581260576194175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50.581260576194175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146.91374709745818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10630.590201945404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2126.1180403890808</v>
      </c>
      <c r="M83" s="868"/>
      <c r="N83" s="54"/>
    </row>
    <row r="84" spans="1:14">
      <c r="B84" s="92" t="s">
        <v>973</v>
      </c>
      <c r="C84" s="93"/>
      <c r="D84" s="93"/>
      <c r="E84" s="93"/>
      <c r="F84" s="93"/>
      <c r="G84" s="93"/>
      <c r="H84" s="93"/>
      <c r="I84" s="90"/>
      <c r="J84" s="91"/>
      <c r="K84" s="308">
        <v>0.05</v>
      </c>
      <c r="L84" s="867">
        <f>N78*K84</f>
        <v>531.52951009727019</v>
      </c>
      <c r="M84" s="868"/>
      <c r="N84" s="54"/>
    </row>
    <row r="85" spans="1:14" ht="15.75" thickBot="1">
      <c r="B85" s="94" t="s">
        <v>974</v>
      </c>
      <c r="C85" s="95"/>
      <c r="D85" s="95"/>
      <c r="E85" s="95"/>
      <c r="F85" s="95"/>
      <c r="G85" s="95"/>
      <c r="H85" s="95"/>
      <c r="I85" s="96"/>
      <c r="J85" s="97"/>
      <c r="K85" s="309">
        <v>0.05</v>
      </c>
      <c r="L85" s="869">
        <f>N78*K85</f>
        <v>531.52951009727019</v>
      </c>
      <c r="M85" s="870"/>
      <c r="N85" s="54"/>
    </row>
    <row r="86" spans="1:14" ht="15.75" thickBot="1">
      <c r="B86" s="833" t="s">
        <v>953</v>
      </c>
      <c r="C86" s="834"/>
      <c r="D86" s="834"/>
      <c r="E86" s="834"/>
      <c r="F86" s="834"/>
      <c r="G86" s="834"/>
      <c r="H86" s="834"/>
      <c r="I86" s="834"/>
      <c r="J86" s="834"/>
      <c r="K86" s="834"/>
      <c r="L86" s="834"/>
      <c r="M86" s="835"/>
      <c r="N86" s="55">
        <f>L83+L84+L85</f>
        <v>3189.1770605836214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13819.767262529025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1569</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275</v>
      </c>
      <c r="N36" s="276">
        <f>K36/M36</f>
        <v>336.833998041602</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275</v>
      </c>
      <c r="N37" s="276">
        <f>K37/M37</f>
        <v>483.25158466326991</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75">
        <v>275</v>
      </c>
      <c r="N38" s="276">
        <f>K38/M38</f>
        <v>316.15278620242196</v>
      </c>
    </row>
    <row r="39" spans="1:14">
      <c r="A39" t="s">
        <v>225</v>
      </c>
      <c r="B39" s="846" t="str">
        <f>VLOOKUP(A39,EQUIPOS!A9:D154,3,FALSE)</f>
        <v>Esparcidor de gravilla, Ancho de esparcimiento 3100mm, Velocidad de trabajo 10—20km2/h</v>
      </c>
      <c r="C39" s="847"/>
      <c r="D39" s="847"/>
      <c r="E39" s="847"/>
      <c r="F39" s="847"/>
      <c r="G39" s="847"/>
      <c r="H39" s="848"/>
      <c r="I39" s="849"/>
      <c r="J39" s="830"/>
      <c r="K39" s="273">
        <f>VLOOKUP(A39,EQUIPOS!A9:D166,4,FALSE)</f>
        <v>96238.024231069197</v>
      </c>
      <c r="L39" s="850">
        <v>275</v>
      </c>
      <c r="M39" s="851"/>
      <c r="N39" s="276">
        <f>K39/L39</f>
        <v>349.95645174934253</v>
      </c>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1.4691374709745819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1487.6639581276111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56309.926954528928</v>
      </c>
      <c r="N48" s="276">
        <f>K48*M48</f>
        <v>1069.8886121360497</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40513.339457477399</v>
      </c>
      <c r="N49" s="276">
        <f>K49*M49</f>
        <v>405.133394574774</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1653.5400116353094</v>
      </c>
      <c r="N50" s="276">
        <f>K50*M50</f>
        <v>5357.4696376984029</v>
      </c>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6832.4916444092269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22">
        <f>VLOOKUP(A58,TRANSPORTE!A5:D117,4,FALSE)</f>
        <v>1331.0858046366889</v>
      </c>
      <c r="M58" s="923"/>
      <c r="N58" s="291">
        <f>K58*L58</f>
        <v>38.60148833446398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38.60148833446398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146.91374709745818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8505.6708379687589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1701.134167593752</v>
      </c>
      <c r="M83" s="868"/>
      <c r="N83" s="54"/>
    </row>
    <row r="84" spans="1:14">
      <c r="B84" s="92" t="s">
        <v>973</v>
      </c>
      <c r="C84" s="93"/>
      <c r="D84" s="93"/>
      <c r="E84" s="93"/>
      <c r="F84" s="93"/>
      <c r="G84" s="93"/>
      <c r="H84" s="93"/>
      <c r="I84" s="90"/>
      <c r="J84" s="91"/>
      <c r="K84" s="308">
        <v>0.05</v>
      </c>
      <c r="L84" s="867">
        <f>N78*K84</f>
        <v>425.28354189843799</v>
      </c>
      <c r="M84" s="868"/>
      <c r="N84" s="54"/>
    </row>
    <row r="85" spans="1:14" ht="15.75" thickBot="1">
      <c r="B85" s="94" t="s">
        <v>974</v>
      </c>
      <c r="C85" s="95"/>
      <c r="D85" s="95"/>
      <c r="E85" s="95"/>
      <c r="F85" s="95"/>
      <c r="G85" s="95"/>
      <c r="H85" s="95"/>
      <c r="I85" s="96"/>
      <c r="J85" s="97"/>
      <c r="K85" s="309">
        <v>0.05</v>
      </c>
      <c r="L85" s="869">
        <f>N78*K85</f>
        <v>425.28354189843799</v>
      </c>
      <c r="M85" s="870"/>
      <c r="N85" s="54"/>
    </row>
    <row r="86" spans="1:14" ht="15.75" thickBot="1">
      <c r="B86" s="833" t="s">
        <v>953</v>
      </c>
      <c r="C86" s="834"/>
      <c r="D86" s="834"/>
      <c r="E86" s="834"/>
      <c r="F86" s="834"/>
      <c r="G86" s="834"/>
      <c r="H86" s="834"/>
      <c r="I86" s="834"/>
      <c r="J86" s="834"/>
      <c r="K86" s="834"/>
      <c r="L86" s="834"/>
      <c r="M86" s="835"/>
      <c r="N86" s="55">
        <f>L83+L84+L85</f>
        <v>2551.7012513906275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11057.372089359385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1050</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418</v>
      </c>
      <c r="N36" s="276">
        <f>K36/M36</f>
        <v>221.60131450105393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418</v>
      </c>
      <c r="N37" s="276">
        <f>K37/M37</f>
        <v>317.92867412057234</v>
      </c>
    </row>
    <row r="38" spans="1:14">
      <c r="A38" t="s">
        <v>225</v>
      </c>
      <c r="B38" s="846" t="str">
        <f>VLOOKUP(A38,EQUIPOS!A8:D154,3,FALSE)</f>
        <v>Esparcidor de gravilla, Ancho de esparcimiento 3100mm, Velocidad de trabajo 10—20km2/h</v>
      </c>
      <c r="C38" s="847"/>
      <c r="D38" s="847"/>
      <c r="E38" s="847"/>
      <c r="F38" s="847"/>
      <c r="G38" s="847"/>
      <c r="H38" s="848"/>
      <c r="I38" s="271"/>
      <c r="J38" s="272"/>
      <c r="K38" s="273">
        <f>VLOOKUP(A38,EQUIPOS!A8:D165,4,FALSE)</f>
        <v>96238.024231069197</v>
      </c>
      <c r="L38" s="274"/>
      <c r="M38" s="275">
        <v>418</v>
      </c>
      <c r="N38" s="276">
        <f>K38/M38</f>
        <v>230.23450772983063</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0.96653780985169846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770.73103416130857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78556.459792951151</v>
      </c>
      <c r="N48" s="276">
        <f>K48*M48</f>
        <v>785.56459792951148</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1326.6650705071447</v>
      </c>
      <c r="N49" s="276">
        <f>K49*M49</f>
        <v>1658.3313381339308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2443.8959360634422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1227</v>
      </c>
      <c r="B58" s="49" t="str">
        <f>VLOOKUP(A58,TRANSPORTE!A5:D117,3,FALSE)</f>
        <v>Transporte de Arena</v>
      </c>
      <c r="C58" s="321"/>
      <c r="D58" s="321"/>
      <c r="E58" s="321"/>
      <c r="F58" s="321"/>
      <c r="G58" s="321"/>
      <c r="H58" s="315" t="s">
        <v>1468</v>
      </c>
      <c r="I58" s="283">
        <v>0.01</v>
      </c>
      <c r="J58" s="290">
        <v>1</v>
      </c>
      <c r="K58" s="283">
        <f>I58*J58</f>
        <v>0.01</v>
      </c>
      <c r="L58" s="922">
        <f>VLOOKUP(A58,TRANSPORTE!A5:D117,4,FALSE)</f>
        <v>1331.0858046366889</v>
      </c>
      <c r="M58" s="923"/>
      <c r="N58" s="291">
        <f>K58*L58</f>
        <v>13.310858046366889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13.310858046366889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96.653780985169846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3324.5916092562875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664.91832185125759</v>
      </c>
      <c r="M83" s="868"/>
      <c r="N83" s="54"/>
    </row>
    <row r="84" spans="1:14">
      <c r="B84" s="92" t="s">
        <v>973</v>
      </c>
      <c r="C84" s="93"/>
      <c r="D84" s="93"/>
      <c r="E84" s="93"/>
      <c r="F84" s="93"/>
      <c r="G84" s="93"/>
      <c r="H84" s="93"/>
      <c r="I84" s="90"/>
      <c r="J84" s="91"/>
      <c r="K84" s="308">
        <v>0.05</v>
      </c>
      <c r="L84" s="867">
        <f>N78*K84</f>
        <v>166.2295804628144</v>
      </c>
      <c r="M84" s="868"/>
      <c r="N84" s="54"/>
    </row>
    <row r="85" spans="1:14" ht="15.75" thickBot="1">
      <c r="B85" s="94" t="s">
        <v>974</v>
      </c>
      <c r="C85" s="95"/>
      <c r="D85" s="95"/>
      <c r="E85" s="95"/>
      <c r="F85" s="95"/>
      <c r="G85" s="95"/>
      <c r="H85" s="95"/>
      <c r="I85" s="96"/>
      <c r="J85" s="97"/>
      <c r="K85" s="309">
        <v>0.05</v>
      </c>
      <c r="L85" s="869">
        <f>N78*K85</f>
        <v>166.2295804628144</v>
      </c>
      <c r="M85" s="870"/>
      <c r="N85" s="54"/>
    </row>
    <row r="86" spans="1:14" ht="15.75" thickBot="1">
      <c r="B86" s="833" t="s">
        <v>953</v>
      </c>
      <c r="C86" s="834"/>
      <c r="D86" s="834"/>
      <c r="E86" s="834"/>
      <c r="F86" s="834"/>
      <c r="G86" s="834"/>
      <c r="H86" s="834"/>
      <c r="I86" s="834"/>
      <c r="J86" s="834"/>
      <c r="K86" s="834"/>
      <c r="L86" s="834"/>
      <c r="M86" s="835"/>
      <c r="N86" s="55">
        <f>L83+L84+L85</f>
        <v>997.37748277688638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4321.9690920331741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3"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1051</v>
      </c>
      <c r="C31" s="84" t="s">
        <v>1572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154</v>
      </c>
      <c r="B36" s="846" t="str">
        <f>VLOOKUP(A36,EQUIPOS!A6:D154,3,FALSE)</f>
        <v>Carrotanque Irrigador de asfalto, 1000 GALONES DE CAPACIDAD</v>
      </c>
      <c r="C36" s="847"/>
      <c r="D36" s="847"/>
      <c r="E36" s="847"/>
      <c r="F36" s="847"/>
      <c r="G36" s="847"/>
      <c r="H36" s="848"/>
      <c r="I36" s="271"/>
      <c r="J36" s="272"/>
      <c r="K36" s="273">
        <f>VLOOKUP(A36,EQUIPOS!A6:D163,4,FALSE)</f>
        <v>92629.34946144055</v>
      </c>
      <c r="L36" s="274"/>
      <c r="M36" s="275">
        <v>418</v>
      </c>
      <c r="N36" s="276">
        <f>K36/M36</f>
        <v>221.60131450105393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418</v>
      </c>
      <c r="N37" s="276">
        <f>K37/M37</f>
        <v>317.92867412057234</v>
      </c>
    </row>
    <row r="38" spans="1:14">
      <c r="A38" t="s">
        <v>225</v>
      </c>
      <c r="B38" s="846" t="str">
        <f>VLOOKUP(A38,EQUIPOS!A8:D154,3,FALSE)</f>
        <v>Esparcidor de gravilla, Ancho de esparcimiento 3100mm, Velocidad de trabajo 10—20km2/h</v>
      </c>
      <c r="C38" s="847"/>
      <c r="D38" s="847"/>
      <c r="E38" s="847"/>
      <c r="F38" s="847"/>
      <c r="G38" s="847"/>
      <c r="H38" s="848"/>
      <c r="I38" s="271"/>
      <c r="J38" s="272"/>
      <c r="K38" s="273">
        <f>VLOOKUP(A38,EQUIPOS!A8:D165,4,FALSE)</f>
        <v>96238.024231069197</v>
      </c>
      <c r="L38" s="274"/>
      <c r="M38" s="275">
        <v>418</v>
      </c>
      <c r="N38" s="276">
        <f>K38/M38</f>
        <v>230.23450772983063</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0.96653780985169846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770.73103416130857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78556.459792951151</v>
      </c>
      <c r="N48" s="276">
        <f>K48*M48</f>
        <v>785.56459792951148</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1234.0327582004661</v>
      </c>
      <c r="N49" s="276">
        <f>K49*M49</f>
        <v>1542.5409477505827</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828"/>
      <c r="C52" s="829"/>
      <c r="D52" s="829"/>
      <c r="E52" s="829"/>
      <c r="F52" s="829"/>
      <c r="G52" s="829"/>
      <c r="H52" s="829"/>
      <c r="I52" s="830"/>
      <c r="J52" s="45"/>
      <c r="K52" s="47"/>
      <c r="L52" s="831"/>
      <c r="M52" s="832"/>
      <c r="N52" s="48"/>
    </row>
    <row r="53" spans="1:72" ht="15.75" thickBot="1">
      <c r="B53" s="833" t="s">
        <v>953</v>
      </c>
      <c r="C53" s="834"/>
      <c r="D53" s="834"/>
      <c r="E53" s="834"/>
      <c r="F53" s="834"/>
      <c r="G53" s="834"/>
      <c r="H53" s="834"/>
      <c r="I53" s="834"/>
      <c r="J53" s="834"/>
      <c r="K53" s="834"/>
      <c r="L53" s="834"/>
      <c r="M53" s="835"/>
      <c r="N53" s="398">
        <f>SUM(N48:N52)</f>
        <v>2328.1055456800941</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836" t="s">
        <v>961</v>
      </c>
      <c r="M57" s="809"/>
      <c r="N57" s="79" t="s">
        <v>951</v>
      </c>
    </row>
    <row r="58" spans="1:72">
      <c r="A58" t="s">
        <v>1227</v>
      </c>
      <c r="B58" s="49" t="str">
        <f>VLOOKUP(A58,TRANSPORTE!A5:D117,3,FALSE)</f>
        <v>Transporte de Arena</v>
      </c>
      <c r="C58" s="321"/>
      <c r="D58" s="321"/>
      <c r="E58" s="321"/>
      <c r="F58" s="321"/>
      <c r="G58" s="321"/>
      <c r="H58" s="315" t="s">
        <v>1468</v>
      </c>
      <c r="I58" s="283">
        <v>0.01</v>
      </c>
      <c r="J58" s="290">
        <v>1</v>
      </c>
      <c r="K58" s="283">
        <f>I58*J58</f>
        <v>0.01</v>
      </c>
      <c r="L58" s="922">
        <f>VLOOKUP(A58,TRANSPORTE!A5:D117,4,FALSE)</f>
        <v>1331.0858046366889</v>
      </c>
      <c r="M58" s="923"/>
      <c r="N58" s="291">
        <f>K58*L58</f>
        <v>13.310858046366889</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22"/>
      <c r="M63" s="823"/>
      <c r="N63" s="130"/>
    </row>
    <row r="64" spans="1:72" ht="15.75" thickBot="1">
      <c r="B64" s="839" t="s">
        <v>953</v>
      </c>
      <c r="C64" s="840"/>
      <c r="D64" s="840"/>
      <c r="E64" s="840"/>
      <c r="F64" s="840"/>
      <c r="G64" s="840"/>
      <c r="H64" s="840"/>
      <c r="I64" s="840"/>
      <c r="J64" s="840"/>
      <c r="K64" s="840"/>
      <c r="L64" s="840"/>
      <c r="M64" s="841"/>
      <c r="N64" s="107">
        <f>N58+N59+N60+N61+N62</f>
        <v>13.310858046366889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96.653780985169846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3208.801218872939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641.76024377458782</v>
      </c>
      <c r="M83" s="868"/>
      <c r="N83" s="54"/>
    </row>
    <row r="84" spans="1:14">
      <c r="B84" s="92" t="s">
        <v>973</v>
      </c>
      <c r="C84" s="93"/>
      <c r="D84" s="93"/>
      <c r="E84" s="93"/>
      <c r="F84" s="93"/>
      <c r="G84" s="93"/>
      <c r="H84" s="93"/>
      <c r="I84" s="90"/>
      <c r="J84" s="91"/>
      <c r="K84" s="308">
        <v>0.05</v>
      </c>
      <c r="L84" s="867">
        <f>N78*K84</f>
        <v>160.44006094364696</v>
      </c>
      <c r="M84" s="868"/>
      <c r="N84" s="54"/>
    </row>
    <row r="85" spans="1:14" ht="15.75" thickBot="1">
      <c r="B85" s="94" t="s">
        <v>974</v>
      </c>
      <c r="C85" s="95"/>
      <c r="D85" s="95"/>
      <c r="E85" s="95"/>
      <c r="F85" s="95"/>
      <c r="G85" s="95"/>
      <c r="H85" s="95"/>
      <c r="I85" s="96"/>
      <c r="J85" s="97"/>
      <c r="K85" s="309">
        <v>0.05</v>
      </c>
      <c r="L85" s="869">
        <f>N78*K85</f>
        <v>160.44006094364696</v>
      </c>
      <c r="M85" s="870"/>
      <c r="N85" s="54"/>
    </row>
    <row r="86" spans="1:14" ht="15.75" thickBot="1">
      <c r="B86" s="833" t="s">
        <v>953</v>
      </c>
      <c r="C86" s="834"/>
      <c r="D86" s="834"/>
      <c r="E86" s="834"/>
      <c r="F86" s="834"/>
      <c r="G86" s="834"/>
      <c r="H86" s="834"/>
      <c r="I86" s="834"/>
      <c r="J86" s="834"/>
      <c r="K86" s="834"/>
      <c r="L86" s="834"/>
      <c r="M86" s="835"/>
      <c r="N86" s="55">
        <f>L83+L84+L85</f>
        <v>962.64036566188167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4171.4415845348203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1052</v>
      </c>
      <c r="C31" s="84" t="s">
        <v>1529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97449.233357458506</v>
      </c>
      <c r="N48" s="276">
        <f>K48*M48</f>
        <v>1218.1154169682313</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1432.0742534768135</v>
      </c>
      <c r="N49" s="276">
        <f>K49*M49</f>
        <v>2094.40859570984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3312.5240126780714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22">
        <f>VLOOKUP(A58,TRANSPORTE!A5:D117,4,FALSE)</f>
        <v>1271.3036678891694</v>
      </c>
      <c r="M58" s="923"/>
      <c r="N58" s="291">
        <f>K58*L58</f>
        <v>15.891295848614618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15.891295848614618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3816.1989516874987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763.23979033749981</v>
      </c>
      <c r="M83" s="868"/>
      <c r="N83" s="54"/>
    </row>
    <row r="84" spans="1:14">
      <c r="B84" s="92" t="s">
        <v>973</v>
      </c>
      <c r="C84" s="93"/>
      <c r="D84" s="93"/>
      <c r="E84" s="93"/>
      <c r="F84" s="93"/>
      <c r="G84" s="93"/>
      <c r="H84" s="93"/>
      <c r="I84" s="90"/>
      <c r="J84" s="91"/>
      <c r="K84" s="308">
        <v>0.05</v>
      </c>
      <c r="L84" s="867">
        <f>N78*K84</f>
        <v>190.80994758437495</v>
      </c>
      <c r="M84" s="868"/>
      <c r="N84" s="54"/>
    </row>
    <row r="85" spans="1:14" ht="15.75" thickBot="1">
      <c r="B85" s="94" t="s">
        <v>974</v>
      </c>
      <c r="C85" s="95"/>
      <c r="D85" s="95"/>
      <c r="E85" s="95"/>
      <c r="F85" s="95"/>
      <c r="G85" s="95"/>
      <c r="H85" s="95"/>
      <c r="I85" s="96"/>
      <c r="J85" s="97"/>
      <c r="K85" s="309">
        <v>0.05</v>
      </c>
      <c r="L85" s="869">
        <f>N78*K85</f>
        <v>190.80994758437495</v>
      </c>
      <c r="M85" s="870"/>
      <c r="N85" s="54"/>
    </row>
    <row r="86" spans="1:14" ht="15.75" thickBot="1">
      <c r="B86" s="833" t="s">
        <v>953</v>
      </c>
      <c r="C86" s="834"/>
      <c r="D86" s="834"/>
      <c r="E86" s="834"/>
      <c r="F86" s="834"/>
      <c r="G86" s="834"/>
      <c r="H86" s="834"/>
      <c r="I86" s="834"/>
      <c r="J86" s="834"/>
      <c r="K86" s="834"/>
      <c r="L86" s="834"/>
      <c r="M86" s="835"/>
      <c r="N86" s="55">
        <f>L83+L84+L85</f>
        <v>1144.8596855062497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4961.0586371937479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1053</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79609.988356156522</v>
      </c>
      <c r="N48" s="276">
        <f>K48*M48</f>
        <v>756.29488938348698</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1432.0742534768135</v>
      </c>
      <c r="N49" s="276">
        <f>K49*M49</f>
        <v>2020.2987530924145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2776.5936424759016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22">
        <f>VLOOKUP(A58,TRANSPORTE!A5:D117,4,FALSE)</f>
        <v>1271.3036678891694</v>
      </c>
      <c r="M58" s="923"/>
      <c r="N58" s="291">
        <f>K58*L58</f>
        <v>12.07738484494711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12.07738484494711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3276.4546704816617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655.29093409633242</v>
      </c>
      <c r="M83" s="868"/>
      <c r="N83" s="54"/>
    </row>
    <row r="84" spans="1:14">
      <c r="B84" s="92" t="s">
        <v>973</v>
      </c>
      <c r="C84" s="93"/>
      <c r="D84" s="93"/>
      <c r="E84" s="93"/>
      <c r="F84" s="93"/>
      <c r="G84" s="93"/>
      <c r="H84" s="93"/>
      <c r="I84" s="90"/>
      <c r="J84" s="91"/>
      <c r="K84" s="308">
        <v>0.05</v>
      </c>
      <c r="L84" s="867">
        <f>N78*K84</f>
        <v>163.82273352408311</v>
      </c>
      <c r="M84" s="868"/>
      <c r="N84" s="54"/>
    </row>
    <row r="85" spans="1:14" ht="15.75" thickBot="1">
      <c r="B85" s="94" t="s">
        <v>974</v>
      </c>
      <c r="C85" s="95"/>
      <c r="D85" s="95"/>
      <c r="E85" s="95"/>
      <c r="F85" s="95"/>
      <c r="G85" s="95"/>
      <c r="H85" s="95"/>
      <c r="I85" s="96"/>
      <c r="J85" s="97"/>
      <c r="K85" s="309">
        <v>0.05</v>
      </c>
      <c r="L85" s="869">
        <f>N78*K85</f>
        <v>163.82273352408311</v>
      </c>
      <c r="M85" s="870"/>
      <c r="N85" s="54"/>
    </row>
    <row r="86" spans="1:14" ht="15.75" thickBot="1">
      <c r="B86" s="833" t="s">
        <v>953</v>
      </c>
      <c r="C86" s="834"/>
      <c r="D86" s="834"/>
      <c r="E86" s="834"/>
      <c r="F86" s="834"/>
      <c r="G86" s="834"/>
      <c r="H86" s="834"/>
      <c r="I86" s="834"/>
      <c r="J86" s="834"/>
      <c r="K86" s="834"/>
      <c r="L86" s="834"/>
      <c r="M86" s="835"/>
      <c r="N86" s="55">
        <f>L83+L84+L85</f>
        <v>982.93640114449863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4259.3910716261598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topLeftCell="A22"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1054</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97449</v>
      </c>
      <c r="N48" s="276">
        <f>K48*M48</f>
        <v>925.76549999999997</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1432.0742534768135</v>
      </c>
      <c r="N49" s="276">
        <f>K49*M49</f>
        <v>2448.8469734453511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SUM(N48:N53)</f>
        <v>3374.612473445351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1333</v>
      </c>
      <c r="B59" s="49" t="str">
        <f>VLOOKUP(A59,TRANSPORTE!A5:D117,3,FALSE)</f>
        <v>Transporte de agregado tipo LA-3</v>
      </c>
      <c r="C59" s="321"/>
      <c r="D59" s="321"/>
      <c r="E59" s="321"/>
      <c r="F59" s="321"/>
      <c r="G59" s="321"/>
      <c r="H59" s="315" t="s">
        <v>1468</v>
      </c>
      <c r="I59" s="412">
        <v>9.4999999999999998E-3</v>
      </c>
      <c r="J59" s="290">
        <v>1</v>
      </c>
      <c r="K59" s="412">
        <f>I59*J59</f>
        <v>9.4999999999999998E-3</v>
      </c>
      <c r="L59" s="922">
        <f>VLOOKUP(A59,TRANSPORTE!A5:D117,4,FALSE)</f>
        <v>1271.3036678891694</v>
      </c>
      <c r="M59" s="923"/>
      <c r="N59" s="291">
        <f>K59*L59</f>
        <v>12.07738484494711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12.07738484494711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4800</v>
      </c>
      <c r="N70" s="399">
        <f>K70/M70</f>
        <v>45.109166666666667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3874.4735014511111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774.89470029022232</v>
      </c>
      <c r="M83" s="868"/>
      <c r="N83" s="54"/>
    </row>
    <row r="84" spans="1:14">
      <c r="B84" s="92" t="s">
        <v>973</v>
      </c>
      <c r="C84" s="93"/>
      <c r="D84" s="93"/>
      <c r="E84" s="93"/>
      <c r="F84" s="93"/>
      <c r="G84" s="93"/>
      <c r="H84" s="93"/>
      <c r="I84" s="90"/>
      <c r="J84" s="91"/>
      <c r="K84" s="308">
        <v>0.05</v>
      </c>
      <c r="L84" s="867">
        <f>N78*K84</f>
        <v>193.72367507255558</v>
      </c>
      <c r="M84" s="868"/>
      <c r="N84" s="54"/>
    </row>
    <row r="85" spans="1:14" ht="15.75" thickBot="1">
      <c r="B85" s="94" t="s">
        <v>974</v>
      </c>
      <c r="C85" s="95"/>
      <c r="D85" s="95"/>
      <c r="E85" s="95"/>
      <c r="F85" s="95"/>
      <c r="G85" s="95"/>
      <c r="H85" s="95"/>
      <c r="I85" s="96"/>
      <c r="J85" s="97"/>
      <c r="K85" s="309">
        <v>0.05</v>
      </c>
      <c r="L85" s="869">
        <f>N78*K85</f>
        <v>193.72367507255558</v>
      </c>
      <c r="M85" s="870"/>
      <c r="N85" s="54"/>
    </row>
    <row r="86" spans="1:14" ht="15.75" thickBot="1">
      <c r="B86" s="833" t="s">
        <v>953</v>
      </c>
      <c r="C86" s="834"/>
      <c r="D86" s="834"/>
      <c r="E86" s="834"/>
      <c r="F86" s="834"/>
      <c r="G86" s="834"/>
      <c r="H86" s="834"/>
      <c r="I86" s="834"/>
      <c r="J86" s="834"/>
      <c r="K86" s="834"/>
      <c r="L86" s="834"/>
      <c r="M86" s="835"/>
      <c r="N86" s="55">
        <f>L83+L84+L85</f>
        <v>1162.3420504353335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5036.8155518864442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1055</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97449</v>
      </c>
      <c r="N48" s="276">
        <f>K48*M48</f>
        <v>462.88274999999999</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1432.0742534768135</v>
      </c>
      <c r="N49" s="276">
        <f>K49*M49</f>
        <v>1530.5293584033443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1993.4121084033443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22">
        <f>VLOOKUP(A58,TRANSPORTE!A5:D117,4,FALSE)</f>
        <v>1271.3036678891694</v>
      </c>
      <c r="M58" s="923"/>
      <c r="N58" s="291">
        <f>K58*L58</f>
        <v>6.038692422473555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6.038692422473555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2487.2344439866306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497.44688879732615</v>
      </c>
      <c r="M83" s="868"/>
      <c r="N83" s="54"/>
    </row>
    <row r="84" spans="1:14">
      <c r="B84" s="92" t="s">
        <v>973</v>
      </c>
      <c r="C84" s="93"/>
      <c r="D84" s="93"/>
      <c r="E84" s="93"/>
      <c r="F84" s="93"/>
      <c r="G84" s="93"/>
      <c r="H84" s="93"/>
      <c r="I84" s="90"/>
      <c r="J84" s="91"/>
      <c r="K84" s="308">
        <v>0.05</v>
      </c>
      <c r="L84" s="867">
        <f>N78*K84</f>
        <v>124.36172219933154</v>
      </c>
      <c r="M84" s="868"/>
      <c r="N84" s="54"/>
    </row>
    <row r="85" spans="1:14" ht="15.75" thickBot="1">
      <c r="B85" s="94" t="s">
        <v>974</v>
      </c>
      <c r="C85" s="95"/>
      <c r="D85" s="95"/>
      <c r="E85" s="95"/>
      <c r="F85" s="95"/>
      <c r="G85" s="95"/>
      <c r="H85" s="95"/>
      <c r="I85" s="96"/>
      <c r="J85" s="97"/>
      <c r="K85" s="309">
        <v>0.05</v>
      </c>
      <c r="L85" s="869">
        <f>N78*K85</f>
        <v>124.36172219933154</v>
      </c>
      <c r="M85" s="870"/>
      <c r="N85" s="54"/>
    </row>
    <row r="86" spans="1:14" ht="15.75" thickBot="1">
      <c r="B86" s="833" t="s">
        <v>953</v>
      </c>
      <c r="C86" s="834"/>
      <c r="D86" s="834"/>
      <c r="E86" s="834"/>
      <c r="F86" s="834"/>
      <c r="G86" s="834"/>
      <c r="H86" s="834"/>
      <c r="I86" s="834"/>
      <c r="J86" s="834"/>
      <c r="K86" s="834"/>
      <c r="L86" s="834"/>
      <c r="M86" s="835"/>
      <c r="N86" s="55">
        <f>L83+L84+L85</f>
        <v>746.1703331959892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3233.4047771826199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1056</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97449.233357458506</v>
      </c>
      <c r="N48" s="276">
        <f>K48*M48</f>
        <v>1218.1154169682313</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1846.2578108020778</v>
      </c>
      <c r="N49" s="276">
        <f>K49*M49</f>
        <v>2700.1520482980391</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3918.2674652662704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22">
        <f>VLOOKUP(A58,TRANSPORTE!A5:D117,4,FALSE)</f>
        <v>1271.3036678891694</v>
      </c>
      <c r="M58" s="923"/>
      <c r="N58" s="291">
        <f>K58*L58</f>
        <v>15.891295848614618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15.891295848614618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SUM(N69:N75)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4421.9424042756973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884.38848085513951</v>
      </c>
      <c r="M83" s="868"/>
      <c r="N83" s="54"/>
    </row>
    <row r="84" spans="1:14">
      <c r="B84" s="92" t="s">
        <v>973</v>
      </c>
      <c r="C84" s="93"/>
      <c r="D84" s="93"/>
      <c r="E84" s="93"/>
      <c r="F84" s="93"/>
      <c r="G84" s="93"/>
      <c r="H84" s="93"/>
      <c r="I84" s="90"/>
      <c r="J84" s="91"/>
      <c r="K84" s="308">
        <v>0.05</v>
      </c>
      <c r="L84" s="867">
        <f>N78*K84</f>
        <v>221.09712021378488</v>
      </c>
      <c r="M84" s="868"/>
      <c r="N84" s="54"/>
    </row>
    <row r="85" spans="1:14" ht="15.75" thickBot="1">
      <c r="B85" s="94" t="s">
        <v>974</v>
      </c>
      <c r="C85" s="95"/>
      <c r="D85" s="95"/>
      <c r="E85" s="95"/>
      <c r="F85" s="95"/>
      <c r="G85" s="95"/>
      <c r="H85" s="95"/>
      <c r="I85" s="96"/>
      <c r="J85" s="97"/>
      <c r="K85" s="309">
        <v>0.05</v>
      </c>
      <c r="L85" s="869">
        <f>N78*K85</f>
        <v>221.09712021378488</v>
      </c>
      <c r="M85" s="870"/>
      <c r="N85" s="54"/>
    </row>
    <row r="86" spans="1:14" ht="15.75" thickBot="1">
      <c r="B86" s="833" t="s">
        <v>953</v>
      </c>
      <c r="C86" s="834"/>
      <c r="D86" s="834"/>
      <c r="E86" s="834"/>
      <c r="F86" s="834"/>
      <c r="G86" s="834"/>
      <c r="H86" s="834"/>
      <c r="I86" s="834"/>
      <c r="J86" s="834"/>
      <c r="K86" s="834"/>
      <c r="L86" s="834"/>
      <c r="M86" s="835"/>
      <c r="N86" s="55">
        <f>L83+L84+L85</f>
        <v>1326.5827212827091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5748.5251255584062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1057</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79609.988356156522</v>
      </c>
      <c r="N48" s="276">
        <f>K48*M48</f>
        <v>756.29488938348698</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1846.2578108020778</v>
      </c>
      <c r="N49" s="276">
        <f>K49*M49</f>
        <v>2604.6082065890309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3360.9030959725178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22">
        <f>VLOOKUP(A58,TRANSPORTE!A5:D117,4,FALSE)</f>
        <v>1271.3036678891694</v>
      </c>
      <c r="M58" s="923"/>
      <c r="N58" s="291">
        <f>K58*L58</f>
        <v>12.07738484494711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12.07738484494711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3860.7641239782779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772.15282479565565</v>
      </c>
      <c r="M83" s="868"/>
      <c r="N83" s="54"/>
    </row>
    <row r="84" spans="1:14">
      <c r="B84" s="92" t="s">
        <v>973</v>
      </c>
      <c r="C84" s="93"/>
      <c r="D84" s="93"/>
      <c r="E84" s="93"/>
      <c r="F84" s="93"/>
      <c r="G84" s="93"/>
      <c r="H84" s="93"/>
      <c r="I84" s="90"/>
      <c r="J84" s="91"/>
      <c r="K84" s="308">
        <v>0.05</v>
      </c>
      <c r="L84" s="867">
        <f>N78*K84</f>
        <v>193.03820619891391</v>
      </c>
      <c r="M84" s="868"/>
      <c r="N84" s="54"/>
    </row>
    <row r="85" spans="1:14" ht="15.75" thickBot="1">
      <c r="B85" s="94" t="s">
        <v>974</v>
      </c>
      <c r="C85" s="95"/>
      <c r="D85" s="95"/>
      <c r="E85" s="95"/>
      <c r="F85" s="95"/>
      <c r="G85" s="95"/>
      <c r="H85" s="95"/>
      <c r="I85" s="96"/>
      <c r="J85" s="97"/>
      <c r="K85" s="309">
        <v>0.05</v>
      </c>
      <c r="L85" s="869">
        <f>N78*K85</f>
        <v>193.03820619891391</v>
      </c>
      <c r="M85" s="870"/>
      <c r="N85" s="54"/>
    </row>
    <row r="86" spans="1:14" ht="15.75" thickBot="1">
      <c r="B86" s="833" t="s">
        <v>953</v>
      </c>
      <c r="C86" s="834"/>
      <c r="D86" s="834"/>
      <c r="E86" s="834"/>
      <c r="F86" s="834"/>
      <c r="G86" s="834"/>
      <c r="H86" s="834"/>
      <c r="I86" s="834"/>
      <c r="J86" s="834"/>
      <c r="K86" s="834"/>
      <c r="L86" s="834"/>
      <c r="M86" s="835"/>
      <c r="N86" s="55">
        <f>L83+L84+L85</f>
        <v>1158.2292371934834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5018.9933611717615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1058</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97449</v>
      </c>
      <c r="N48" s="276">
        <f>K48*M48</f>
        <v>925.76549999999997</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1846.2578108020778</v>
      </c>
      <c r="N49" s="276">
        <f>K49*M49</f>
        <v>3157.100856471553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4082.866356471553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1333</v>
      </c>
      <c r="B58" s="49" t="str">
        <f>VLOOKUP(A58,TRANSPORTE!A5:D117,3,FALSE)</f>
        <v>Transporte de agregado tipo LA-3</v>
      </c>
      <c r="C58" s="321"/>
      <c r="D58" s="321"/>
      <c r="E58" s="321"/>
      <c r="F58" s="321"/>
      <c r="G58" s="321"/>
      <c r="H58" s="315" t="s">
        <v>1468</v>
      </c>
      <c r="I58" s="412">
        <v>9.4999999999999998E-3</v>
      </c>
      <c r="J58" s="290">
        <v>1</v>
      </c>
      <c r="K58" s="412">
        <f>I58*J58</f>
        <v>9.4999999999999998E-3</v>
      </c>
      <c r="L58" s="922">
        <f>VLOOKUP(A58,TRANSPORTE!A5:D117,4,FALSE)</f>
        <v>1271.3036678891694</v>
      </c>
      <c r="M58" s="923"/>
      <c r="N58" s="291">
        <f>K58*L58</f>
        <v>12.07738484494711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12.07738484494711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SUM(N69:N75)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4582.7273844773126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916.54547689546257</v>
      </c>
      <c r="M83" s="868"/>
      <c r="N83" s="54"/>
    </row>
    <row r="84" spans="1:14">
      <c r="B84" s="92" t="s">
        <v>973</v>
      </c>
      <c r="C84" s="93"/>
      <c r="D84" s="93"/>
      <c r="E84" s="93"/>
      <c r="F84" s="93"/>
      <c r="G84" s="93"/>
      <c r="H84" s="93"/>
      <c r="I84" s="90"/>
      <c r="J84" s="91"/>
      <c r="K84" s="308">
        <v>0.05</v>
      </c>
      <c r="L84" s="867">
        <f>N78*K84</f>
        <v>229.13636922386564</v>
      </c>
      <c r="M84" s="868"/>
      <c r="N84" s="54"/>
    </row>
    <row r="85" spans="1:14" ht="15.75" thickBot="1">
      <c r="B85" s="94" t="s">
        <v>974</v>
      </c>
      <c r="C85" s="95"/>
      <c r="D85" s="95"/>
      <c r="E85" s="95"/>
      <c r="F85" s="95"/>
      <c r="G85" s="95"/>
      <c r="H85" s="95"/>
      <c r="I85" s="96"/>
      <c r="J85" s="97"/>
      <c r="K85" s="309">
        <v>0.05</v>
      </c>
      <c r="L85" s="869">
        <f>N78*K85</f>
        <v>229.13636922386564</v>
      </c>
      <c r="M85" s="870"/>
      <c r="N85" s="54"/>
    </row>
    <row r="86" spans="1:14" ht="15.75" thickBot="1">
      <c r="B86" s="833" t="s">
        <v>953</v>
      </c>
      <c r="C86" s="834"/>
      <c r="D86" s="834"/>
      <c r="E86" s="834"/>
      <c r="F86" s="834"/>
      <c r="G86" s="834"/>
      <c r="H86" s="834"/>
      <c r="I86" s="834"/>
      <c r="J86" s="834"/>
      <c r="K86" s="834"/>
      <c r="L86" s="834"/>
      <c r="M86" s="835"/>
      <c r="N86" s="55">
        <f>L83+L84+L85</f>
        <v>1374.8182153431937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5957.5455998205061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topLeftCell="A10"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1059</v>
      </c>
      <c r="C31" s="84" t="s">
        <v>2066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136</v>
      </c>
      <c r="B36" s="846" t="str">
        <f>VLOOKUP(A36,EQUIPOS!A6:D154,3,FALSE)</f>
        <v>Camión de Slurry</v>
      </c>
      <c r="C36" s="847"/>
      <c r="D36" s="847"/>
      <c r="E36" s="847"/>
      <c r="F36" s="847"/>
      <c r="G36" s="847"/>
      <c r="H36" s="848"/>
      <c r="I36" s="271"/>
      <c r="J36" s="272"/>
      <c r="K36" s="273">
        <f>VLOOKUP(A36,EQUIPOS!A6:D163,4,FALSE)</f>
        <v>164922.87643450257</v>
      </c>
      <c r="L36" s="274"/>
      <c r="M36" s="275">
        <v>600</v>
      </c>
      <c r="N36" s="276">
        <f>K36/M36</f>
        <v>274.87146072417096</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600</v>
      </c>
      <c r="N37" s="276">
        <f>K37/M37</f>
        <v>144.90336034277672</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N76*M41</f>
        <v>0.67335467419668338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420.44817574114433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97449</v>
      </c>
      <c r="N48" s="276">
        <f>K48*M48</f>
        <v>462.88274999999999</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1846.2578108020778</v>
      </c>
      <c r="N49" s="276">
        <f>K49*M49</f>
        <v>1973.1880352947203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2436.0707852947203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22">
        <f>VLOOKUP(A58,TRANSPORTE!A5:D117,4,FALSE)</f>
        <v>1271.3036678891694</v>
      </c>
      <c r="M58" s="923"/>
      <c r="N58" s="291">
        <f>K58*L58</f>
        <v>6.038692422473555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6.038692422473555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SUM(N69:N75)</f>
        <v>67.335467419668333</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N43+N53+N64+N76</f>
        <v>2929.8931208780068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585.97862417560134</v>
      </c>
      <c r="M83" s="868"/>
      <c r="N83" s="54"/>
    </row>
    <row r="84" spans="1:14">
      <c r="B84" s="92" t="s">
        <v>973</v>
      </c>
      <c r="C84" s="93"/>
      <c r="D84" s="93"/>
      <c r="E84" s="93"/>
      <c r="F84" s="93"/>
      <c r="G84" s="93"/>
      <c r="H84" s="93"/>
      <c r="I84" s="90"/>
      <c r="J84" s="91"/>
      <c r="K84" s="308">
        <v>0.05</v>
      </c>
      <c r="L84" s="867">
        <f>N78*K84</f>
        <v>146.49465604390033</v>
      </c>
      <c r="M84" s="868"/>
      <c r="N84" s="54"/>
    </row>
    <row r="85" spans="1:14" ht="15.75" thickBot="1">
      <c r="B85" s="94" t="s">
        <v>974</v>
      </c>
      <c r="C85" s="95"/>
      <c r="D85" s="95"/>
      <c r="E85" s="95"/>
      <c r="F85" s="95"/>
      <c r="G85" s="95"/>
      <c r="H85" s="95"/>
      <c r="I85" s="96"/>
      <c r="J85" s="97"/>
      <c r="K85" s="309">
        <v>0.05</v>
      </c>
      <c r="L85" s="869">
        <f>N78*K85</f>
        <v>146.49465604390033</v>
      </c>
      <c r="M85" s="870"/>
      <c r="N85" s="54"/>
    </row>
    <row r="86" spans="1:14" ht="15.75" thickBot="1">
      <c r="B86" s="833" t="s">
        <v>953</v>
      </c>
      <c r="C86" s="834"/>
      <c r="D86" s="834"/>
      <c r="E86" s="834"/>
      <c r="F86" s="834"/>
      <c r="G86" s="834"/>
      <c r="H86" s="834"/>
      <c r="I86" s="834"/>
      <c r="J86" s="834"/>
      <c r="K86" s="834"/>
      <c r="L86" s="834"/>
      <c r="M86" s="835"/>
      <c r="N86" s="55">
        <f>L83+L84+L85</f>
        <v>878.96793626340207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3808.8610571414088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election activeCell="C72" sqref="C72"/>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1060</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290</v>
      </c>
      <c r="B37" s="846" t="str">
        <f>VLOOKUP(A37,EQUIPOS!A7:D154,3,FALSE)</f>
        <v>Planta trituradora</v>
      </c>
      <c r="C37" s="847"/>
      <c r="D37" s="847"/>
      <c r="E37" s="847"/>
      <c r="F37" s="847"/>
      <c r="G37" s="847"/>
      <c r="H37" s="848"/>
      <c r="I37" s="271"/>
      <c r="J37" s="272"/>
      <c r="K37" s="273">
        <f>VLOOKUP(A37,EQUIPOS!A7:D164,4,FALSE)</f>
        <v>658143.97411660198</v>
      </c>
      <c r="L37" s="274"/>
      <c r="M37" s="275">
        <v>30</v>
      </c>
      <c r="N37" s="276">
        <f t="shared" ref="N37:N43" si="0">K37/M37</f>
        <v>21938.132470553399</v>
      </c>
    </row>
    <row r="38" spans="1:14">
      <c r="A38" t="s">
        <v>168</v>
      </c>
      <c r="B38" s="846" t="str">
        <f>VLOOKUP(A38,EQUIPOS!A8:D154,3,FALSE)</f>
        <v>Compactador tipo  POTENCIA: 105 HP, PESO: 6 ton</v>
      </c>
      <c r="C38" s="847"/>
      <c r="D38" s="847"/>
      <c r="E38" s="847"/>
      <c r="F38" s="847"/>
      <c r="G38" s="847"/>
      <c r="H38" s="848"/>
      <c r="I38" s="271"/>
      <c r="J38" s="272"/>
      <c r="K38" s="273">
        <f>VLOOKUP(A38,EQUIPOS!A8:D165,4,FALSE)</f>
        <v>112448.9264312609</v>
      </c>
      <c r="L38" s="274"/>
      <c r="M38" s="275">
        <v>9</v>
      </c>
      <c r="N38" s="276">
        <f t="shared" si="0"/>
        <v>12494.325159028989</v>
      </c>
    </row>
    <row r="39" spans="1:14">
      <c r="A39" t="s">
        <v>173</v>
      </c>
      <c r="B39" s="846" t="str">
        <f>VLOOKUP(A39,EQUIPOS!A9:D154,3,FALSE)</f>
        <v>Compactador neumático de Potencia 70 HP, peso de 13 ton</v>
      </c>
      <c r="C39" s="847"/>
      <c r="D39" s="847"/>
      <c r="E39" s="847"/>
      <c r="F39" s="847"/>
      <c r="G39" s="847"/>
      <c r="H39" s="848"/>
      <c r="I39" s="271"/>
      <c r="J39" s="272"/>
      <c r="K39" s="273">
        <f>VLOOKUP(A39,EQUIPOS!A9:D166,4,FALSE)</f>
        <v>132894.18578239923</v>
      </c>
      <c r="L39" s="274"/>
      <c r="M39" s="275">
        <v>9</v>
      </c>
      <c r="N39" s="276">
        <f t="shared" si="0"/>
        <v>14766.020642488804</v>
      </c>
    </row>
    <row r="40" spans="1:14">
      <c r="A40" t="s">
        <v>286</v>
      </c>
      <c r="B40" s="846" t="str">
        <f>VLOOKUP(A40,EQUIPOS!A10:D154,3,FALSE)</f>
        <v>Planta de asfalto en frio</v>
      </c>
      <c r="C40" s="847"/>
      <c r="D40" s="847"/>
      <c r="E40" s="847"/>
      <c r="F40" s="847"/>
      <c r="G40" s="847"/>
      <c r="H40" s="848"/>
      <c r="I40" s="271"/>
      <c r="J40" s="272"/>
      <c r="K40" s="273">
        <f>VLOOKUP(A40,EQUIPOS!A10:D167,4,FALSE)</f>
        <v>263738.74628259131</v>
      </c>
      <c r="L40" s="274"/>
      <c r="M40" s="275">
        <v>9</v>
      </c>
      <c r="N40" s="276">
        <f t="shared" si="0"/>
        <v>29304.305142510144</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9</v>
      </c>
      <c r="N42" s="276">
        <f t="shared" si="0"/>
        <v>32178.995669598582</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N77*M46</f>
        <v>971.8939014389166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132666.85620762213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73.467006312193405</v>
      </c>
      <c r="N54" s="276">
        <f>K54*M54</f>
        <v>1836.6751578048352</v>
      </c>
    </row>
    <row r="55" spans="1:14" ht="15.75" thickBot="1">
      <c r="B55" s="46"/>
      <c r="C55" s="285"/>
      <c r="D55" s="285"/>
      <c r="E55" s="285"/>
      <c r="F55" s="285"/>
      <c r="G55" s="285"/>
      <c r="H55" s="285"/>
      <c r="I55" s="272"/>
      <c r="J55" s="228"/>
      <c r="K55" s="286"/>
      <c r="L55" s="271"/>
      <c r="M55" s="287"/>
      <c r="N55" s="288"/>
    </row>
    <row r="56" spans="1:14" ht="15.75" thickBot="1">
      <c r="B56" s="833" t="s">
        <v>953</v>
      </c>
      <c r="C56" s="834"/>
      <c r="D56" s="834"/>
      <c r="E56" s="834"/>
      <c r="F56" s="834"/>
      <c r="G56" s="834"/>
      <c r="H56" s="834"/>
      <c r="I56" s="834"/>
      <c r="J56" s="834"/>
      <c r="K56" s="834"/>
      <c r="L56" s="834"/>
      <c r="M56" s="835"/>
      <c r="N56" s="398">
        <f>SUM(N53:N55)</f>
        <v>43836.675157804835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A61" t="s">
        <v>1347</v>
      </c>
      <c r="B61" s="49" t="str">
        <f>VLOOKUP(A61,TRANSPORTE!A5:D117,3,FALSE)</f>
        <v>Transporte de Mezcla en Frio MDF-38</v>
      </c>
      <c r="C61" s="321"/>
      <c r="D61" s="321"/>
      <c r="E61" s="321"/>
      <c r="F61" s="321"/>
      <c r="G61" s="321"/>
      <c r="H61" s="315" t="s">
        <v>1468</v>
      </c>
      <c r="I61" s="283">
        <v>1.25</v>
      </c>
      <c r="J61" s="290">
        <v>1</v>
      </c>
      <c r="K61" s="283">
        <f>I61*J61</f>
        <v>1.25</v>
      </c>
      <c r="L61" s="922">
        <f>VLOOKUP(A61,TRANSPORTE!A5:D117,4,FALSE)</f>
        <v>1320.1604026988259</v>
      </c>
      <c r="M61" s="923"/>
      <c r="N61" s="291">
        <f>K61*L61</f>
        <v>1650.2005033735325</v>
      </c>
    </row>
    <row r="62" spans="1:14">
      <c r="A62" t="s">
        <v>1269</v>
      </c>
      <c r="B62" s="49" t="str">
        <f>VLOOKUP(A62,TRANSPORTE!A6:D117,3,FALSE)</f>
        <v>Transporte de Material Crudo de Rio</v>
      </c>
      <c r="C62" s="50"/>
      <c r="D62" s="50"/>
      <c r="E62" s="50"/>
      <c r="F62" s="50"/>
      <c r="G62" s="50"/>
      <c r="H62" s="315" t="s">
        <v>1468</v>
      </c>
      <c r="I62" s="283">
        <v>1.4</v>
      </c>
      <c r="J62" s="290">
        <v>1</v>
      </c>
      <c r="K62" s="283">
        <f>I62*J62</f>
        <v>1.4</v>
      </c>
      <c r="L62" s="922">
        <f>VLOOKUP(A62,TRANSPORTE!A6:D117,4,FALSE)</f>
        <v>1279.890196766047</v>
      </c>
      <c r="M62" s="923"/>
      <c r="N62" s="291">
        <f>K62*L62</f>
        <v>1791.8462754724655</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f>N61+N62+N63+N64+N65</f>
        <v>3442.0467788459982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t="s">
        <v>19</v>
      </c>
      <c r="B72" s="52" t="str">
        <f>VLOOKUP(A72,'MANO DE OBRA'!A8:D68,3,FALSE)</f>
        <v>Obrero (8)</v>
      </c>
      <c r="C72" s="50"/>
      <c r="D72" s="50"/>
      <c r="E72" s="50"/>
      <c r="F72" s="50"/>
      <c r="G72" s="50"/>
      <c r="H72" s="50"/>
      <c r="I72" s="296">
        <f>K72/J72*100</f>
        <v>234080.00000000003</v>
      </c>
      <c r="J72" s="297">
        <v>185</v>
      </c>
      <c r="K72" s="298">
        <f>VLOOKUP(A72,'MANO DE OBRA'!A8:D99,4,FALSE)</f>
        <v>433048</v>
      </c>
      <c r="L72" s="53"/>
      <c r="M72" s="299">
        <f>M38*8</f>
        <v>72</v>
      </c>
      <c r="N72" s="399">
        <f>K72/M72</f>
        <v>6014.5555555555557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SUM(N72:N76)</f>
        <v>9718.9390143891651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N48+N56+N67+N77</f>
        <v>189664.51715866214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37932.903431732433</v>
      </c>
      <c r="M84" s="868"/>
      <c r="N84" s="54"/>
    </row>
    <row r="85" spans="1:14">
      <c r="B85" s="92" t="s">
        <v>973</v>
      </c>
      <c r="C85" s="93"/>
      <c r="D85" s="93"/>
      <c r="E85" s="93"/>
      <c r="F85" s="93"/>
      <c r="G85" s="93"/>
      <c r="H85" s="93"/>
      <c r="I85" s="90"/>
      <c r="J85" s="91"/>
      <c r="K85" s="308">
        <v>0.05</v>
      </c>
      <c r="L85" s="867">
        <f>N79*K85</f>
        <v>9483.2258579331083</v>
      </c>
      <c r="M85" s="868"/>
      <c r="N85" s="54"/>
    </row>
    <row r="86" spans="1:14" ht="15.75" thickBot="1">
      <c r="B86" s="94" t="s">
        <v>974</v>
      </c>
      <c r="C86" s="95"/>
      <c r="D86" s="95"/>
      <c r="E86" s="95"/>
      <c r="F86" s="95"/>
      <c r="G86" s="95"/>
      <c r="H86" s="95"/>
      <c r="I86" s="96"/>
      <c r="J86" s="97"/>
      <c r="K86" s="309">
        <v>0.05</v>
      </c>
      <c r="L86" s="869">
        <f>N79*K86</f>
        <v>9483.2258579331083</v>
      </c>
      <c r="M86" s="870"/>
      <c r="N86" s="54"/>
    </row>
    <row r="87" spans="1:14" ht="15.75" thickBot="1">
      <c r="B87" s="833" t="s">
        <v>953</v>
      </c>
      <c r="C87" s="834"/>
      <c r="D87" s="834"/>
      <c r="E87" s="834"/>
      <c r="F87" s="834"/>
      <c r="G87" s="834"/>
      <c r="H87" s="834"/>
      <c r="I87" s="834"/>
      <c r="J87" s="834"/>
      <c r="K87" s="834"/>
      <c r="L87" s="834"/>
      <c r="M87" s="835"/>
      <c r="N87" s="55">
        <f>L84+L85+L86</f>
        <v>56899.355147598653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246563.8723062608</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71" t="s">
        <v>2218</v>
      </c>
      <c r="C106" s="872"/>
      <c r="D106" s="872"/>
      <c r="E106" s="872"/>
      <c r="F106" s="872"/>
      <c r="G106" s="872"/>
      <c r="H106" s="872"/>
      <c r="I106" s="872"/>
      <c r="J106" s="872"/>
      <c r="K106" s="872"/>
      <c r="L106" s="872"/>
      <c r="M106" s="872"/>
      <c r="N106" s="873"/>
    </row>
    <row r="107" spans="2:14" ht="15" customHeight="1">
      <c r="B107" s="871"/>
      <c r="C107" s="872"/>
      <c r="D107" s="872"/>
      <c r="E107" s="872"/>
      <c r="F107" s="872"/>
      <c r="G107" s="872"/>
      <c r="H107" s="872"/>
      <c r="I107" s="872"/>
      <c r="J107" s="872"/>
      <c r="K107" s="872"/>
      <c r="L107" s="872"/>
      <c r="M107" s="872"/>
      <c r="N107" s="873"/>
    </row>
    <row r="108" spans="2:14" ht="30" customHeight="1">
      <c r="B108" s="874" t="s">
        <v>2219</v>
      </c>
      <c r="C108" s="875"/>
      <c r="D108" s="875"/>
      <c r="E108" s="875"/>
      <c r="F108" s="875"/>
      <c r="G108" s="875"/>
      <c r="H108" s="875"/>
      <c r="I108" s="875"/>
      <c r="J108" s="875"/>
      <c r="K108" s="875"/>
      <c r="L108" s="875"/>
      <c r="M108" s="875"/>
      <c r="N108" s="876"/>
    </row>
    <row r="109" spans="2:14">
      <c r="B109" s="874"/>
      <c r="C109" s="875"/>
      <c r="D109" s="875"/>
      <c r="E109" s="875"/>
      <c r="F109" s="875"/>
      <c r="G109" s="875"/>
      <c r="H109" s="875"/>
      <c r="I109" s="875"/>
      <c r="J109" s="875"/>
      <c r="K109" s="875"/>
      <c r="L109" s="875"/>
      <c r="M109" s="875"/>
      <c r="N109" s="87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10"/>
      <c r="K119" s="810"/>
      <c r="L119" s="810"/>
      <c r="M119" s="810"/>
      <c r="N119" s="811"/>
    </row>
    <row r="120" spans="2:14" ht="15.75" thickBot="1">
      <c r="B120" s="265" t="s">
        <v>2221</v>
      </c>
      <c r="C120" s="397"/>
      <c r="D120" s="397"/>
      <c r="E120" s="60"/>
      <c r="F120" s="60"/>
      <c r="G120" s="60"/>
      <c r="H120" s="60"/>
      <c r="I120" s="60"/>
      <c r="J120" s="812"/>
      <c r="K120" s="812"/>
      <c r="L120" s="812"/>
      <c r="M120" s="812"/>
      <c r="N120" s="81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13" zoomScale="78" zoomScaleNormal="78" workbookViewId="0">
      <selection activeCell="I36" sqref="I36"/>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1061</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168</v>
      </c>
      <c r="B37" s="846" t="str">
        <f>VLOOKUP(A37,EQUIPOS!A7:D154,3,FALSE)</f>
        <v>Compactador tipo  POTENCIA: 105 HP, PESO: 6 ton</v>
      </c>
      <c r="C37" s="847"/>
      <c r="D37" s="847"/>
      <c r="E37" s="847"/>
      <c r="F37" s="847"/>
      <c r="G37" s="847"/>
      <c r="H37" s="848"/>
      <c r="I37" s="271"/>
      <c r="J37" s="272"/>
      <c r="K37" s="273">
        <f>VLOOKUP(A37,EQUIPOS!A7:D164,4,FALSE)</f>
        <v>112448.9264312609</v>
      </c>
      <c r="L37" s="274"/>
      <c r="M37" s="275">
        <v>9</v>
      </c>
      <c r="N37" s="276">
        <f t="shared" ref="N37:N43" si="0">K37/M37</f>
        <v>12494.325159028989</v>
      </c>
    </row>
    <row r="38" spans="1:14">
      <c r="A38" t="s">
        <v>173</v>
      </c>
      <c r="B38" s="846" t="str">
        <f>VLOOKUP(A38,EQUIPOS!A8:D154,3,FALSE)</f>
        <v>Compactador neumático de Potencia 70 HP, peso de 13 ton</v>
      </c>
      <c r="C38" s="847"/>
      <c r="D38" s="847"/>
      <c r="E38" s="847"/>
      <c r="F38" s="847"/>
      <c r="G38" s="847"/>
      <c r="H38" s="848"/>
      <c r="I38" s="271"/>
      <c r="J38" s="272"/>
      <c r="K38" s="273">
        <f>VLOOKUP(A38,EQUIPOS!A8:D165,4,FALSE)</f>
        <v>132894.18578239923</v>
      </c>
      <c r="L38" s="274"/>
      <c r="M38" s="275">
        <v>9</v>
      </c>
      <c r="N38" s="276">
        <f t="shared" si="0"/>
        <v>14766.020642488804</v>
      </c>
    </row>
    <row r="39" spans="1:14">
      <c r="A39" t="s">
        <v>286</v>
      </c>
      <c r="B39" s="846" t="str">
        <f>VLOOKUP(A39,EQUIPOS!A9:D154,3,FALSE)</f>
        <v>Planta de asfalto en frio</v>
      </c>
      <c r="C39" s="847"/>
      <c r="D39" s="847"/>
      <c r="E39" s="847"/>
      <c r="F39" s="847"/>
      <c r="G39" s="847"/>
      <c r="H39" s="848"/>
      <c r="I39" s="271"/>
      <c r="J39" s="272"/>
      <c r="K39" s="273">
        <f>VLOOKUP(A39,EQUIPOS!A9:D166,4,FALSE)</f>
        <v>263738.74628259131</v>
      </c>
      <c r="L39" s="274"/>
      <c r="M39" s="275">
        <v>9</v>
      </c>
      <c r="N39" s="276">
        <f t="shared" si="0"/>
        <v>29304.305142510144</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9</v>
      </c>
      <c r="N42" s="276">
        <f t="shared" si="0"/>
        <v>32178.995669598582</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971.8939014389166</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132666.85620762213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1369</v>
      </c>
      <c r="B65" s="49" t="str">
        <f>VLOOKUP(A65,TRANSPORTE!A6:D117,3,FALSE)</f>
        <v>Transporte de Mezcla densa En Frio MDF-25</v>
      </c>
      <c r="C65" s="50"/>
      <c r="D65" s="50"/>
      <c r="E65" s="50"/>
      <c r="F65" s="50"/>
      <c r="G65" s="50"/>
      <c r="H65" s="315" t="s">
        <v>1468</v>
      </c>
      <c r="I65" s="283">
        <v>1.25</v>
      </c>
      <c r="J65" s="290">
        <v>1</v>
      </c>
      <c r="K65" s="283">
        <f>I65*J65</f>
        <v>1.25</v>
      </c>
      <c r="L65" s="922">
        <f>VLOOKUP(A65,TRANSPORTE!A6:D117,4,FALSE)</f>
        <v>1535.8682361192564</v>
      </c>
      <c r="M65" s="923"/>
      <c r="N65" s="291">
        <f>K65*L65</f>
        <v>1919.8352951490706</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3711.6815706215361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9718.9390143891651</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189934.15195043763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37986.830390087525</v>
      </c>
      <c r="M88" s="868"/>
      <c r="N88" s="54"/>
    </row>
    <row r="89" spans="1:14">
      <c r="B89" s="92" t="s">
        <v>973</v>
      </c>
      <c r="C89" s="93"/>
      <c r="D89" s="93"/>
      <c r="E89" s="93"/>
      <c r="F89" s="93"/>
      <c r="G89" s="93"/>
      <c r="H89" s="93"/>
      <c r="I89" s="90"/>
      <c r="J89" s="91"/>
      <c r="K89" s="308">
        <v>0.05</v>
      </c>
      <c r="L89" s="867">
        <f>N83*K89</f>
        <v>9496.7075975218813</v>
      </c>
      <c r="M89" s="868"/>
      <c r="N89" s="54"/>
    </row>
    <row r="90" spans="1:14" ht="15.75" thickBot="1">
      <c r="B90" s="94" t="s">
        <v>974</v>
      </c>
      <c r="C90" s="95"/>
      <c r="D90" s="95"/>
      <c r="E90" s="95"/>
      <c r="F90" s="95"/>
      <c r="G90" s="95"/>
      <c r="H90" s="95"/>
      <c r="I90" s="96"/>
      <c r="J90" s="97"/>
      <c r="K90" s="309">
        <v>0.05</v>
      </c>
      <c r="L90" s="869">
        <f>N83*K90</f>
        <v>9496.7075975218813</v>
      </c>
      <c r="M90" s="870"/>
      <c r="N90" s="54"/>
    </row>
    <row r="91" spans="1:14" ht="15.75" thickBot="1">
      <c r="B91" s="833" t="s">
        <v>953</v>
      </c>
      <c r="C91" s="834"/>
      <c r="D91" s="834"/>
      <c r="E91" s="834"/>
      <c r="F91" s="834"/>
      <c r="G91" s="834"/>
      <c r="H91" s="834"/>
      <c r="I91" s="834"/>
      <c r="J91" s="834"/>
      <c r="K91" s="834"/>
      <c r="L91" s="834"/>
      <c r="M91" s="835"/>
      <c r="N91" s="55">
        <f>L88+L89+L90</f>
        <v>56980.245585131292</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246914.39753556892</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1062</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168</v>
      </c>
      <c r="B37" s="846" t="str">
        <f>VLOOKUP(A37,EQUIPOS!A7:D154,3,FALSE)</f>
        <v>Compactador tipo  POTENCIA: 105 HP, PESO: 6 ton</v>
      </c>
      <c r="C37" s="847"/>
      <c r="D37" s="847"/>
      <c r="E37" s="847"/>
      <c r="F37" s="847"/>
      <c r="G37" s="847"/>
      <c r="H37" s="848"/>
      <c r="I37" s="271"/>
      <c r="J37" s="272"/>
      <c r="K37" s="273">
        <f>VLOOKUP(A37,EQUIPOS!A7:D164,4,FALSE)</f>
        <v>112448.9264312609</v>
      </c>
      <c r="L37" s="274"/>
      <c r="M37" s="275">
        <v>9</v>
      </c>
      <c r="N37" s="276">
        <f t="shared" ref="N37:N43" si="0">K37/M37</f>
        <v>12494.325159028989</v>
      </c>
    </row>
    <row r="38" spans="1:14">
      <c r="A38" t="s">
        <v>173</v>
      </c>
      <c r="B38" s="846" t="str">
        <f>VLOOKUP(A38,EQUIPOS!A8:D154,3,FALSE)</f>
        <v>Compactador neumático de Potencia 70 HP, peso de 13 ton</v>
      </c>
      <c r="C38" s="847"/>
      <c r="D38" s="847"/>
      <c r="E38" s="847"/>
      <c r="F38" s="847"/>
      <c r="G38" s="847"/>
      <c r="H38" s="848"/>
      <c r="I38" s="271"/>
      <c r="J38" s="272"/>
      <c r="K38" s="273">
        <f>VLOOKUP(A38,EQUIPOS!A8:D165,4,FALSE)</f>
        <v>132894.18578239923</v>
      </c>
      <c r="L38" s="274"/>
      <c r="M38" s="275">
        <v>9</v>
      </c>
      <c r="N38" s="276">
        <f t="shared" si="0"/>
        <v>14766.020642488804</v>
      </c>
    </row>
    <row r="39" spans="1:14">
      <c r="A39" t="s">
        <v>286</v>
      </c>
      <c r="B39" s="846" t="str">
        <f>VLOOKUP(A39,EQUIPOS!A9:D154,3,FALSE)</f>
        <v>Planta de asfalto en frio</v>
      </c>
      <c r="C39" s="847"/>
      <c r="D39" s="847"/>
      <c r="E39" s="847"/>
      <c r="F39" s="847"/>
      <c r="G39" s="847"/>
      <c r="H39" s="848"/>
      <c r="I39" s="271"/>
      <c r="J39" s="272"/>
      <c r="K39" s="273">
        <f>VLOOKUP(A39,EQUIPOS!A9:D166,4,FALSE)</f>
        <v>263738.74628259131</v>
      </c>
      <c r="L39" s="274"/>
      <c r="M39" s="275">
        <v>9</v>
      </c>
      <c r="N39" s="276">
        <f t="shared" si="0"/>
        <v>29304.305142510144</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9</v>
      </c>
      <c r="N42" s="276">
        <f t="shared" si="0"/>
        <v>32178.995669598582</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971.8939014389166</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132666.85620762213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415">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v>1.4</v>
      </c>
      <c r="L64" s="922">
        <f>VLOOKUP(A64,TRANSPORTE!A5:D117,4,FALSE)</f>
        <v>1279.890196766047</v>
      </c>
      <c r="M64" s="923"/>
      <c r="N64" s="291">
        <f>K64*L64</f>
        <v>1791.8462754724655</v>
      </c>
    </row>
    <row r="65" spans="1:15">
      <c r="A65" t="s">
        <v>1349</v>
      </c>
      <c r="B65" s="49" t="str">
        <f>VLOOKUP(A65,TRANSPORTE!A6:D117,3,FALSE)</f>
        <v>Transporte de Mezcla en Frio DMF-19</v>
      </c>
      <c r="C65" s="50"/>
      <c r="D65" s="50"/>
      <c r="E65" s="50"/>
      <c r="F65" s="50"/>
      <c r="G65" s="50"/>
      <c r="H65" s="315" t="s">
        <v>1468</v>
      </c>
      <c r="I65" s="283">
        <v>1.25</v>
      </c>
      <c r="J65" s="290">
        <v>1</v>
      </c>
      <c r="K65" s="283">
        <v>1.25</v>
      </c>
      <c r="L65" s="922">
        <f>VLOOKUP(A65,TRANSPORTE!A6:D117,4,FALSE)</f>
        <v>1320.1604026988259</v>
      </c>
      <c r="M65" s="923"/>
      <c r="N65" s="291">
        <f>K65*L65</f>
        <v>1650.2005033735325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3442.0467788459982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9718.9390143891651</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189664.51715866214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37932.903431732433</v>
      </c>
      <c r="M88" s="868"/>
      <c r="N88" s="54"/>
    </row>
    <row r="89" spans="1:14">
      <c r="B89" s="92" t="s">
        <v>973</v>
      </c>
      <c r="C89" s="93"/>
      <c r="D89" s="93"/>
      <c r="E89" s="93"/>
      <c r="F89" s="93"/>
      <c r="G89" s="93"/>
      <c r="H89" s="93"/>
      <c r="I89" s="90"/>
      <c r="J89" s="91"/>
      <c r="K89" s="308">
        <v>0.05</v>
      </c>
      <c r="L89" s="867">
        <f>N83*K89</f>
        <v>9483.2258579331083</v>
      </c>
      <c r="M89" s="868"/>
      <c r="N89" s="54"/>
    </row>
    <row r="90" spans="1:14" ht="15.75" thickBot="1">
      <c r="B90" s="94" t="s">
        <v>974</v>
      </c>
      <c r="C90" s="95"/>
      <c r="D90" s="95"/>
      <c r="E90" s="95"/>
      <c r="F90" s="95"/>
      <c r="G90" s="95"/>
      <c r="H90" s="95"/>
      <c r="I90" s="96"/>
      <c r="J90" s="97"/>
      <c r="K90" s="309">
        <v>0.05</v>
      </c>
      <c r="L90" s="869">
        <f>N83*K90</f>
        <v>9483.2258579331083</v>
      </c>
      <c r="M90" s="870"/>
      <c r="N90" s="54"/>
    </row>
    <row r="91" spans="1:14" ht="15.75" thickBot="1">
      <c r="B91" s="833" t="s">
        <v>953</v>
      </c>
      <c r="C91" s="834"/>
      <c r="D91" s="834"/>
      <c r="E91" s="834"/>
      <c r="F91" s="834"/>
      <c r="G91" s="834"/>
      <c r="H91" s="834"/>
      <c r="I91" s="834"/>
      <c r="J91" s="834"/>
      <c r="K91" s="834"/>
      <c r="L91" s="834"/>
      <c r="M91" s="835"/>
      <c r="N91" s="55">
        <f>L88+L89+L90</f>
        <v>56899.355147598653</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55">
        <f>N83+N91</f>
        <v>246563.8723062608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1063</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168</v>
      </c>
      <c r="B37" s="846" t="str">
        <f>VLOOKUP(A37,EQUIPOS!A7:D154,3,FALSE)</f>
        <v>Compactador tipo  POTENCIA: 105 HP, PESO: 6 ton</v>
      </c>
      <c r="C37" s="847"/>
      <c r="D37" s="847"/>
      <c r="E37" s="847"/>
      <c r="F37" s="847"/>
      <c r="G37" s="847"/>
      <c r="H37" s="848"/>
      <c r="I37" s="271"/>
      <c r="J37" s="272"/>
      <c r="K37" s="273">
        <f>VLOOKUP(A37,EQUIPOS!A7:D164,4,FALSE)</f>
        <v>112448.9264312609</v>
      </c>
      <c r="L37" s="274"/>
      <c r="M37" s="275">
        <v>7</v>
      </c>
      <c r="N37" s="276">
        <f t="shared" ref="N37:N43" si="0">K37/M37</f>
        <v>16064.132347322986</v>
      </c>
    </row>
    <row r="38" spans="1:14">
      <c r="A38" t="s">
        <v>173</v>
      </c>
      <c r="B38" s="846" t="str">
        <f>VLOOKUP(A38,EQUIPOS!A8:D154,3,FALSE)</f>
        <v>Compactador neumático de Potencia 70 HP, peso de 13 ton</v>
      </c>
      <c r="C38" s="847"/>
      <c r="D38" s="847"/>
      <c r="E38" s="847"/>
      <c r="F38" s="847"/>
      <c r="G38" s="847"/>
      <c r="H38" s="848"/>
      <c r="I38" s="271"/>
      <c r="J38" s="272"/>
      <c r="K38" s="273">
        <f>VLOOKUP(A38,EQUIPOS!A8:D165,4,FALSE)</f>
        <v>132894.18578239923</v>
      </c>
      <c r="L38" s="274"/>
      <c r="M38" s="275">
        <v>7</v>
      </c>
      <c r="N38" s="276">
        <f t="shared" si="0"/>
        <v>18984.883683199889</v>
      </c>
    </row>
    <row r="39" spans="1:14">
      <c r="A39" t="s">
        <v>286</v>
      </c>
      <c r="B39" s="846" t="str">
        <f>VLOOKUP(A39,EQUIPOS!A9:D154,3,FALSE)</f>
        <v>Planta de asfalto en frio</v>
      </c>
      <c r="C39" s="847"/>
      <c r="D39" s="847"/>
      <c r="E39" s="847"/>
      <c r="F39" s="847"/>
      <c r="G39" s="847"/>
      <c r="H39" s="848"/>
      <c r="I39" s="271"/>
      <c r="J39" s="272"/>
      <c r="K39" s="273">
        <f>VLOOKUP(A39,EQUIPOS!A9:D166,4,FALSE)</f>
        <v>263738.74628259131</v>
      </c>
      <c r="L39" s="274"/>
      <c r="M39" s="275">
        <v>9</v>
      </c>
      <c r="N39" s="276">
        <f t="shared" si="0"/>
        <v>29304.305142510144</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7</v>
      </c>
      <c r="N42" s="276">
        <f t="shared" si="0"/>
        <v>41372.994432341031</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1110.7358873587618</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149788.36718528948</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1343</v>
      </c>
      <c r="B65" s="49" t="str">
        <f>VLOOKUP(A65,TRANSPORTE!A5:D117,3,FALSE)</f>
        <v>Transporte de Mezcla Densa para Bacheo</v>
      </c>
      <c r="C65" s="50"/>
      <c r="D65" s="50"/>
      <c r="E65" s="50"/>
      <c r="F65" s="50"/>
      <c r="G65" s="50"/>
      <c r="H65" s="315" t="s">
        <v>1468</v>
      </c>
      <c r="I65" s="283">
        <v>1.25</v>
      </c>
      <c r="J65" s="283">
        <v>1</v>
      </c>
      <c r="K65" s="283">
        <f>I65*J65</f>
        <v>1.25</v>
      </c>
      <c r="L65" s="293"/>
      <c r="M65" s="294">
        <f>VLOOKUP(A64,TRANSPORTE!A5:D117,4,FALSE)</f>
        <v>1279.890196766047</v>
      </c>
      <c r="N65" s="416">
        <f>K65*M65</f>
        <v>1599.8627459575587</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3391.7090214300242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63</v>
      </c>
      <c r="N75" s="399">
        <f>K75/M75</f>
        <v>6873.7777777777774</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11107.358873587618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208124.11023811196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41624.822047622394</v>
      </c>
      <c r="M88" s="868"/>
      <c r="N88" s="54"/>
    </row>
    <row r="89" spans="1:14">
      <c r="B89" s="92" t="s">
        <v>973</v>
      </c>
      <c r="C89" s="93"/>
      <c r="D89" s="93"/>
      <c r="E89" s="93"/>
      <c r="F89" s="93"/>
      <c r="G89" s="93"/>
      <c r="H89" s="93"/>
      <c r="I89" s="90"/>
      <c r="J89" s="91"/>
      <c r="K89" s="308">
        <v>0.05</v>
      </c>
      <c r="L89" s="867">
        <f>N83*K89</f>
        <v>10406.205511905599</v>
      </c>
      <c r="M89" s="868"/>
      <c r="N89" s="54"/>
    </row>
    <row r="90" spans="1:14" ht="15.75" thickBot="1">
      <c r="B90" s="94" t="s">
        <v>974</v>
      </c>
      <c r="C90" s="95"/>
      <c r="D90" s="95"/>
      <c r="E90" s="95"/>
      <c r="F90" s="95"/>
      <c r="G90" s="95"/>
      <c r="H90" s="95"/>
      <c r="I90" s="96"/>
      <c r="J90" s="97"/>
      <c r="K90" s="309">
        <v>0.05</v>
      </c>
      <c r="L90" s="869">
        <f>N83*K90</f>
        <v>10406.205511905599</v>
      </c>
      <c r="M90" s="870"/>
      <c r="N90" s="54"/>
    </row>
    <row r="91" spans="1:14" ht="15.75" thickBot="1">
      <c r="B91" s="833" t="s">
        <v>953</v>
      </c>
      <c r="C91" s="834"/>
      <c r="D91" s="834"/>
      <c r="E91" s="834"/>
      <c r="F91" s="834"/>
      <c r="G91" s="834"/>
      <c r="H91" s="834"/>
      <c r="I91" s="834"/>
      <c r="J91" s="834"/>
      <c r="K91" s="834"/>
      <c r="L91" s="834"/>
      <c r="M91" s="835"/>
      <c r="N91" s="55">
        <f>L88+L89+L90</f>
        <v>62437.233071433599</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270561.34330954554</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1064</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9</v>
      </c>
      <c r="N37" s="276">
        <f t="shared" ref="N37:N43" si="0">K37/M37</f>
        <v>14766.020642488804</v>
      </c>
    </row>
    <row r="38" spans="1:14">
      <c r="A38" t="s">
        <v>168</v>
      </c>
      <c r="B38" s="846" t="str">
        <f>VLOOKUP(A38,EQUIPOS!A8:D154,3,FALSE)</f>
        <v>Compactador tipo  POTENCIA: 105 HP, PESO: 6 ton</v>
      </c>
      <c r="C38" s="847"/>
      <c r="D38" s="847"/>
      <c r="E38" s="847"/>
      <c r="F38" s="847"/>
      <c r="G38" s="847"/>
      <c r="H38" s="848"/>
      <c r="I38" s="271"/>
      <c r="J38" s="272"/>
      <c r="K38" s="273">
        <f>VLOOKUP(A38,EQUIPOS!A8:D165,4,FALSE)</f>
        <v>112448.9264312609</v>
      </c>
      <c r="L38" s="274"/>
      <c r="M38" s="275">
        <v>9</v>
      </c>
      <c r="N38" s="276">
        <f t="shared" si="0"/>
        <v>12494.325159028989</v>
      </c>
    </row>
    <row r="39" spans="1:14">
      <c r="A39" t="s">
        <v>286</v>
      </c>
      <c r="B39" s="846" t="str">
        <f>VLOOKUP(A39,EQUIPOS!A9:D154,3,FALSE)</f>
        <v>Planta de asfalto en frio</v>
      </c>
      <c r="C39" s="847"/>
      <c r="D39" s="847"/>
      <c r="E39" s="847"/>
      <c r="F39" s="847"/>
      <c r="G39" s="847"/>
      <c r="H39" s="848"/>
      <c r="I39" s="271"/>
      <c r="J39" s="272"/>
      <c r="K39" s="273">
        <f>VLOOKUP(A39,EQUIPOS!A9:D166,4,FALSE)</f>
        <v>263738.74628259131</v>
      </c>
      <c r="L39" s="274"/>
      <c r="M39" s="275">
        <v>9</v>
      </c>
      <c r="N39" s="276">
        <f t="shared" si="0"/>
        <v>29304.305142510144</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9</v>
      </c>
      <c r="N42" s="276">
        <f t="shared" si="0"/>
        <v>32178.995669598582</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47"/>
      <c r="F46" s="847"/>
      <c r="G46" s="847"/>
      <c r="H46" s="848"/>
      <c r="I46" s="39"/>
      <c r="J46" s="40"/>
      <c r="K46" s="278"/>
      <c r="L46" s="280"/>
      <c r="M46" s="281"/>
      <c r="N46" s="282"/>
    </row>
    <row r="47" spans="1:14">
      <c r="B47" s="853" t="s">
        <v>952</v>
      </c>
      <c r="C47" s="968"/>
      <c r="D47" s="968"/>
      <c r="E47" s="41"/>
      <c r="F47" s="42"/>
      <c r="G47" s="42"/>
      <c r="H47" s="43"/>
      <c r="I47" s="39"/>
      <c r="J47" s="40"/>
      <c r="K47" s="283"/>
      <c r="L47" s="280"/>
      <c r="M47" s="405">
        <v>0.1</v>
      </c>
      <c r="N47" s="348">
        <f>N81*M47</f>
        <v>971.8939014389166</v>
      </c>
    </row>
    <row r="48" spans="1:14" ht="15.75" thickBot="1">
      <c r="B48" s="969"/>
      <c r="C48" s="970"/>
      <c r="D48" s="970"/>
      <c r="E48" s="970"/>
      <c r="F48" s="970"/>
      <c r="G48" s="970"/>
      <c r="H48" s="971"/>
      <c r="I48" s="855"/>
      <c r="J48" s="856"/>
      <c r="K48" s="44"/>
      <c r="L48" s="857"/>
      <c r="M48" s="972"/>
      <c r="N48" s="108"/>
    </row>
    <row r="49" spans="1:14" ht="15.75" thickBot="1">
      <c r="B49" s="833" t="s">
        <v>953</v>
      </c>
      <c r="C49" s="834"/>
      <c r="D49" s="834"/>
      <c r="E49" s="834"/>
      <c r="F49" s="834"/>
      <c r="G49" s="834"/>
      <c r="H49" s="834"/>
      <c r="I49" s="834"/>
      <c r="J49" s="834"/>
      <c r="K49" s="834"/>
      <c r="L49" s="834"/>
      <c r="M49" s="835"/>
      <c r="N49" s="398">
        <f>SUM(N36:N48)</f>
        <v>132666.85620762213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1350</v>
      </c>
      <c r="B65" s="49" t="str">
        <f>VLOOKUP(A65,TRANSPORTE!A6:D117,3,FALSE)</f>
        <v>Transporte de Mezcla en Frio  MAF-19</v>
      </c>
      <c r="C65" s="50"/>
      <c r="D65" s="50"/>
      <c r="E65" s="50"/>
      <c r="F65" s="50"/>
      <c r="G65" s="50"/>
      <c r="H65" s="315" t="s">
        <v>1468</v>
      </c>
      <c r="I65" s="283">
        <v>1.25</v>
      </c>
      <c r="J65" s="290">
        <v>1</v>
      </c>
      <c r="K65" s="283">
        <f>I65*J65</f>
        <v>1.25</v>
      </c>
      <c r="L65" s="922">
        <f>VLOOKUP(A65,TRANSPORTE!A6:D117,4,FALSE)</f>
        <v>1320.1604026988259</v>
      </c>
      <c r="M65" s="923"/>
      <c r="N65" s="291">
        <f>K65*L65</f>
        <v>1650.2005033735325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3442.0467788459982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9718.9390143891651</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189664.51715866214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37932.903431732433</v>
      </c>
      <c r="M88" s="868"/>
      <c r="N88" s="54"/>
    </row>
    <row r="89" spans="1:14">
      <c r="B89" s="92" t="s">
        <v>973</v>
      </c>
      <c r="C89" s="93"/>
      <c r="D89" s="93"/>
      <c r="E89" s="93"/>
      <c r="F89" s="93"/>
      <c r="G89" s="93"/>
      <c r="H89" s="93"/>
      <c r="I89" s="90"/>
      <c r="J89" s="91"/>
      <c r="K89" s="308">
        <v>0.05</v>
      </c>
      <c r="L89" s="867">
        <f>N83*K89</f>
        <v>9483.2258579331083</v>
      </c>
      <c r="M89" s="868"/>
      <c r="N89" s="54"/>
    </row>
    <row r="90" spans="1:14" ht="15.75" thickBot="1">
      <c r="B90" s="94" t="s">
        <v>974</v>
      </c>
      <c r="C90" s="95"/>
      <c r="D90" s="95"/>
      <c r="E90" s="95"/>
      <c r="F90" s="95"/>
      <c r="G90" s="95"/>
      <c r="H90" s="95"/>
      <c r="I90" s="96"/>
      <c r="J90" s="97"/>
      <c r="K90" s="309">
        <v>0.05</v>
      </c>
      <c r="L90" s="869">
        <f>N83*K90</f>
        <v>9483.2258579331083</v>
      </c>
      <c r="M90" s="870"/>
      <c r="N90" s="54"/>
    </row>
    <row r="91" spans="1:14" ht="15.75" thickBot="1">
      <c r="B91" s="833" t="s">
        <v>953</v>
      </c>
      <c r="C91" s="834"/>
      <c r="D91" s="834"/>
      <c r="E91" s="834"/>
      <c r="F91" s="834"/>
      <c r="G91" s="834"/>
      <c r="H91" s="834"/>
      <c r="I91" s="834"/>
      <c r="J91" s="834"/>
      <c r="K91" s="834"/>
      <c r="L91" s="834"/>
      <c r="M91" s="835"/>
      <c r="N91" s="55">
        <f>L88+L89+L90</f>
        <v>56899.355147598653</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246563.8723062608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1065</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9</v>
      </c>
      <c r="N37" s="276">
        <f t="shared" ref="N37:N43" si="0">K37/M37</f>
        <v>14766.020642488804</v>
      </c>
    </row>
    <row r="38" spans="1:14">
      <c r="A38" t="s">
        <v>168</v>
      </c>
      <c r="B38" s="846" t="str">
        <f>VLOOKUP(A38,EQUIPOS!A8:D154,3,FALSE)</f>
        <v>Compactador tipo  POTENCIA: 105 HP, PESO: 6 ton</v>
      </c>
      <c r="C38" s="847"/>
      <c r="D38" s="847"/>
      <c r="E38" s="847"/>
      <c r="F38" s="847"/>
      <c r="G38" s="847"/>
      <c r="H38" s="848"/>
      <c r="I38" s="271"/>
      <c r="J38" s="272"/>
      <c r="K38" s="273">
        <f>VLOOKUP(A38,EQUIPOS!A8:D165,4,FALSE)</f>
        <v>112448.9264312609</v>
      </c>
      <c r="L38" s="274"/>
      <c r="M38" s="275">
        <v>9</v>
      </c>
      <c r="N38" s="276">
        <f t="shared" si="0"/>
        <v>12494.325159028989</v>
      </c>
    </row>
    <row r="39" spans="1:14">
      <c r="A39" t="s">
        <v>286</v>
      </c>
      <c r="B39" s="846" t="str">
        <f>VLOOKUP(A39,EQUIPOS!A9:D154,3,FALSE)</f>
        <v>Planta de asfalto en frio</v>
      </c>
      <c r="C39" s="847"/>
      <c r="D39" s="847"/>
      <c r="E39" s="847"/>
      <c r="F39" s="847"/>
      <c r="G39" s="847"/>
      <c r="H39" s="848"/>
      <c r="I39" s="271"/>
      <c r="J39" s="272"/>
      <c r="K39" s="273">
        <f>VLOOKUP(A39,EQUIPOS!A9:D166,4,FALSE)</f>
        <v>263738.74628259131</v>
      </c>
      <c r="L39" s="274"/>
      <c r="M39" s="275">
        <v>9</v>
      </c>
      <c r="N39" s="276">
        <f t="shared" si="0"/>
        <v>29304.305142510144</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9</v>
      </c>
      <c r="N42" s="276">
        <f t="shared" si="0"/>
        <v>32178.995669598582</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971.8939014389166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132666.85620762213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1357</v>
      </c>
      <c r="B64" s="49" t="str">
        <f>VLOOKUP(A64,TRANSPORTE!A6:D117,3,FALSE)</f>
        <v>Transporte de Mezcla Abierta en Frio MAF-25</v>
      </c>
      <c r="C64" s="50"/>
      <c r="D64" s="50"/>
      <c r="E64" s="50"/>
      <c r="F64" s="50"/>
      <c r="G64" s="50"/>
      <c r="H64" s="315" t="s">
        <v>1468</v>
      </c>
      <c r="I64" s="283">
        <v>1.25</v>
      </c>
      <c r="J64" s="290">
        <v>1</v>
      </c>
      <c r="K64" s="283">
        <f>I64*J64</f>
        <v>1.25</v>
      </c>
      <c r="L64" s="922">
        <f>VLOOKUP(A64,TRANSPORTE!A6:D117,4,FALSE)</f>
        <v>1340.2173780417377</v>
      </c>
      <c r="M64" s="923"/>
      <c r="N64" s="291">
        <f>K64*L64</f>
        <v>1675.2717225521722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3467.1179980246379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9718.9390143891651</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189689.58837784076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37937.917675568155</v>
      </c>
      <c r="M87" s="868"/>
      <c r="N87" s="54"/>
    </row>
    <row r="88" spans="1:14">
      <c r="B88" s="92" t="s">
        <v>973</v>
      </c>
      <c r="C88" s="93"/>
      <c r="D88" s="93"/>
      <c r="E88" s="93"/>
      <c r="F88" s="93"/>
      <c r="G88" s="93"/>
      <c r="H88" s="93"/>
      <c r="I88" s="90"/>
      <c r="J88" s="91"/>
      <c r="K88" s="308">
        <v>0.05</v>
      </c>
      <c r="L88" s="867">
        <f>N82*K88</f>
        <v>9484.4794188920387</v>
      </c>
      <c r="M88" s="868"/>
      <c r="N88" s="54"/>
    </row>
    <row r="89" spans="1:14" ht="15.75" thickBot="1">
      <c r="B89" s="94" t="s">
        <v>974</v>
      </c>
      <c r="C89" s="95"/>
      <c r="D89" s="95"/>
      <c r="E89" s="95"/>
      <c r="F89" s="95"/>
      <c r="G89" s="95"/>
      <c r="H89" s="95"/>
      <c r="I89" s="96"/>
      <c r="J89" s="97"/>
      <c r="K89" s="309">
        <v>0.05</v>
      </c>
      <c r="L89" s="869">
        <f>N82*K89</f>
        <v>9484.4794188920387</v>
      </c>
      <c r="M89" s="870"/>
      <c r="N89" s="54"/>
    </row>
    <row r="90" spans="1:14" ht="15.75" thickBot="1">
      <c r="B90" s="833" t="s">
        <v>953</v>
      </c>
      <c r="C90" s="834"/>
      <c r="D90" s="834"/>
      <c r="E90" s="834"/>
      <c r="F90" s="834"/>
      <c r="G90" s="834"/>
      <c r="H90" s="834"/>
      <c r="I90" s="834"/>
      <c r="J90" s="834"/>
      <c r="K90" s="834"/>
      <c r="L90" s="834"/>
      <c r="M90" s="835"/>
      <c r="N90" s="55">
        <f>L87+L88+L89</f>
        <v>56906.876513352225</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246596.46489119297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1066</v>
      </c>
      <c r="C31" s="84" t="s">
        <v>1579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9</v>
      </c>
      <c r="N37" s="276">
        <f t="shared" ref="N37:N43" si="0">K37/M37</f>
        <v>14766.020642488804</v>
      </c>
    </row>
    <row r="38" spans="1:14">
      <c r="A38" t="s">
        <v>168</v>
      </c>
      <c r="B38" s="846" t="str">
        <f>VLOOKUP(A38,EQUIPOS!A8:D154,3,FALSE)</f>
        <v>Compactador tipo  POTENCIA: 105 HP, PESO: 6 ton</v>
      </c>
      <c r="C38" s="847"/>
      <c r="D38" s="847"/>
      <c r="E38" s="847"/>
      <c r="F38" s="847"/>
      <c r="G38" s="847"/>
      <c r="H38" s="848"/>
      <c r="I38" s="271"/>
      <c r="J38" s="272"/>
      <c r="K38" s="273">
        <f>VLOOKUP(A38,EQUIPOS!A8:D165,4,FALSE)</f>
        <v>112448.9264312609</v>
      </c>
      <c r="L38" s="274"/>
      <c r="M38" s="275">
        <v>9</v>
      </c>
      <c r="N38" s="276">
        <f t="shared" si="0"/>
        <v>12494.325159028989</v>
      </c>
    </row>
    <row r="39" spans="1:14">
      <c r="A39" t="s">
        <v>286</v>
      </c>
      <c r="B39" s="846" t="str">
        <f>VLOOKUP(A39,EQUIPOS!A9:D154,3,FALSE)</f>
        <v>Planta de asfalto en frio</v>
      </c>
      <c r="C39" s="847"/>
      <c r="D39" s="847"/>
      <c r="E39" s="847"/>
      <c r="F39" s="847"/>
      <c r="G39" s="847"/>
      <c r="H39" s="848"/>
      <c r="I39" s="271"/>
      <c r="J39" s="272"/>
      <c r="K39" s="273">
        <f>VLOOKUP(A39,EQUIPOS!A9:D166,4,FALSE)</f>
        <v>263738.74628259131</v>
      </c>
      <c r="L39" s="274"/>
      <c r="M39" s="275">
        <v>9</v>
      </c>
      <c r="N39" s="276">
        <f t="shared" si="0"/>
        <v>29304.305142510144</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9</v>
      </c>
      <c r="N42" s="276">
        <f t="shared" si="0"/>
        <v>32178.995669598582</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47"/>
      <c r="F46" s="847"/>
      <c r="G46" s="847"/>
      <c r="H46" s="848"/>
      <c r="I46" s="39"/>
      <c r="J46" s="40"/>
      <c r="K46" s="278"/>
      <c r="L46" s="280"/>
      <c r="M46" s="281"/>
      <c r="N46" s="282"/>
    </row>
    <row r="47" spans="1:14">
      <c r="B47" s="853" t="s">
        <v>952</v>
      </c>
      <c r="C47" s="968"/>
      <c r="D47" s="968"/>
      <c r="E47" s="41"/>
      <c r="F47" s="42"/>
      <c r="G47" s="42"/>
      <c r="H47" s="43"/>
      <c r="I47" s="39"/>
      <c r="J47" s="40"/>
      <c r="K47" s="283"/>
      <c r="L47" s="280"/>
      <c r="M47" s="405">
        <v>0.1</v>
      </c>
      <c r="N47" s="348">
        <f>N81*M47</f>
        <v>971.8939014389166</v>
      </c>
    </row>
    <row r="48" spans="1:14" ht="15.75" thickBot="1">
      <c r="B48" s="969"/>
      <c r="C48" s="970"/>
      <c r="D48" s="970"/>
      <c r="E48" s="970"/>
      <c r="F48" s="970"/>
      <c r="G48" s="970"/>
      <c r="H48" s="971"/>
      <c r="I48" s="855"/>
      <c r="J48" s="856"/>
      <c r="K48" s="44"/>
      <c r="L48" s="857"/>
      <c r="M48" s="972"/>
      <c r="N48" s="108"/>
    </row>
    <row r="49" spans="1:14" ht="15.75" thickBot="1">
      <c r="B49" s="833" t="s">
        <v>953</v>
      </c>
      <c r="C49" s="834"/>
      <c r="D49" s="834"/>
      <c r="E49" s="834"/>
      <c r="F49" s="834"/>
      <c r="G49" s="834"/>
      <c r="H49" s="834"/>
      <c r="I49" s="834"/>
      <c r="J49" s="834"/>
      <c r="K49" s="834"/>
      <c r="L49" s="834"/>
      <c r="M49" s="835"/>
      <c r="N49" s="398">
        <f>SUM(N36:N48)</f>
        <v>132666.85620762213</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1352</v>
      </c>
      <c r="B65" s="49" t="str">
        <f>VLOOKUP(A65,TRANSPORTE!A6:D117,3,FALSE)</f>
        <v xml:space="preserve">Transporte de Mezcla Abierta en Frio MAF-38 </v>
      </c>
      <c r="C65" s="50"/>
      <c r="D65" s="50"/>
      <c r="E65" s="50"/>
      <c r="F65" s="50"/>
      <c r="G65" s="50"/>
      <c r="H65" s="315" t="s">
        <v>1468</v>
      </c>
      <c r="I65" s="283">
        <v>1.25</v>
      </c>
      <c r="J65" s="290">
        <v>1</v>
      </c>
      <c r="K65" s="283">
        <f>I65*J65</f>
        <v>1.25</v>
      </c>
      <c r="L65" s="922">
        <f>VLOOKUP(A65,TRANSPORTE!A6:D117,4,FALSE)</f>
        <v>1228.6945888954051</v>
      </c>
      <c r="M65" s="923"/>
      <c r="N65" s="291">
        <f>K65*L65</f>
        <v>1535.8682361192564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3327.7145115917219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9718.9390143891651</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189550.18489140784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37910.036978281569</v>
      </c>
      <c r="M88" s="868"/>
      <c r="N88" s="54"/>
    </row>
    <row r="89" spans="1:14">
      <c r="B89" s="92" t="s">
        <v>973</v>
      </c>
      <c r="C89" s="93"/>
      <c r="D89" s="93"/>
      <c r="E89" s="93"/>
      <c r="F89" s="93"/>
      <c r="G89" s="93"/>
      <c r="H89" s="93"/>
      <c r="I89" s="90"/>
      <c r="J89" s="91"/>
      <c r="K89" s="308">
        <v>0.05</v>
      </c>
      <c r="L89" s="867">
        <f>N83*K89</f>
        <v>9477.5092445703922</v>
      </c>
      <c r="M89" s="868"/>
      <c r="N89" s="54"/>
    </row>
    <row r="90" spans="1:14" ht="15.75" thickBot="1">
      <c r="B90" s="94" t="s">
        <v>974</v>
      </c>
      <c r="C90" s="95"/>
      <c r="D90" s="95"/>
      <c r="E90" s="95"/>
      <c r="F90" s="95"/>
      <c r="G90" s="95"/>
      <c r="H90" s="95"/>
      <c r="I90" s="96"/>
      <c r="J90" s="97"/>
      <c r="K90" s="309">
        <v>0.05</v>
      </c>
      <c r="L90" s="869">
        <f>N83*K90</f>
        <v>9477.5092445703922</v>
      </c>
      <c r="M90" s="870"/>
      <c r="N90" s="54"/>
    </row>
    <row r="91" spans="1:14" ht="15.75" thickBot="1">
      <c r="B91" s="833" t="s">
        <v>953</v>
      </c>
      <c r="C91" s="834"/>
      <c r="D91" s="834"/>
      <c r="E91" s="834"/>
      <c r="F91" s="834"/>
      <c r="G91" s="834"/>
      <c r="H91" s="834"/>
      <c r="I91" s="834"/>
      <c r="J91" s="834"/>
      <c r="K91" s="834"/>
      <c r="L91" s="834"/>
      <c r="M91" s="835"/>
      <c r="N91" s="55">
        <f>L88+L89+L90</f>
        <v>56865.055467422353</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246415.2403588302</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 customHeight="1" thickBot="1">
      <c r="A31" t="s">
        <v>1845</v>
      </c>
      <c r="B31" s="83" t="s">
        <v>1067</v>
      </c>
      <c r="C31" s="973" t="s">
        <v>1580</v>
      </c>
      <c r="D31" s="973"/>
      <c r="E31" s="973"/>
      <c r="F31" s="974"/>
      <c r="G31" s="974"/>
      <c r="H31" s="974"/>
      <c r="I31" s="974"/>
      <c r="J31" s="974"/>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7</v>
      </c>
      <c r="N37" s="276">
        <f t="shared" ref="N37:N43" si="0">K37/M37</f>
        <v>18984.883683199889</v>
      </c>
    </row>
    <row r="38" spans="1:14">
      <c r="A38" t="s">
        <v>168</v>
      </c>
      <c r="B38" s="846" t="str">
        <f>VLOOKUP(A38,EQUIPOS!A8:D154,3,FALSE)</f>
        <v>Compactador tipo  POTENCIA: 105 HP, PESO: 6 ton</v>
      </c>
      <c r="C38" s="847"/>
      <c r="D38" s="847"/>
      <c r="E38" s="847"/>
      <c r="F38" s="847"/>
      <c r="G38" s="847"/>
      <c r="H38" s="848"/>
      <c r="I38" s="271"/>
      <c r="J38" s="272"/>
      <c r="K38" s="273">
        <f>VLOOKUP(A38,EQUIPOS!A8:D165,4,FALSE)</f>
        <v>112448.9264312609</v>
      </c>
      <c r="L38" s="274"/>
      <c r="M38" s="275">
        <v>7</v>
      </c>
      <c r="N38" s="276">
        <f t="shared" si="0"/>
        <v>16064.132347322986</v>
      </c>
    </row>
    <row r="39" spans="1:14">
      <c r="A39" t="s">
        <v>286</v>
      </c>
      <c r="B39" s="846" t="str">
        <f>VLOOKUP(A39,EQUIPOS!A9:D154,3,FALSE)</f>
        <v>Planta de asfalto en frio</v>
      </c>
      <c r="C39" s="847"/>
      <c r="D39" s="847"/>
      <c r="E39" s="847"/>
      <c r="F39" s="847"/>
      <c r="G39" s="847"/>
      <c r="H39" s="848"/>
      <c r="I39" s="271"/>
      <c r="J39" s="272"/>
      <c r="K39" s="273">
        <f>VLOOKUP(A39,EQUIPOS!A9:D166,4,FALSE)</f>
        <v>263738.74628259131</v>
      </c>
      <c r="L39" s="274"/>
      <c r="M39" s="275">
        <v>9</v>
      </c>
      <c r="N39" s="276">
        <f t="shared" si="0"/>
        <v>29304.305142510144</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7</v>
      </c>
      <c r="N42" s="276">
        <f t="shared" si="0"/>
        <v>41372.994432341031</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9</v>
      </c>
      <c r="N43" s="276">
        <f t="shared" si="0"/>
        <v>7383.0103212444019</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1110.7358873587618</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149788.36718528948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1352</v>
      </c>
      <c r="B64" s="49" t="str">
        <f>VLOOKUP(A64,TRANSPORTE!A6:D117,3,FALSE)</f>
        <v xml:space="preserve">Transporte de Mezcla Abierta en Frio MAF-38 </v>
      </c>
      <c r="C64" s="50"/>
      <c r="D64" s="50"/>
      <c r="E64" s="50"/>
      <c r="F64" s="50"/>
      <c r="G64" s="50"/>
      <c r="H64" s="315" t="s">
        <v>1468</v>
      </c>
      <c r="I64" s="283">
        <v>1.25</v>
      </c>
      <c r="J64" s="290">
        <v>1</v>
      </c>
      <c r="K64" s="283">
        <f>I64*J64</f>
        <v>1.25</v>
      </c>
      <c r="L64" s="922">
        <f>VLOOKUP(A64,TRANSPORTE!A6:D117,4,FALSE)</f>
        <v>1228.6945888954051</v>
      </c>
      <c r="M64" s="923"/>
      <c r="N64" s="291">
        <f>K64*L64</f>
        <v>1535.8682361192564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3327.7145115917219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63</v>
      </c>
      <c r="N74" s="399">
        <f>K74/M74</f>
        <v>6873.7777777777774</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11107.358873587618</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208060.11572827364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41612.023145654734</v>
      </c>
      <c r="M87" s="868"/>
      <c r="N87" s="54"/>
    </row>
    <row r="88" spans="1:14">
      <c r="B88" s="92" t="s">
        <v>973</v>
      </c>
      <c r="C88" s="93"/>
      <c r="D88" s="93"/>
      <c r="E88" s="93"/>
      <c r="F88" s="93"/>
      <c r="G88" s="93"/>
      <c r="H88" s="93"/>
      <c r="I88" s="90"/>
      <c r="J88" s="91"/>
      <c r="K88" s="308">
        <v>0.05</v>
      </c>
      <c r="L88" s="867">
        <f>N82*K88</f>
        <v>10403.005786413683</v>
      </c>
      <c r="M88" s="868"/>
      <c r="N88" s="54"/>
    </row>
    <row r="89" spans="1:14" ht="15.75" thickBot="1">
      <c r="B89" s="94" t="s">
        <v>974</v>
      </c>
      <c r="C89" s="95"/>
      <c r="D89" s="95"/>
      <c r="E89" s="95"/>
      <c r="F89" s="95"/>
      <c r="G89" s="95"/>
      <c r="H89" s="95"/>
      <c r="I89" s="96"/>
      <c r="J89" s="97"/>
      <c r="K89" s="309">
        <v>0.05</v>
      </c>
      <c r="L89" s="869">
        <f>N82*K89</f>
        <v>10403.005786413683</v>
      </c>
      <c r="M89" s="870"/>
      <c r="N89" s="54"/>
    </row>
    <row r="90" spans="1:14" ht="15.75" thickBot="1">
      <c r="B90" s="833" t="s">
        <v>953</v>
      </c>
      <c r="C90" s="834"/>
      <c r="D90" s="834"/>
      <c r="E90" s="834"/>
      <c r="F90" s="834"/>
      <c r="G90" s="834"/>
      <c r="H90" s="834"/>
      <c r="I90" s="834"/>
      <c r="J90" s="834"/>
      <c r="K90" s="834"/>
      <c r="L90" s="834"/>
      <c r="M90" s="835"/>
      <c r="N90" s="55">
        <f>L87+L88+L89</f>
        <v>62418.0347184821</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270478.15044675575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topLeftCell="A16"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1068</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46"/>
      <c r="C47" s="847"/>
      <c r="D47" s="847"/>
      <c r="E47" s="847"/>
      <c r="F47" s="847"/>
      <c r="G47" s="847"/>
      <c r="H47" s="848"/>
      <c r="I47" s="849"/>
      <c r="J47" s="830"/>
      <c r="K47" s="273"/>
      <c r="L47" s="850"/>
      <c r="M47" s="851"/>
      <c r="N47" s="276"/>
    </row>
    <row r="48" spans="1:14">
      <c r="B48" s="846"/>
      <c r="C48" s="847"/>
      <c r="D48" s="847"/>
      <c r="E48" s="852"/>
      <c r="F48" s="847"/>
      <c r="G48" s="847"/>
      <c r="H48" s="848"/>
      <c r="I48" s="39"/>
      <c r="J48" s="40"/>
      <c r="K48" s="278"/>
      <c r="L48" s="280"/>
      <c r="M48" s="281"/>
      <c r="N48" s="282"/>
    </row>
    <row r="49" spans="1:14">
      <c r="B49" s="853" t="s">
        <v>952</v>
      </c>
      <c r="C49" s="854"/>
      <c r="D49" s="854"/>
      <c r="E49" s="41"/>
      <c r="F49" s="42"/>
      <c r="G49" s="42"/>
      <c r="H49" s="43"/>
      <c r="I49" s="39"/>
      <c r="J49" s="40"/>
      <c r="K49" s="283"/>
      <c r="L49" s="280"/>
      <c r="M49" s="405">
        <v>0.1</v>
      </c>
      <c r="N49" s="348">
        <f>N83*M49</f>
        <v>874.7045112950251</v>
      </c>
    </row>
    <row r="50" spans="1:14" ht="15.75" thickBot="1">
      <c r="B50" s="846"/>
      <c r="C50" s="847"/>
      <c r="D50" s="847"/>
      <c r="E50" s="847"/>
      <c r="F50" s="847"/>
      <c r="G50" s="847"/>
      <c r="H50" s="848"/>
      <c r="I50" s="855"/>
      <c r="J50" s="856"/>
      <c r="K50" s="44"/>
      <c r="L50" s="857"/>
      <c r="M50" s="858"/>
      <c r="N50" s="108"/>
    </row>
    <row r="51" spans="1:14" ht="15.75" thickBot="1">
      <c r="B51" s="833" t="s">
        <v>953</v>
      </c>
      <c r="C51" s="834"/>
      <c r="D51" s="834"/>
      <c r="E51" s="834"/>
      <c r="F51" s="834"/>
      <c r="G51" s="834"/>
      <c r="H51" s="834"/>
      <c r="I51" s="834"/>
      <c r="J51" s="834"/>
      <c r="K51" s="834"/>
      <c r="L51" s="834"/>
      <c r="M51" s="835"/>
      <c r="N51" s="398">
        <f>SUM(N36:N50)</f>
        <v>154895.29254834834</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24" t="s">
        <v>944</v>
      </c>
      <c r="C55" s="825"/>
      <c r="D55" s="825"/>
      <c r="E55" s="825"/>
      <c r="F55" s="825"/>
      <c r="G55" s="825"/>
      <c r="H55" s="825"/>
      <c r="I55" s="826"/>
      <c r="J55" s="319" t="s">
        <v>945</v>
      </c>
      <c r="K55" s="88" t="s">
        <v>946</v>
      </c>
      <c r="L55" s="827" t="s">
        <v>955</v>
      </c>
      <c r="M55" s="826"/>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30000</v>
      </c>
      <c r="N56" s="276">
        <f>K56*M56</f>
        <v>42000</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73.467006312193405</v>
      </c>
      <c r="N57" s="276">
        <f>K57*M57</f>
        <v>1836.6751578048352</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828"/>
      <c r="C60" s="829"/>
      <c r="D60" s="829"/>
      <c r="E60" s="829"/>
      <c r="F60" s="829"/>
      <c r="G60" s="829"/>
      <c r="H60" s="829"/>
      <c r="I60" s="830"/>
      <c r="J60" s="45"/>
      <c r="K60" s="47"/>
      <c r="L60" s="831"/>
      <c r="M60" s="832"/>
      <c r="N60" s="48"/>
    </row>
    <row r="61" spans="1:14" ht="15.75" thickBot="1">
      <c r="B61" s="833" t="s">
        <v>953</v>
      </c>
      <c r="C61" s="834"/>
      <c r="D61" s="834"/>
      <c r="E61" s="834"/>
      <c r="F61" s="834"/>
      <c r="G61" s="834"/>
      <c r="H61" s="834"/>
      <c r="I61" s="834"/>
      <c r="J61" s="834"/>
      <c r="K61" s="834"/>
      <c r="L61" s="834"/>
      <c r="M61" s="835"/>
      <c r="N61" s="398">
        <f>SUM(N56:N60)</f>
        <v>43836.675157804835</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6" t="s">
        <v>961</v>
      </c>
      <c r="M65" s="809"/>
      <c r="N65" s="79" t="s">
        <v>951</v>
      </c>
    </row>
    <row r="66" spans="1:15">
      <c r="A66" t="s">
        <v>1269</v>
      </c>
      <c r="B66" s="49" t="str">
        <f>VLOOKUP(A66,TRANSPORTE!A5:D117,3,FALSE)</f>
        <v>Transporte de Material Crudo de Rio</v>
      </c>
      <c r="C66" s="321"/>
      <c r="D66" s="321"/>
      <c r="E66" s="321"/>
      <c r="F66" s="321"/>
      <c r="G66" s="321"/>
      <c r="H66" s="315" t="s">
        <v>1468</v>
      </c>
      <c r="I66" s="283">
        <v>1.4</v>
      </c>
      <c r="J66" s="290">
        <v>1</v>
      </c>
      <c r="K66" s="283">
        <f>I66*J66</f>
        <v>1.4</v>
      </c>
      <c r="L66" s="922">
        <f>VLOOKUP(A66,TRANSPORTE!A5:D117,4,FALSE)</f>
        <v>1279.890196766047</v>
      </c>
      <c r="M66" s="923"/>
      <c r="N66" s="291">
        <f>K66*L66</f>
        <v>1791.8462754724655</v>
      </c>
    </row>
    <row r="67" spans="1:15">
      <c r="A67" t="s">
        <v>1364</v>
      </c>
      <c r="B67" s="49" t="str">
        <f>VLOOKUP(A67,TRANSPORTE!A6:D117,3,FALSE)</f>
        <v>Transporte de Mezcla densa en Caliente MDC-25</v>
      </c>
      <c r="C67" s="50"/>
      <c r="D67" s="50"/>
      <c r="E67" s="50"/>
      <c r="F67" s="50"/>
      <c r="G67" s="50"/>
      <c r="H67" s="315" t="s">
        <v>1468</v>
      </c>
      <c r="I67" s="283">
        <v>1.25</v>
      </c>
      <c r="J67" s="290">
        <v>1</v>
      </c>
      <c r="K67" s="283">
        <f>I67*J67</f>
        <v>1.25</v>
      </c>
      <c r="L67" s="922">
        <f>VLOOKUP(A67,TRANSPORTE!A6:D117,4,FALSE)</f>
        <v>1228.6945888954051</v>
      </c>
      <c r="M67" s="923"/>
      <c r="N67" s="291">
        <f>K67*L67</f>
        <v>1535.8682361192564</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22"/>
      <c r="M71" s="823"/>
      <c r="N71" s="130"/>
    </row>
    <row r="72" spans="1:15" ht="15.75" thickBot="1">
      <c r="B72" s="839" t="s">
        <v>953</v>
      </c>
      <c r="C72" s="840"/>
      <c r="D72" s="840"/>
      <c r="E72" s="840"/>
      <c r="F72" s="840"/>
      <c r="G72" s="840"/>
      <c r="H72" s="840"/>
      <c r="I72" s="840"/>
      <c r="J72" s="840"/>
      <c r="K72" s="840"/>
      <c r="L72" s="840"/>
      <c r="M72" s="841"/>
      <c r="N72" s="107">
        <f>N66+N67+N68+N69+N70</f>
        <v>3327.7145115917219</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59" t="s">
        <v>963</v>
      </c>
      <c r="C76" s="860"/>
      <c r="D76" s="860"/>
      <c r="E76" s="860"/>
      <c r="F76" s="860"/>
      <c r="G76" s="860"/>
      <c r="H76" s="860"/>
      <c r="I76" s="76" t="s">
        <v>964</v>
      </c>
      <c r="J76" s="78" t="s">
        <v>1410</v>
      </c>
      <c r="K76" s="77" t="s">
        <v>966</v>
      </c>
      <c r="L76" s="861" t="s">
        <v>950</v>
      </c>
      <c r="M76" s="862"/>
      <c r="N76" s="101" t="s">
        <v>951</v>
      </c>
    </row>
    <row r="77" spans="1:15">
      <c r="A77" t="s">
        <v>19</v>
      </c>
      <c r="B77" s="52" t="str">
        <f>VLOOKUP(A77,'MANO DE OBRA'!A8:D68,3,FALSE)</f>
        <v>Obrero (8)</v>
      </c>
      <c r="C77" s="50"/>
      <c r="D77" s="50"/>
      <c r="E77" s="50"/>
      <c r="F77" s="50"/>
      <c r="G77" s="50"/>
      <c r="H77" s="50"/>
      <c r="I77" s="296">
        <f>K77/J77*100</f>
        <v>234080.00000000003</v>
      </c>
      <c r="J77" s="297">
        <v>185</v>
      </c>
      <c r="K77" s="298">
        <f>VLOOKUP(A77,'MANO DE OBRA'!A8:D99,4,FALSE)</f>
        <v>433048</v>
      </c>
      <c r="L77" s="53"/>
      <c r="M77" s="299">
        <v>80</v>
      </c>
      <c r="N77" s="399">
        <f>K77/M77</f>
        <v>5413.1</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20"/>
      <c r="C82" s="821"/>
      <c r="D82" s="821"/>
      <c r="E82" s="821"/>
      <c r="F82" s="821"/>
      <c r="G82" s="821"/>
      <c r="H82" s="821"/>
      <c r="I82" s="129"/>
      <c r="J82" s="129"/>
      <c r="K82" s="129"/>
      <c r="L82" s="921"/>
      <c r="M82" s="921"/>
      <c r="N82" s="48"/>
    </row>
    <row r="83" spans="1:14" ht="15.75" thickBot="1">
      <c r="B83" s="839" t="s">
        <v>953</v>
      </c>
      <c r="C83" s="840"/>
      <c r="D83" s="840"/>
      <c r="E83" s="840"/>
      <c r="F83" s="840"/>
      <c r="G83" s="840"/>
      <c r="H83" s="840"/>
      <c r="I83" s="840"/>
      <c r="J83" s="840"/>
      <c r="K83" s="840"/>
      <c r="L83" s="840"/>
      <c r="M83" s="841"/>
      <c r="N83" s="305">
        <f>SUM(N77:N82)</f>
        <v>8747.0451129502508</v>
      </c>
    </row>
    <row r="84" spans="1:14" ht="15.75" thickBot="1">
      <c r="B84" s="36"/>
      <c r="C84" s="37"/>
      <c r="D84" s="37"/>
      <c r="E84" s="37"/>
      <c r="F84" s="37"/>
      <c r="G84" s="37"/>
      <c r="H84" s="37"/>
      <c r="I84" s="37"/>
      <c r="J84" s="37"/>
      <c r="K84" s="37"/>
      <c r="L84" s="37"/>
      <c r="M84" s="37"/>
      <c r="N84" s="38"/>
    </row>
    <row r="85" spans="1:14" ht="15.75" thickBot="1">
      <c r="B85" s="833" t="s">
        <v>967</v>
      </c>
      <c r="C85" s="834"/>
      <c r="D85" s="834"/>
      <c r="E85" s="834"/>
      <c r="F85" s="834"/>
      <c r="G85" s="834"/>
      <c r="H85" s="834"/>
      <c r="I85" s="834"/>
      <c r="J85" s="834"/>
      <c r="K85" s="834"/>
      <c r="L85" s="834"/>
      <c r="M85" s="835"/>
      <c r="N85" s="102">
        <f>N51+N61+N72+N83</f>
        <v>210806.72733069514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4" t="s">
        <v>969</v>
      </c>
      <c r="C89" s="825"/>
      <c r="D89" s="825"/>
      <c r="E89" s="825"/>
      <c r="F89" s="825"/>
      <c r="G89" s="825"/>
      <c r="H89" s="825"/>
      <c r="I89" s="318"/>
      <c r="J89" s="338"/>
      <c r="K89" s="306" t="s">
        <v>970</v>
      </c>
      <c r="L89" s="863" t="s">
        <v>971</v>
      </c>
      <c r="M89" s="864"/>
      <c r="N89" s="307"/>
    </row>
    <row r="90" spans="1:14">
      <c r="B90" s="865" t="s">
        <v>972</v>
      </c>
      <c r="C90" s="866"/>
      <c r="D90" s="866"/>
      <c r="E90" s="866"/>
      <c r="F90" s="866"/>
      <c r="G90" s="866"/>
      <c r="H90" s="866"/>
      <c r="I90" s="90"/>
      <c r="J90" s="91"/>
      <c r="K90" s="308">
        <v>0.2</v>
      </c>
      <c r="L90" s="867">
        <f>N85*K90</f>
        <v>42161.345466139028</v>
      </c>
      <c r="M90" s="868"/>
      <c r="N90" s="54"/>
    </row>
    <row r="91" spans="1:14">
      <c r="B91" s="92" t="s">
        <v>973</v>
      </c>
      <c r="C91" s="93"/>
      <c r="D91" s="93"/>
      <c r="E91" s="93"/>
      <c r="F91" s="93"/>
      <c r="G91" s="93"/>
      <c r="H91" s="93"/>
      <c r="I91" s="90"/>
      <c r="J91" s="91"/>
      <c r="K91" s="308">
        <v>0.05</v>
      </c>
      <c r="L91" s="867">
        <f>N85*K91</f>
        <v>10540.336366534757</v>
      </c>
      <c r="M91" s="868"/>
      <c r="N91" s="54"/>
    </row>
    <row r="92" spans="1:14" ht="15.75" thickBot="1">
      <c r="B92" s="94" t="s">
        <v>974</v>
      </c>
      <c r="C92" s="95"/>
      <c r="D92" s="95"/>
      <c r="E92" s="95"/>
      <c r="F92" s="95"/>
      <c r="G92" s="95"/>
      <c r="H92" s="95"/>
      <c r="I92" s="96"/>
      <c r="J92" s="97"/>
      <c r="K92" s="309">
        <v>0.05</v>
      </c>
      <c r="L92" s="869">
        <f>N85*K92</f>
        <v>10540.336366534757</v>
      </c>
      <c r="M92" s="870"/>
      <c r="N92" s="54"/>
    </row>
    <row r="93" spans="1:14" ht="15.75" thickBot="1">
      <c r="B93" s="833" t="s">
        <v>953</v>
      </c>
      <c r="C93" s="834"/>
      <c r="D93" s="834"/>
      <c r="E93" s="834"/>
      <c r="F93" s="834"/>
      <c r="G93" s="834"/>
      <c r="H93" s="834"/>
      <c r="I93" s="834"/>
      <c r="J93" s="834"/>
      <c r="K93" s="834"/>
      <c r="L93" s="834"/>
      <c r="M93" s="835"/>
      <c r="N93" s="55">
        <f>L90+L91+L92</f>
        <v>63242.018199208542</v>
      </c>
    </row>
    <row r="94" spans="1:14" ht="15.75" thickBot="1">
      <c r="B94" s="36"/>
      <c r="C94" s="37"/>
      <c r="D94" s="37"/>
      <c r="E94" s="37"/>
      <c r="F94" s="37"/>
      <c r="G94" s="37"/>
      <c r="H94" s="37"/>
      <c r="I94" s="37"/>
      <c r="J94" s="37"/>
      <c r="K94" s="37"/>
      <c r="L94" s="37"/>
      <c r="M94" s="37"/>
      <c r="N94" s="38"/>
    </row>
    <row r="95" spans="1:14" ht="15.75" thickBot="1">
      <c r="A95" t="s">
        <v>2016</v>
      </c>
      <c r="B95" s="833" t="s">
        <v>975</v>
      </c>
      <c r="C95" s="834"/>
      <c r="D95" s="834"/>
      <c r="E95" s="834"/>
      <c r="F95" s="834"/>
      <c r="G95" s="834"/>
      <c r="H95" s="834"/>
      <c r="I95" s="834"/>
      <c r="J95" s="834"/>
      <c r="K95" s="834"/>
      <c r="L95" s="834"/>
      <c r="M95" s="835"/>
      <c r="N95" s="192">
        <f>N85+N93</f>
        <v>274048.74552990368</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71" t="s">
        <v>2218</v>
      </c>
      <c r="C112" s="872"/>
      <c r="D112" s="872"/>
      <c r="E112" s="872"/>
      <c r="F112" s="872"/>
      <c r="G112" s="872"/>
      <c r="H112" s="872"/>
      <c r="I112" s="872"/>
      <c r="J112" s="872"/>
      <c r="K112" s="872"/>
      <c r="L112" s="872"/>
      <c r="M112" s="872"/>
      <c r="N112" s="873"/>
    </row>
    <row r="113" spans="2:14" ht="15" customHeight="1">
      <c r="B113" s="871"/>
      <c r="C113" s="872"/>
      <c r="D113" s="872"/>
      <c r="E113" s="872"/>
      <c r="F113" s="872"/>
      <c r="G113" s="872"/>
      <c r="H113" s="872"/>
      <c r="I113" s="872"/>
      <c r="J113" s="872"/>
      <c r="K113" s="872"/>
      <c r="L113" s="872"/>
      <c r="M113" s="872"/>
      <c r="N113" s="873"/>
    </row>
    <row r="114" spans="2:14" ht="30" customHeight="1">
      <c r="B114" s="874" t="s">
        <v>2219</v>
      </c>
      <c r="C114" s="875"/>
      <c r="D114" s="875"/>
      <c r="E114" s="875"/>
      <c r="F114" s="875"/>
      <c r="G114" s="875"/>
      <c r="H114" s="875"/>
      <c r="I114" s="875"/>
      <c r="J114" s="875"/>
      <c r="K114" s="875"/>
      <c r="L114" s="875"/>
      <c r="M114" s="875"/>
      <c r="N114" s="876"/>
    </row>
    <row r="115" spans="2:14">
      <c r="B115" s="874"/>
      <c r="C115" s="875"/>
      <c r="D115" s="875"/>
      <c r="E115" s="875"/>
      <c r="F115" s="875"/>
      <c r="G115" s="875"/>
      <c r="H115" s="875"/>
      <c r="I115" s="875"/>
      <c r="J115" s="875"/>
      <c r="K115" s="875"/>
      <c r="L115" s="875"/>
      <c r="M115" s="875"/>
      <c r="N115" s="87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2220</v>
      </c>
      <c r="C125" s="58"/>
      <c r="D125" s="58"/>
      <c r="E125" s="15"/>
      <c r="F125" s="15"/>
      <c r="G125" s="15"/>
      <c r="H125" s="15"/>
      <c r="I125" s="15"/>
      <c r="J125" s="810"/>
      <c r="K125" s="810"/>
      <c r="L125" s="810"/>
      <c r="M125" s="810"/>
      <c r="N125" s="811"/>
    </row>
    <row r="126" spans="2:14" ht="15.75" thickBot="1">
      <c r="B126" s="265" t="s">
        <v>2221</v>
      </c>
      <c r="C126" s="397"/>
      <c r="D126" s="397"/>
      <c r="E126" s="60"/>
      <c r="F126" s="60"/>
      <c r="G126" s="60"/>
      <c r="H126" s="60"/>
      <c r="I126" s="60"/>
      <c r="J126" s="812"/>
      <c r="K126" s="812"/>
      <c r="L126" s="812"/>
      <c r="M126" s="812"/>
      <c r="N126"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1069</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1362</v>
      </c>
      <c r="B65" s="49" t="str">
        <f>VLOOKUP(A65,TRANSPORTE!A6:D117,3,FALSE)</f>
        <v>Transporte de Mezcla Densa en Caliente MDC-19</v>
      </c>
      <c r="C65" s="50"/>
      <c r="D65" s="50"/>
      <c r="E65" s="50"/>
      <c r="F65" s="50"/>
      <c r="G65" s="50"/>
      <c r="H65" s="315" t="s">
        <v>1468</v>
      </c>
      <c r="I65" s="283">
        <v>1.25</v>
      </c>
      <c r="J65" s="290">
        <v>1</v>
      </c>
      <c r="K65" s="283">
        <f>I65*J65</f>
        <v>1.25</v>
      </c>
      <c r="L65" s="922">
        <f>VLOOKUP(A65,TRANSPORTE!A6:D117,4,FALSE)</f>
        <v>1535.8682361192564</v>
      </c>
      <c r="M65" s="923"/>
      <c r="N65" s="291">
        <f>K65*L65</f>
        <v>1919.8352951490706</v>
      </c>
    </row>
    <row r="66" spans="1:15">
      <c r="B66" s="49"/>
      <c r="C66" s="50"/>
      <c r="D66" s="50"/>
      <c r="E66" s="50"/>
      <c r="F66" s="50"/>
      <c r="G66" s="50"/>
      <c r="H66" s="292"/>
      <c r="I66" s="283"/>
      <c r="J66" s="283"/>
      <c r="K66" s="283"/>
      <c r="L66" s="922"/>
      <c r="M66" s="923"/>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3711.6815706215361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211190.69438972496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42238.138877944992</v>
      </c>
      <c r="M88" s="868"/>
      <c r="N88" s="54"/>
    </row>
    <row r="89" spans="1:14">
      <c r="B89" s="92" t="s">
        <v>973</v>
      </c>
      <c r="C89" s="93"/>
      <c r="D89" s="93"/>
      <c r="E89" s="93"/>
      <c r="F89" s="93"/>
      <c r="G89" s="93"/>
      <c r="H89" s="93"/>
      <c r="I89" s="90"/>
      <c r="J89" s="91"/>
      <c r="K89" s="308">
        <v>0.05</v>
      </c>
      <c r="L89" s="867">
        <f>N83*K89</f>
        <v>10559.534719486248</v>
      </c>
      <c r="M89" s="868"/>
      <c r="N89" s="54"/>
    </row>
    <row r="90" spans="1:14" ht="15.75" thickBot="1">
      <c r="B90" s="94" t="s">
        <v>974</v>
      </c>
      <c r="C90" s="95"/>
      <c r="D90" s="95"/>
      <c r="E90" s="95"/>
      <c r="F90" s="95"/>
      <c r="G90" s="95"/>
      <c r="H90" s="95"/>
      <c r="I90" s="96"/>
      <c r="J90" s="97"/>
      <c r="K90" s="309">
        <v>0.05</v>
      </c>
      <c r="L90" s="869">
        <f>N83*K90</f>
        <v>10559.534719486248</v>
      </c>
      <c r="M90" s="870"/>
      <c r="N90" s="54"/>
    </row>
    <row r="91" spans="1:14" ht="15.75" thickBot="1">
      <c r="B91" s="833" t="s">
        <v>953</v>
      </c>
      <c r="C91" s="834"/>
      <c r="D91" s="834"/>
      <c r="E91" s="834"/>
      <c r="F91" s="834"/>
      <c r="G91" s="834"/>
      <c r="H91" s="834"/>
      <c r="I91" s="834"/>
      <c r="J91" s="834"/>
      <c r="K91" s="834"/>
      <c r="L91" s="834"/>
      <c r="M91" s="835"/>
      <c r="N91" s="55">
        <f>L88+L89+L90</f>
        <v>63357.208316917488</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274547.90270664246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16" zoomScale="78" zoomScaleNormal="78" workbookViewId="0">
      <selection activeCell="A50" sqref="A50"/>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1070</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1376</v>
      </c>
      <c r="B65" s="49" t="str">
        <f>VLOOKUP(A65,TRANSPORTE!A6:D117,3,FALSE)</f>
        <v>Transporte de Mezcla Densa en Caliente MDC-10</v>
      </c>
      <c r="C65" s="50"/>
      <c r="D65" s="50"/>
      <c r="E65" s="50"/>
      <c r="F65" s="50"/>
      <c r="G65" s="50"/>
      <c r="H65" s="315" t="s">
        <v>1468</v>
      </c>
      <c r="I65" s="283">
        <v>1.25</v>
      </c>
      <c r="J65" s="290">
        <v>1</v>
      </c>
      <c r="K65" s="283">
        <f>I65*J65</f>
        <v>1.25</v>
      </c>
      <c r="L65" s="922">
        <f>VLOOKUP(A65,TRANSPORTE!A6:D117,4,FALSE)</f>
        <v>1340.2173780417377</v>
      </c>
      <c r="M65" s="923"/>
      <c r="N65" s="291">
        <f>K65*L65</f>
        <v>1675.2717225521722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3467.1179980246379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210946.13081712805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42189.226163425614</v>
      </c>
      <c r="M88" s="868"/>
      <c r="N88" s="54"/>
    </row>
    <row r="89" spans="1:14">
      <c r="B89" s="92" t="s">
        <v>973</v>
      </c>
      <c r="C89" s="93"/>
      <c r="D89" s="93"/>
      <c r="E89" s="93"/>
      <c r="F89" s="93"/>
      <c r="G89" s="93"/>
      <c r="H89" s="93"/>
      <c r="I89" s="90"/>
      <c r="J89" s="91"/>
      <c r="K89" s="308">
        <v>0.05</v>
      </c>
      <c r="L89" s="867">
        <f>N83*K89</f>
        <v>10547.306540856403</v>
      </c>
      <c r="M89" s="868"/>
      <c r="N89" s="54"/>
    </row>
    <row r="90" spans="1:14" ht="15.75" thickBot="1">
      <c r="B90" s="94" t="s">
        <v>974</v>
      </c>
      <c r="C90" s="95"/>
      <c r="D90" s="95"/>
      <c r="E90" s="95"/>
      <c r="F90" s="95"/>
      <c r="G90" s="95"/>
      <c r="H90" s="95"/>
      <c r="I90" s="96"/>
      <c r="J90" s="97"/>
      <c r="K90" s="309">
        <v>0.05</v>
      </c>
      <c r="L90" s="869">
        <f>N83*K90</f>
        <v>10547.306540856403</v>
      </c>
      <c r="M90" s="870"/>
      <c r="N90" s="54"/>
    </row>
    <row r="91" spans="1:14" ht="15.75" thickBot="1">
      <c r="B91" s="833" t="s">
        <v>953</v>
      </c>
      <c r="C91" s="834"/>
      <c r="D91" s="834"/>
      <c r="E91" s="834"/>
      <c r="F91" s="834"/>
      <c r="G91" s="834"/>
      <c r="H91" s="834"/>
      <c r="I91" s="834"/>
      <c r="J91" s="834"/>
      <c r="K91" s="834"/>
      <c r="L91" s="834"/>
      <c r="M91" s="835"/>
      <c r="N91" s="55">
        <f>L88+L89+L90</f>
        <v>63283.839245138413</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274229.97006226645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 customHeight="1" thickBot="1">
      <c r="A31" t="s">
        <v>1845</v>
      </c>
      <c r="B31" s="83" t="s">
        <v>1071</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ht="15" customHeight="1">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874.7045112950251</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154895.29254834834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22">
        <f>VLOOKUP(A64,TRANSPORTE!A6:D117,4,FALSE)</f>
        <v>1228.6945888954051</v>
      </c>
      <c r="M64" s="923"/>
      <c r="N64" s="291">
        <f>K64*L64</f>
        <v>1535.8682361192564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3327.7145115917219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8747.0451129502508</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210806.72733069514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42161.345466139028</v>
      </c>
      <c r="M87" s="868"/>
      <c r="N87" s="54"/>
    </row>
    <row r="88" spans="1:14">
      <c r="B88" s="92" t="s">
        <v>973</v>
      </c>
      <c r="C88" s="93"/>
      <c r="D88" s="93"/>
      <c r="E88" s="93"/>
      <c r="F88" s="93"/>
      <c r="G88" s="93"/>
      <c r="H88" s="93"/>
      <c r="I88" s="90"/>
      <c r="J88" s="91"/>
      <c r="K88" s="308">
        <v>0.05</v>
      </c>
      <c r="L88" s="867">
        <f>N82*K88</f>
        <v>10540.336366534757</v>
      </c>
      <c r="M88" s="868"/>
      <c r="N88" s="54"/>
    </row>
    <row r="89" spans="1:14" ht="15.75" thickBot="1">
      <c r="B89" s="94" t="s">
        <v>974</v>
      </c>
      <c r="C89" s="95"/>
      <c r="D89" s="95"/>
      <c r="E89" s="95"/>
      <c r="F89" s="95"/>
      <c r="G89" s="95"/>
      <c r="H89" s="95"/>
      <c r="I89" s="96"/>
      <c r="J89" s="97"/>
      <c r="K89" s="309">
        <v>0.05</v>
      </c>
      <c r="L89" s="869">
        <f>N82*K89</f>
        <v>10540.336366534757</v>
      </c>
      <c r="M89" s="870"/>
      <c r="N89" s="54"/>
    </row>
    <row r="90" spans="1:14" ht="15.75" thickBot="1">
      <c r="B90" s="833" t="s">
        <v>953</v>
      </c>
      <c r="C90" s="834"/>
      <c r="D90" s="834"/>
      <c r="E90" s="834"/>
      <c r="F90" s="834"/>
      <c r="G90" s="834"/>
      <c r="H90" s="834"/>
      <c r="I90" s="834"/>
      <c r="J90" s="834"/>
      <c r="K90" s="834"/>
      <c r="L90" s="834"/>
      <c r="M90" s="835"/>
      <c r="N90" s="55">
        <f>L87+L88+L89</f>
        <v>63242.018199208542</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274048.74552990368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1072</v>
      </c>
      <c r="C31" s="84" t="s">
        <v>2071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874.7045112950251</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154895.29254834834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1339</v>
      </c>
      <c r="B64" s="49" t="str">
        <f>VLOOKUP(A64,TRANSPORTE!A6:D117,3,FALSE)</f>
        <v>Transporte de Mezcla Semi- Densa en Caliente MSC-19</v>
      </c>
      <c r="C64" s="50"/>
      <c r="D64" s="50"/>
      <c r="E64" s="50"/>
      <c r="F64" s="50"/>
      <c r="G64" s="50"/>
      <c r="H64" s="315" t="s">
        <v>1468</v>
      </c>
      <c r="I64" s="283">
        <v>1.25</v>
      </c>
      <c r="J64" s="290">
        <v>1</v>
      </c>
      <c r="K64" s="283">
        <f>I64*J64</f>
        <v>1.25</v>
      </c>
      <c r="L64" s="922">
        <f>VLOOKUP(A64,TRANSPORTE!A6:D117,4,FALSE)</f>
        <v>1535.8682361192564</v>
      </c>
      <c r="M64" s="923"/>
      <c r="N64" s="291">
        <f>K64*L64</f>
        <v>1919.8352951490706</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3711.6815706215361</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8747.0451129502508</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211190.69438972496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42238.138877944992</v>
      </c>
      <c r="M87" s="868"/>
      <c r="N87" s="54"/>
    </row>
    <row r="88" spans="1:14">
      <c r="B88" s="92" t="s">
        <v>973</v>
      </c>
      <c r="C88" s="93"/>
      <c r="D88" s="93"/>
      <c r="E88" s="93"/>
      <c r="F88" s="93"/>
      <c r="G88" s="93"/>
      <c r="H88" s="93"/>
      <c r="I88" s="90"/>
      <c r="J88" s="91"/>
      <c r="K88" s="308">
        <v>0.05</v>
      </c>
      <c r="L88" s="867">
        <f>N82*K88</f>
        <v>10559.534719486248</v>
      </c>
      <c r="M88" s="868"/>
      <c r="N88" s="54"/>
    </row>
    <row r="89" spans="1:14" ht="15.75" thickBot="1">
      <c r="B89" s="94" t="s">
        <v>974</v>
      </c>
      <c r="C89" s="95"/>
      <c r="D89" s="95"/>
      <c r="E89" s="95"/>
      <c r="F89" s="95"/>
      <c r="G89" s="95"/>
      <c r="H89" s="95"/>
      <c r="I89" s="96"/>
      <c r="J89" s="97"/>
      <c r="K89" s="309">
        <v>0.05</v>
      </c>
      <c r="L89" s="869">
        <f>N82*K89</f>
        <v>10559.534719486248</v>
      </c>
      <c r="M89" s="870"/>
      <c r="N89" s="54"/>
    </row>
    <row r="90" spans="1:14" ht="15.75" thickBot="1">
      <c r="B90" s="833" t="s">
        <v>953</v>
      </c>
      <c r="C90" s="834"/>
      <c r="D90" s="834"/>
      <c r="E90" s="834"/>
      <c r="F90" s="834"/>
      <c r="G90" s="834"/>
      <c r="H90" s="834"/>
      <c r="I90" s="834"/>
      <c r="J90" s="834"/>
      <c r="K90" s="834"/>
      <c r="L90" s="834"/>
      <c r="M90" s="835"/>
      <c r="N90" s="55">
        <f>L87+L88+L89</f>
        <v>63357.208316917488</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274547.90270664246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1073</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22">
        <f>VLOOKUP(A65,TRANSPORTE!A6:D117,4,FALSE)</f>
        <v>1320.1604026988259</v>
      </c>
      <c r="M65" s="923"/>
      <c r="N65" s="291">
        <f>K65*L65</f>
        <v>1650.2005033735325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3442.0467788459982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210921.05959794944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42184.211919589892</v>
      </c>
      <c r="M88" s="868"/>
      <c r="N88" s="54"/>
    </row>
    <row r="89" spans="1:14">
      <c r="B89" s="92" t="s">
        <v>973</v>
      </c>
      <c r="C89" s="93"/>
      <c r="D89" s="93"/>
      <c r="E89" s="93"/>
      <c r="F89" s="93"/>
      <c r="G89" s="93"/>
      <c r="H89" s="93"/>
      <c r="I89" s="90"/>
      <c r="J89" s="91"/>
      <c r="K89" s="308">
        <v>0.05</v>
      </c>
      <c r="L89" s="867">
        <f>N83*K89</f>
        <v>10546.052979897473</v>
      </c>
      <c r="M89" s="868"/>
      <c r="N89" s="54"/>
    </row>
    <row r="90" spans="1:14" ht="15.75" thickBot="1">
      <c r="B90" s="94" t="s">
        <v>974</v>
      </c>
      <c r="C90" s="95"/>
      <c r="D90" s="95"/>
      <c r="E90" s="95"/>
      <c r="F90" s="95"/>
      <c r="G90" s="95"/>
      <c r="H90" s="95"/>
      <c r="I90" s="96"/>
      <c r="J90" s="97"/>
      <c r="K90" s="309">
        <v>0.05</v>
      </c>
      <c r="L90" s="869">
        <f>N83*K90</f>
        <v>10546.052979897473</v>
      </c>
      <c r="M90" s="870"/>
      <c r="N90" s="54"/>
    </row>
    <row r="91" spans="1:14" ht="15.75" thickBot="1">
      <c r="B91" s="833" t="s">
        <v>953</v>
      </c>
      <c r="C91" s="834"/>
      <c r="D91" s="834"/>
      <c r="E91" s="834"/>
      <c r="F91" s="834"/>
      <c r="G91" s="834"/>
      <c r="H91" s="834"/>
      <c r="I91" s="834"/>
      <c r="J91" s="834"/>
      <c r="K91" s="834"/>
      <c r="L91" s="834"/>
      <c r="M91" s="835"/>
      <c r="N91" s="55">
        <f>L88+L89+L90</f>
        <v>63276.317879384842</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274197.37747733429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1074</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22">
        <f>VLOOKUP(A65,TRANSPORTE!A6:D117,4,FALSE)</f>
        <v>1320.1604026988259</v>
      </c>
      <c r="M65" s="923"/>
      <c r="N65" s="291">
        <f>K65*L65</f>
        <v>1650.2005033735325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3442.0467788459982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210921.05959794944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42184.211919589892</v>
      </c>
      <c r="M88" s="868"/>
      <c r="N88" s="54"/>
    </row>
    <row r="89" spans="1:14">
      <c r="B89" s="92" t="s">
        <v>973</v>
      </c>
      <c r="C89" s="93"/>
      <c r="D89" s="93"/>
      <c r="E89" s="93"/>
      <c r="F89" s="93"/>
      <c r="G89" s="93"/>
      <c r="H89" s="93"/>
      <c r="I89" s="90"/>
      <c r="J89" s="91"/>
      <c r="K89" s="308">
        <v>0.05</v>
      </c>
      <c r="L89" s="867">
        <f>N83*K89</f>
        <v>10546.052979897473</v>
      </c>
      <c r="M89" s="868"/>
      <c r="N89" s="54"/>
    </row>
    <row r="90" spans="1:14" ht="15.75" thickBot="1">
      <c r="B90" s="94" t="s">
        <v>974</v>
      </c>
      <c r="C90" s="95"/>
      <c r="D90" s="95"/>
      <c r="E90" s="95"/>
      <c r="F90" s="95"/>
      <c r="G90" s="95"/>
      <c r="H90" s="95"/>
      <c r="I90" s="96"/>
      <c r="J90" s="97"/>
      <c r="K90" s="309">
        <v>0.05</v>
      </c>
      <c r="L90" s="869">
        <f>N83*K90</f>
        <v>10546.052979897473</v>
      </c>
      <c r="M90" s="870"/>
      <c r="N90" s="54"/>
    </row>
    <row r="91" spans="1:14" ht="15.75" thickBot="1">
      <c r="B91" s="833" t="s">
        <v>953</v>
      </c>
      <c r="C91" s="834"/>
      <c r="D91" s="834"/>
      <c r="E91" s="834"/>
      <c r="F91" s="834"/>
      <c r="G91" s="834"/>
      <c r="H91" s="834"/>
      <c r="I91" s="834"/>
      <c r="J91" s="834"/>
      <c r="K91" s="834"/>
      <c r="L91" s="834"/>
      <c r="M91" s="835"/>
      <c r="N91" s="55">
        <f>L88+L89+L90</f>
        <v>63276.317879384842</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274197.37747733429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1075</v>
      </c>
      <c r="C31" s="84" t="s">
        <v>1583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1293</v>
      </c>
      <c r="B65" s="49" t="str">
        <f>VLOOKUP(A65,TRANSPORTE!A6:D117,3,FALSE)</f>
        <v>Transporte de mezcla</v>
      </c>
      <c r="C65" s="50"/>
      <c r="D65" s="50"/>
      <c r="E65" s="50"/>
      <c r="F65" s="50"/>
      <c r="G65" s="50"/>
      <c r="H65" s="315" t="s">
        <v>1468</v>
      </c>
      <c r="I65" s="283">
        <v>1.25</v>
      </c>
      <c r="J65" s="290">
        <v>1</v>
      </c>
      <c r="K65" s="283">
        <f>I65*J65</f>
        <v>1.25</v>
      </c>
      <c r="L65" s="922">
        <f>VLOOKUP(A65,TRANSPORTE!A6:D117,4,FALSE)</f>
        <v>1535.8682361192564</v>
      </c>
      <c r="M65" s="923"/>
      <c r="N65" s="291">
        <f>K65*L65</f>
        <v>1919.8352951490706</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3711.6815706215361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211190.69438972496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42238.138877944992</v>
      </c>
      <c r="M88" s="868"/>
      <c r="N88" s="54"/>
    </row>
    <row r="89" spans="1:14">
      <c r="B89" s="92" t="s">
        <v>973</v>
      </c>
      <c r="C89" s="93"/>
      <c r="D89" s="93"/>
      <c r="E89" s="93"/>
      <c r="F89" s="93"/>
      <c r="G89" s="93"/>
      <c r="H89" s="93"/>
      <c r="I89" s="90"/>
      <c r="J89" s="91"/>
      <c r="K89" s="308">
        <v>0.05</v>
      </c>
      <c r="L89" s="867">
        <f>N83*K89</f>
        <v>10559.534719486248</v>
      </c>
      <c r="M89" s="868"/>
      <c r="N89" s="54"/>
    </row>
    <row r="90" spans="1:14" ht="15.75" thickBot="1">
      <c r="B90" s="94" t="s">
        <v>974</v>
      </c>
      <c r="C90" s="95"/>
      <c r="D90" s="95"/>
      <c r="E90" s="95"/>
      <c r="F90" s="95"/>
      <c r="G90" s="95"/>
      <c r="H90" s="95"/>
      <c r="I90" s="96"/>
      <c r="J90" s="97"/>
      <c r="K90" s="309">
        <v>0.05</v>
      </c>
      <c r="L90" s="869">
        <f>N83*K90</f>
        <v>10559.534719486248</v>
      </c>
      <c r="M90" s="870"/>
      <c r="N90" s="54"/>
    </row>
    <row r="91" spans="1:14" ht="15.75" thickBot="1">
      <c r="B91" s="833" t="s">
        <v>953</v>
      </c>
      <c r="C91" s="834"/>
      <c r="D91" s="834"/>
      <c r="E91" s="834"/>
      <c r="F91" s="834"/>
      <c r="G91" s="834"/>
      <c r="H91" s="834"/>
      <c r="I91" s="834"/>
      <c r="J91" s="834"/>
      <c r="K91" s="834"/>
      <c r="L91" s="834"/>
      <c r="M91" s="835"/>
      <c r="N91" s="55">
        <f>L88+L89+L90</f>
        <v>63357.208316917488</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274547.90270664246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19"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1584</v>
      </c>
      <c r="C31" s="84" t="s">
        <v>1585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8</v>
      </c>
      <c r="N37" s="276">
        <f t="shared" ref="N37:N43" si="0">K37/M37</f>
        <v>16611.773222799904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8</v>
      </c>
      <c r="N38" s="276">
        <f t="shared" si="0"/>
        <v>14056.115803907613</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8</v>
      </c>
      <c r="N39" s="276">
        <f t="shared" si="0"/>
        <v>72890.207565770412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8</v>
      </c>
      <c r="N42" s="276">
        <f t="shared" si="0"/>
        <v>36201.370128298404</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8</v>
      </c>
      <c r="N43" s="276">
        <f t="shared" si="0"/>
        <v>8305.886611399952</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971.8939014389166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184605.55260492751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22">
        <f>VLOOKUP(A64,TRANSPORTE!A6:D117,4,FALSE)</f>
        <v>1228.6945888954051</v>
      </c>
      <c r="M64" s="923"/>
      <c r="N64" s="291">
        <f>K64*L64</f>
        <v>1535.8682361192564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3327.7145115917219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9718.9390143891651</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241488.88128871319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48297.77625774264</v>
      </c>
      <c r="M87" s="868"/>
      <c r="N87" s="54"/>
    </row>
    <row r="88" spans="1:14">
      <c r="B88" s="92" t="s">
        <v>973</v>
      </c>
      <c r="C88" s="93"/>
      <c r="D88" s="93"/>
      <c r="E88" s="93"/>
      <c r="F88" s="93"/>
      <c r="G88" s="93"/>
      <c r="H88" s="93"/>
      <c r="I88" s="90"/>
      <c r="J88" s="91"/>
      <c r="K88" s="308">
        <v>0.05</v>
      </c>
      <c r="L88" s="867">
        <f>N82*K88</f>
        <v>12074.44406443566</v>
      </c>
      <c r="M88" s="868"/>
      <c r="N88" s="54"/>
    </row>
    <row r="89" spans="1:14" ht="15.75" thickBot="1">
      <c r="B89" s="94" t="s">
        <v>974</v>
      </c>
      <c r="C89" s="95"/>
      <c r="D89" s="95"/>
      <c r="E89" s="95"/>
      <c r="F89" s="95"/>
      <c r="G89" s="95"/>
      <c r="H89" s="95"/>
      <c r="I89" s="96"/>
      <c r="J89" s="97"/>
      <c r="K89" s="309">
        <v>0.05</v>
      </c>
      <c r="L89" s="869">
        <f>N82*K89</f>
        <v>12074.44406443566</v>
      </c>
      <c r="M89" s="870"/>
      <c r="N89" s="54"/>
    </row>
    <row r="90" spans="1:14" ht="15.75" thickBot="1">
      <c r="B90" s="833" t="s">
        <v>953</v>
      </c>
      <c r="C90" s="834"/>
      <c r="D90" s="834"/>
      <c r="E90" s="834"/>
      <c r="F90" s="834"/>
      <c r="G90" s="834"/>
      <c r="H90" s="834"/>
      <c r="I90" s="834"/>
      <c r="J90" s="834"/>
      <c r="K90" s="834"/>
      <c r="L90" s="834"/>
      <c r="M90" s="835"/>
      <c r="N90" s="55">
        <f>L87+L88+L89</f>
        <v>72446.664386613964</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313935.54567532719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1586</v>
      </c>
      <c r="C31" s="84" t="s">
        <v>1587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8</v>
      </c>
      <c r="N37" s="276">
        <f t="shared" ref="N37:N43" si="0">K37/M37</f>
        <v>16611.773222799904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8</v>
      </c>
      <c r="N38" s="276">
        <f t="shared" si="0"/>
        <v>14056.115803907613</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8</v>
      </c>
      <c r="N39" s="276">
        <f t="shared" si="0"/>
        <v>72890.207565770412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8</v>
      </c>
      <c r="N42" s="276">
        <f t="shared" si="0"/>
        <v>36201.370128298404</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8</v>
      </c>
      <c r="N43" s="276">
        <f t="shared" si="0"/>
        <v>8305.886611399952</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971.8939014389166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184605.55260492751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22">
        <f>VLOOKUP(A64,TRANSPORTE!A6:D117,4,FALSE)</f>
        <v>1320.1604026988259</v>
      </c>
      <c r="M64" s="923"/>
      <c r="N64" s="291">
        <f>K64*L64</f>
        <v>1650.2005033735325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3442.0467788459982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130"/>
    </row>
    <row r="80" spans="1:15" ht="15.75" thickBot="1">
      <c r="B80" s="839" t="s">
        <v>953</v>
      </c>
      <c r="C80" s="840"/>
      <c r="D80" s="840"/>
      <c r="E80" s="840"/>
      <c r="F80" s="840"/>
      <c r="G80" s="840"/>
      <c r="H80" s="840"/>
      <c r="I80" s="840"/>
      <c r="J80" s="840"/>
      <c r="K80" s="840"/>
      <c r="L80" s="840"/>
      <c r="M80" s="841"/>
      <c r="N80" s="464">
        <f>SUM(N74:N79)</f>
        <v>9718.9390143891651</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241603.21355596749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48320.642711193505</v>
      </c>
      <c r="M87" s="868"/>
      <c r="N87" s="54"/>
    </row>
    <row r="88" spans="1:14">
      <c r="B88" s="92" t="s">
        <v>973</v>
      </c>
      <c r="C88" s="93"/>
      <c r="D88" s="93"/>
      <c r="E88" s="93"/>
      <c r="F88" s="93"/>
      <c r="G88" s="93"/>
      <c r="H88" s="93"/>
      <c r="I88" s="90"/>
      <c r="J88" s="91"/>
      <c r="K88" s="308">
        <v>0.05</v>
      </c>
      <c r="L88" s="867">
        <f>N82*K88</f>
        <v>12080.160677798376</v>
      </c>
      <c r="M88" s="868"/>
      <c r="N88" s="54"/>
    </row>
    <row r="89" spans="1:14" ht="15.75" thickBot="1">
      <c r="B89" s="94" t="s">
        <v>974</v>
      </c>
      <c r="C89" s="95"/>
      <c r="D89" s="95"/>
      <c r="E89" s="95"/>
      <c r="F89" s="95"/>
      <c r="G89" s="95"/>
      <c r="H89" s="95"/>
      <c r="I89" s="96"/>
      <c r="J89" s="97"/>
      <c r="K89" s="309">
        <v>0.05</v>
      </c>
      <c r="L89" s="869">
        <f>N82*K89</f>
        <v>12080.160677798376</v>
      </c>
      <c r="M89" s="870"/>
      <c r="N89" s="54"/>
    </row>
    <row r="90" spans="1:14" ht="15.75" thickBot="1">
      <c r="B90" s="833" t="s">
        <v>953</v>
      </c>
      <c r="C90" s="834"/>
      <c r="D90" s="834"/>
      <c r="E90" s="834"/>
      <c r="F90" s="834"/>
      <c r="G90" s="834"/>
      <c r="H90" s="834"/>
      <c r="I90" s="834"/>
      <c r="J90" s="834"/>
      <c r="K90" s="834"/>
      <c r="L90" s="834"/>
      <c r="M90" s="835"/>
      <c r="N90" s="55">
        <f>L87+L88+L89</f>
        <v>72480.964066790257</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314084.17762275774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1588</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8</v>
      </c>
      <c r="N37" s="276">
        <f t="shared" ref="N37:N43" si="0">K37/M37</f>
        <v>16611.773222799904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8</v>
      </c>
      <c r="N38" s="276">
        <f t="shared" si="0"/>
        <v>14056.115803907613</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8</v>
      </c>
      <c r="N39" s="276">
        <f t="shared" si="0"/>
        <v>72890.207565770412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8</v>
      </c>
      <c r="N42" s="276">
        <f t="shared" si="0"/>
        <v>36201.370128298404</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8</v>
      </c>
      <c r="N43" s="276">
        <f t="shared" si="0"/>
        <v>8305.886611399952</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971.8939014389166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184605.55260492751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22">
        <f>VLOOKUP(A64,TRANSPORTE!A6:D117,4,FALSE)</f>
        <v>1320.1604026988259</v>
      </c>
      <c r="M64" s="923"/>
      <c r="N64" s="291">
        <f>K64*L64</f>
        <v>1650.2005033735325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3442.0467788459982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9718.9390143891651</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241603.21355596749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48320.642711193505</v>
      </c>
      <c r="M87" s="868"/>
      <c r="N87" s="54"/>
    </row>
    <row r="88" spans="1:14">
      <c r="B88" s="92" t="s">
        <v>973</v>
      </c>
      <c r="C88" s="93"/>
      <c r="D88" s="93"/>
      <c r="E88" s="93"/>
      <c r="F88" s="93"/>
      <c r="G88" s="93"/>
      <c r="H88" s="93"/>
      <c r="I88" s="90"/>
      <c r="J88" s="91"/>
      <c r="K88" s="308">
        <v>0.05</v>
      </c>
      <c r="L88" s="867">
        <f>N82*K88</f>
        <v>12080.160677798376</v>
      </c>
      <c r="M88" s="868"/>
      <c r="N88" s="54"/>
    </row>
    <row r="89" spans="1:14" ht="15.75" thickBot="1">
      <c r="B89" s="94" t="s">
        <v>974</v>
      </c>
      <c r="C89" s="95"/>
      <c r="D89" s="95"/>
      <c r="E89" s="95"/>
      <c r="F89" s="95"/>
      <c r="G89" s="95"/>
      <c r="H89" s="95"/>
      <c r="I89" s="96"/>
      <c r="J89" s="97"/>
      <c r="K89" s="309">
        <v>0.05</v>
      </c>
      <c r="L89" s="869">
        <f>N82*K89</f>
        <v>12080.160677798376</v>
      </c>
      <c r="M89" s="870"/>
      <c r="N89" s="54"/>
    </row>
    <row r="90" spans="1:14" ht="15.75" thickBot="1">
      <c r="B90" s="833" t="s">
        <v>953</v>
      </c>
      <c r="C90" s="834"/>
      <c r="D90" s="834"/>
      <c r="E90" s="834"/>
      <c r="F90" s="834"/>
      <c r="G90" s="834"/>
      <c r="H90" s="834"/>
      <c r="I90" s="834"/>
      <c r="J90" s="834"/>
      <c r="K90" s="834"/>
      <c r="L90" s="834"/>
      <c r="M90" s="835"/>
      <c r="N90" s="55">
        <f>L87+L88+L89</f>
        <v>72480.964066790257</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314084.17762275774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1076</v>
      </c>
      <c r="C31" s="84" t="s">
        <v>2032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874.7045112950251</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154895.29254834834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1378</v>
      </c>
      <c r="B64" s="49" t="str">
        <f>VLOOKUP(A64,TRANSPORTE!A6:D117,3,FALSE)</f>
        <v>Transporte de mezcla abierta en caliente MAC-75</v>
      </c>
      <c r="C64" s="50"/>
      <c r="D64" s="50"/>
      <c r="E64" s="50"/>
      <c r="F64" s="50"/>
      <c r="G64" s="50"/>
      <c r="H64" s="315" t="s">
        <v>1468</v>
      </c>
      <c r="I64" s="283">
        <v>1.25</v>
      </c>
      <c r="J64" s="290">
        <v>1</v>
      </c>
      <c r="K64" s="283">
        <f>I64*J64</f>
        <v>1.25</v>
      </c>
      <c r="L64" s="922">
        <f>VLOOKUP(A64,TRANSPORTE!A6:D117,4,FALSE)</f>
        <v>1340.2173780417377</v>
      </c>
      <c r="M64" s="923"/>
      <c r="N64" s="291">
        <f>K64*L64</f>
        <v>1675.2717225521722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3467.1179980246379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8747.0451129502508</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210946.13081712805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42189.226163425614</v>
      </c>
      <c r="M87" s="868"/>
      <c r="N87" s="54"/>
    </row>
    <row r="88" spans="1:14">
      <c r="B88" s="92" t="s">
        <v>973</v>
      </c>
      <c r="C88" s="93"/>
      <c r="D88" s="93"/>
      <c r="E88" s="93"/>
      <c r="F88" s="93"/>
      <c r="G88" s="93"/>
      <c r="H88" s="93"/>
      <c r="I88" s="90"/>
      <c r="J88" s="91"/>
      <c r="K88" s="308">
        <v>0.05</v>
      </c>
      <c r="L88" s="867">
        <f>N82*K88</f>
        <v>10547.306540856403</v>
      </c>
      <c r="M88" s="868"/>
      <c r="N88" s="54"/>
    </row>
    <row r="89" spans="1:14" ht="15.75" thickBot="1">
      <c r="B89" s="94" t="s">
        <v>974</v>
      </c>
      <c r="C89" s="95"/>
      <c r="D89" s="95"/>
      <c r="E89" s="95"/>
      <c r="F89" s="95"/>
      <c r="G89" s="95"/>
      <c r="H89" s="95"/>
      <c r="I89" s="96"/>
      <c r="J89" s="97"/>
      <c r="K89" s="309">
        <v>0.05</v>
      </c>
      <c r="L89" s="869">
        <f>N82*K89</f>
        <v>10547.306540856403</v>
      </c>
      <c r="M89" s="870"/>
      <c r="N89" s="54"/>
    </row>
    <row r="90" spans="1:14" ht="15.75" thickBot="1">
      <c r="B90" s="833" t="s">
        <v>953</v>
      </c>
      <c r="C90" s="834"/>
      <c r="D90" s="834"/>
      <c r="E90" s="834"/>
      <c r="F90" s="834"/>
      <c r="G90" s="834"/>
      <c r="H90" s="834"/>
      <c r="I90" s="834"/>
      <c r="J90" s="834"/>
      <c r="K90" s="834"/>
      <c r="L90" s="834"/>
      <c r="M90" s="835"/>
      <c r="N90" s="55">
        <f>L87+L88+L89</f>
        <v>63283.839245138413</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274229.97006226645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1077</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1379</v>
      </c>
      <c r="B65" s="49" t="str">
        <f>VLOOKUP(A65,TRANSPORTE!A6:D117,3,FALSE)</f>
        <v>Transporte de mezcla abierta en caliente MAC-63</v>
      </c>
      <c r="C65" s="50"/>
      <c r="D65" s="50"/>
      <c r="E65" s="50"/>
      <c r="F65" s="50"/>
      <c r="G65" s="50"/>
      <c r="H65" s="315" t="s">
        <v>1468</v>
      </c>
      <c r="I65" s="283">
        <v>1.25</v>
      </c>
      <c r="J65" s="290">
        <v>1</v>
      </c>
      <c r="K65" s="283">
        <f>I65*J65</f>
        <v>1.25</v>
      </c>
      <c r="L65" s="922">
        <f>VLOOKUP(A65,TRANSPORTE!A6:D117,4,FALSE)</f>
        <v>1340.2173780417377</v>
      </c>
      <c r="M65" s="923"/>
      <c r="N65" s="291">
        <f>K65*L65</f>
        <v>1675.2717225521722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3467.1179980246379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130"/>
    </row>
    <row r="81" spans="1:14" ht="15.75" thickBot="1">
      <c r="B81" s="839" t="s">
        <v>953</v>
      </c>
      <c r="C81" s="840"/>
      <c r="D81" s="840"/>
      <c r="E81" s="840"/>
      <c r="F81" s="840"/>
      <c r="G81" s="840"/>
      <c r="H81" s="840"/>
      <c r="I81" s="840"/>
      <c r="J81" s="840"/>
      <c r="K81" s="840"/>
      <c r="L81" s="840"/>
      <c r="M81" s="841"/>
      <c r="N81" s="464">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210946.13081712805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42189.226163425614</v>
      </c>
      <c r="M88" s="868"/>
      <c r="N88" s="54"/>
    </row>
    <row r="89" spans="1:14">
      <c r="B89" s="92" t="s">
        <v>973</v>
      </c>
      <c r="C89" s="93"/>
      <c r="D89" s="93"/>
      <c r="E89" s="93"/>
      <c r="F89" s="93"/>
      <c r="G89" s="93"/>
      <c r="H89" s="93"/>
      <c r="I89" s="90"/>
      <c r="J89" s="91"/>
      <c r="K89" s="308">
        <v>0.05</v>
      </c>
      <c r="L89" s="867">
        <f>N83*K89</f>
        <v>10547.306540856403</v>
      </c>
      <c r="M89" s="868"/>
      <c r="N89" s="54"/>
    </row>
    <row r="90" spans="1:14" ht="15.75" thickBot="1">
      <c r="B90" s="94" t="s">
        <v>974</v>
      </c>
      <c r="C90" s="95"/>
      <c r="D90" s="95"/>
      <c r="E90" s="95"/>
      <c r="F90" s="95"/>
      <c r="G90" s="95"/>
      <c r="H90" s="95"/>
      <c r="I90" s="96"/>
      <c r="J90" s="97"/>
      <c r="K90" s="309">
        <v>0.05</v>
      </c>
      <c r="L90" s="869">
        <f>N83*K90</f>
        <v>10547.306540856403</v>
      </c>
      <c r="M90" s="870"/>
      <c r="N90" s="54"/>
    </row>
    <row r="91" spans="1:14" ht="15.75" thickBot="1">
      <c r="B91" s="833" t="s">
        <v>953</v>
      </c>
      <c r="C91" s="834"/>
      <c r="D91" s="834"/>
      <c r="E91" s="834"/>
      <c r="F91" s="834"/>
      <c r="G91" s="834"/>
      <c r="H91" s="834"/>
      <c r="I91" s="834"/>
      <c r="J91" s="834"/>
      <c r="K91" s="834"/>
      <c r="L91" s="834"/>
      <c r="M91" s="835"/>
      <c r="N91" s="55">
        <f>L88+L89+L90</f>
        <v>63283.839245138413</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274229.97006226645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1078</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874.7045112950251</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154895.29254834834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22">
        <f>VLOOKUP(A64,TRANSPORTE!A6:D117,4,FALSE)</f>
        <v>1340.2173780417377</v>
      </c>
      <c r="M64" s="923"/>
      <c r="N64" s="291">
        <f>K64*L64</f>
        <v>1675.2717225521722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3467.1179980246379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8747.0451129502508</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210946.13081712805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42189.226163425614</v>
      </c>
      <c r="M87" s="868"/>
      <c r="N87" s="54"/>
    </row>
    <row r="88" spans="1:14">
      <c r="B88" s="92" t="s">
        <v>973</v>
      </c>
      <c r="C88" s="93"/>
      <c r="D88" s="93"/>
      <c r="E88" s="93"/>
      <c r="F88" s="93"/>
      <c r="G88" s="93"/>
      <c r="H88" s="93"/>
      <c r="I88" s="90"/>
      <c r="J88" s="91"/>
      <c r="K88" s="308">
        <v>0.05</v>
      </c>
      <c r="L88" s="867">
        <f>N82*K88</f>
        <v>10547.306540856403</v>
      </c>
      <c r="M88" s="868"/>
      <c r="N88" s="54"/>
    </row>
    <row r="89" spans="1:14" ht="15.75" thickBot="1">
      <c r="B89" s="94" t="s">
        <v>974</v>
      </c>
      <c r="C89" s="95"/>
      <c r="D89" s="95"/>
      <c r="E89" s="95"/>
      <c r="F89" s="95"/>
      <c r="G89" s="95"/>
      <c r="H89" s="95"/>
      <c r="I89" s="96"/>
      <c r="J89" s="97"/>
      <c r="K89" s="309">
        <v>0.05</v>
      </c>
      <c r="L89" s="869">
        <f>N82*K89</f>
        <v>10547.306540856403</v>
      </c>
      <c r="M89" s="870"/>
      <c r="N89" s="54"/>
    </row>
    <row r="90" spans="1:14" ht="15.75" thickBot="1">
      <c r="B90" s="833" t="s">
        <v>953</v>
      </c>
      <c r="C90" s="834"/>
      <c r="D90" s="834"/>
      <c r="E90" s="834"/>
      <c r="F90" s="834"/>
      <c r="G90" s="834"/>
      <c r="H90" s="834"/>
      <c r="I90" s="834"/>
      <c r="J90" s="834"/>
      <c r="K90" s="834"/>
      <c r="L90" s="834"/>
      <c r="M90" s="835"/>
      <c r="N90" s="55">
        <f>L87+L88+L89</f>
        <v>63283.839245138413</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274229.97006226645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1079</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8</v>
      </c>
      <c r="N37" s="276">
        <f t="shared" ref="N37:N43" si="0">K37/M37</f>
        <v>16611.773222799904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8</v>
      </c>
      <c r="N38" s="276">
        <f t="shared" si="0"/>
        <v>14056.115803907613</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8</v>
      </c>
      <c r="N39" s="276">
        <f t="shared" si="0"/>
        <v>72890.207565770412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8</v>
      </c>
      <c r="N42" s="276">
        <f t="shared" si="0"/>
        <v>36201.370128298404</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8</v>
      </c>
      <c r="N43" s="276">
        <f t="shared" si="0"/>
        <v>8305.886611399952</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971.8939014389166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184605.55260492751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22">
        <f>VLOOKUP(A64,TRANSPORTE!A6:D117,4,FALSE)</f>
        <v>1340.2173780417377</v>
      </c>
      <c r="M64" s="923"/>
      <c r="N64" s="291">
        <f>K64*L64</f>
        <v>1675.2717225521722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3467.1179980246379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9718.9390143891651</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241628.28477514617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48325.656955029233</v>
      </c>
      <c r="M87" s="868"/>
      <c r="N87" s="54"/>
    </row>
    <row r="88" spans="1:14">
      <c r="B88" s="92" t="s">
        <v>973</v>
      </c>
      <c r="C88" s="93"/>
      <c r="D88" s="93"/>
      <c r="E88" s="93"/>
      <c r="F88" s="93"/>
      <c r="G88" s="93"/>
      <c r="H88" s="93"/>
      <c r="I88" s="90"/>
      <c r="J88" s="91"/>
      <c r="K88" s="308">
        <v>0.05</v>
      </c>
      <c r="L88" s="867">
        <f>N82*K88</f>
        <v>12081.414238757308</v>
      </c>
      <c r="M88" s="868"/>
      <c r="N88" s="54"/>
    </row>
    <row r="89" spans="1:14" ht="15.75" thickBot="1">
      <c r="B89" s="94" t="s">
        <v>974</v>
      </c>
      <c r="C89" s="95"/>
      <c r="D89" s="95"/>
      <c r="E89" s="95"/>
      <c r="F89" s="95"/>
      <c r="G89" s="95"/>
      <c r="H89" s="95"/>
      <c r="I89" s="96"/>
      <c r="J89" s="97"/>
      <c r="K89" s="309">
        <v>0.05</v>
      </c>
      <c r="L89" s="869">
        <f>N82*K89</f>
        <v>12081.414238757308</v>
      </c>
      <c r="M89" s="870"/>
      <c r="N89" s="54"/>
    </row>
    <row r="90" spans="1:14" ht="15.75" thickBot="1">
      <c r="B90" s="833" t="s">
        <v>953</v>
      </c>
      <c r="C90" s="834"/>
      <c r="D90" s="834"/>
      <c r="E90" s="834"/>
      <c r="F90" s="834"/>
      <c r="G90" s="834"/>
      <c r="H90" s="834"/>
      <c r="I90" s="834"/>
      <c r="J90" s="834"/>
      <c r="K90" s="834"/>
      <c r="L90" s="834"/>
      <c r="M90" s="835"/>
      <c r="N90" s="55">
        <f>L87+L88+L89</f>
        <v>72488.48543254385</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314116.77020769002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election activeCell="C72" sqref="C7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1080</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1381</v>
      </c>
      <c r="B65" s="49" t="str">
        <f>VLOOKUP(A65,TRANSPORTE!A6:D117,3,FALSE)</f>
        <v>Transporte de mezcla discontinua en caliente tipo M-13</v>
      </c>
      <c r="C65" s="50"/>
      <c r="D65" s="50"/>
      <c r="E65" s="50"/>
      <c r="F65" s="50"/>
      <c r="G65" s="50"/>
      <c r="H65" s="315" t="s">
        <v>1468</v>
      </c>
      <c r="I65" s="283">
        <v>1.25</v>
      </c>
      <c r="J65" s="290">
        <v>1</v>
      </c>
      <c r="K65" s="283">
        <f>I65*J65</f>
        <v>1.25</v>
      </c>
      <c r="L65" s="922">
        <f>VLOOKUP(A65,TRANSPORTE!A6:D117,4,FALSE)</f>
        <v>1320.1604026988259</v>
      </c>
      <c r="M65" s="923"/>
      <c r="N65" s="291">
        <f>K65*L65</f>
        <v>1650.2005033735325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3442.0467788459982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210921.05959794944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42184.211919589892</v>
      </c>
      <c r="M88" s="868"/>
      <c r="N88" s="54"/>
    </row>
    <row r="89" spans="1:14">
      <c r="B89" s="92" t="s">
        <v>973</v>
      </c>
      <c r="C89" s="93"/>
      <c r="D89" s="93"/>
      <c r="E89" s="93"/>
      <c r="F89" s="93"/>
      <c r="G89" s="93"/>
      <c r="H89" s="93"/>
      <c r="I89" s="90"/>
      <c r="J89" s="91"/>
      <c r="K89" s="308">
        <v>0.05</v>
      </c>
      <c r="L89" s="867">
        <f>N83*K89</f>
        <v>10546.052979897473</v>
      </c>
      <c r="M89" s="868"/>
      <c r="N89" s="54"/>
    </row>
    <row r="90" spans="1:14" ht="15.75" thickBot="1">
      <c r="B90" s="94" t="s">
        <v>974</v>
      </c>
      <c r="C90" s="95"/>
      <c r="D90" s="95"/>
      <c r="E90" s="95"/>
      <c r="F90" s="95"/>
      <c r="G90" s="95"/>
      <c r="H90" s="95"/>
      <c r="I90" s="96"/>
      <c r="J90" s="97"/>
      <c r="K90" s="309">
        <v>0.05</v>
      </c>
      <c r="L90" s="869">
        <f>N83*K90</f>
        <v>10546.052979897473</v>
      </c>
      <c r="M90" s="870"/>
      <c r="N90" s="54"/>
    </row>
    <row r="91" spans="1:14" ht="15.75" thickBot="1">
      <c r="B91" s="833" t="s">
        <v>953</v>
      </c>
      <c r="C91" s="834"/>
      <c r="D91" s="834"/>
      <c r="E91" s="834"/>
      <c r="F91" s="834"/>
      <c r="G91" s="834"/>
      <c r="H91" s="834"/>
      <c r="I91" s="834"/>
      <c r="J91" s="834"/>
      <c r="K91" s="834"/>
      <c r="L91" s="834"/>
      <c r="M91" s="835"/>
      <c r="N91" s="55">
        <f>L88+L89+L90</f>
        <v>63276.317879384842</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274197.37747733429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1081</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1382</v>
      </c>
      <c r="B65" s="49" t="str">
        <f>VLOOKUP(A65,TRANSPORTE!A6:D117,3,FALSE)</f>
        <v>Transporte de mezcla discontinua en caliente tipo M-10</v>
      </c>
      <c r="C65" s="50"/>
      <c r="D65" s="50"/>
      <c r="E65" s="50"/>
      <c r="F65" s="50"/>
      <c r="G65" s="50"/>
      <c r="H65" s="315" t="s">
        <v>1468</v>
      </c>
      <c r="I65" s="283">
        <v>1.25</v>
      </c>
      <c r="J65" s="290">
        <v>1</v>
      </c>
      <c r="K65" s="283">
        <f>I65*J65</f>
        <v>1.25</v>
      </c>
      <c r="L65" s="922">
        <f>VLOOKUP(A65,TRANSPORTE!A6:D117,4,FALSE)</f>
        <v>1320.1604026988259</v>
      </c>
      <c r="M65" s="923"/>
      <c r="N65" s="291">
        <f>K65*L65</f>
        <v>1650.2005033735325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3442.0467788459982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210921.05959794944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42184.211919589892</v>
      </c>
      <c r="M88" s="868"/>
      <c r="N88" s="54"/>
    </row>
    <row r="89" spans="1:14">
      <c r="B89" s="92" t="s">
        <v>973</v>
      </c>
      <c r="C89" s="93"/>
      <c r="D89" s="93"/>
      <c r="E89" s="93"/>
      <c r="F89" s="93"/>
      <c r="G89" s="93"/>
      <c r="H89" s="93"/>
      <c r="I89" s="90"/>
      <c r="J89" s="91"/>
      <c r="K89" s="308">
        <v>0.05</v>
      </c>
      <c r="L89" s="867">
        <f>N83*K89</f>
        <v>10546.052979897473</v>
      </c>
      <c r="M89" s="868"/>
      <c r="N89" s="54"/>
    </row>
    <row r="90" spans="1:14" ht="15.75" thickBot="1">
      <c r="B90" s="94" t="s">
        <v>974</v>
      </c>
      <c r="C90" s="95"/>
      <c r="D90" s="95"/>
      <c r="E90" s="95"/>
      <c r="F90" s="95"/>
      <c r="G90" s="95"/>
      <c r="H90" s="95"/>
      <c r="I90" s="96"/>
      <c r="J90" s="97"/>
      <c r="K90" s="309">
        <v>0.05</v>
      </c>
      <c r="L90" s="869">
        <f>N83*K90</f>
        <v>10546.052979897473</v>
      </c>
      <c r="M90" s="870"/>
      <c r="N90" s="54"/>
    </row>
    <row r="91" spans="1:14" ht="15.75" thickBot="1">
      <c r="B91" s="833" t="s">
        <v>953</v>
      </c>
      <c r="C91" s="834"/>
      <c r="D91" s="834"/>
      <c r="E91" s="834"/>
      <c r="F91" s="834"/>
      <c r="G91" s="834"/>
      <c r="H91" s="834"/>
      <c r="I91" s="834"/>
      <c r="J91" s="834"/>
      <c r="K91" s="834"/>
      <c r="L91" s="834"/>
      <c r="M91" s="835"/>
      <c r="N91" s="55">
        <f>L88+L89+L90</f>
        <v>63276.317879384842</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274197.37747733429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221" t="s">
        <v>1082</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874.7045112950251</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154895.29254834834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73.467006312193405</v>
      </c>
      <c r="N54" s="276">
        <f>K54*M54</f>
        <v>1836.6751578048352</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43836.675157804835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1383</v>
      </c>
      <c r="B64" s="49" t="str">
        <f>VLOOKUP(A64,TRANSPORTE!A6:D117,3,FALSE)</f>
        <v>Transporte de mezcla discontinua en caliente tipo F-13</v>
      </c>
      <c r="C64" s="50"/>
      <c r="D64" s="50"/>
      <c r="E64" s="50"/>
      <c r="F64" s="50"/>
      <c r="G64" s="50"/>
      <c r="H64" s="315" t="s">
        <v>1468</v>
      </c>
      <c r="I64" s="283">
        <v>1.25</v>
      </c>
      <c r="J64" s="290">
        <v>1</v>
      </c>
      <c r="K64" s="283">
        <f>I64*J64</f>
        <v>1.25</v>
      </c>
      <c r="L64" s="922">
        <f>VLOOKUP(A64,TRANSPORTE!A6:D117,4,FALSE)</f>
        <v>1320.1604026988259</v>
      </c>
      <c r="M64" s="923"/>
      <c r="N64" s="291">
        <f>K64*L64</f>
        <v>1650.2005033735325</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3442.0467788459982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8747.0451129502508</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210921.05959794944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42184.211919589892</v>
      </c>
      <c r="M87" s="868"/>
      <c r="N87" s="54"/>
    </row>
    <row r="88" spans="1:14">
      <c r="B88" s="92" t="s">
        <v>973</v>
      </c>
      <c r="C88" s="93"/>
      <c r="D88" s="93"/>
      <c r="E88" s="93"/>
      <c r="F88" s="93"/>
      <c r="G88" s="93"/>
      <c r="H88" s="93"/>
      <c r="I88" s="90"/>
      <c r="J88" s="91"/>
      <c r="K88" s="308">
        <v>0.05</v>
      </c>
      <c r="L88" s="867">
        <f>N82*K88</f>
        <v>10546.052979897473</v>
      </c>
      <c r="M88" s="868"/>
      <c r="N88" s="54"/>
    </row>
    <row r="89" spans="1:14" ht="15.75" thickBot="1">
      <c r="B89" s="94" t="s">
        <v>974</v>
      </c>
      <c r="C89" s="95"/>
      <c r="D89" s="95"/>
      <c r="E89" s="95"/>
      <c r="F89" s="95"/>
      <c r="G89" s="95"/>
      <c r="H89" s="95"/>
      <c r="I89" s="96"/>
      <c r="J89" s="97"/>
      <c r="K89" s="309">
        <v>0.05</v>
      </c>
      <c r="L89" s="869">
        <f>N82*K89</f>
        <v>10546.052979897473</v>
      </c>
      <c r="M89" s="870"/>
      <c r="N89" s="54"/>
    </row>
    <row r="90" spans="1:14" ht="15.75" thickBot="1">
      <c r="B90" s="833" t="s">
        <v>953</v>
      </c>
      <c r="C90" s="834"/>
      <c r="D90" s="834"/>
      <c r="E90" s="834"/>
      <c r="F90" s="834"/>
      <c r="G90" s="834"/>
      <c r="H90" s="834"/>
      <c r="I90" s="834"/>
      <c r="J90" s="834"/>
      <c r="K90" s="834"/>
      <c r="L90" s="834"/>
      <c r="M90" s="835"/>
      <c r="N90" s="55">
        <f>L87+L88+L89</f>
        <v>63276.317879384842</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274197.37747733429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1083</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150</v>
      </c>
      <c r="B36" s="846" t="str">
        <f>VLOOKUP(A36,EQUIPOS!A6:D154,3,FALSE)</f>
        <v>Cargador : Potencia en el volante 125 hp, Clasificación de RPM del motor 2300.</v>
      </c>
      <c r="C36" s="847"/>
      <c r="D36" s="847"/>
      <c r="E36" s="847"/>
      <c r="F36" s="847"/>
      <c r="G36" s="847"/>
      <c r="H36" s="848"/>
      <c r="I36" s="271"/>
      <c r="J36" s="272"/>
      <c r="K36" s="273">
        <f>VLOOKUP(A36,EQUIPOS!A6:D163,4,FALSE)</f>
        <v>214675.22318695261</v>
      </c>
      <c r="L36" s="274"/>
      <c r="M36" s="275">
        <v>30</v>
      </c>
      <c r="N36" s="276">
        <f>K36/M36</f>
        <v>7155.8407728984203</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166</v>
      </c>
      <c r="B38" s="846" t="str">
        <f>VLOOKUP(A38,EQUIPOS!A8:D154,3,FALSE)</f>
        <v>Compactador de Rodillo POTENCIA: 99HP, PESO: 8 ton</v>
      </c>
      <c r="C38" s="847"/>
      <c r="D38" s="847"/>
      <c r="E38" s="847"/>
      <c r="F38" s="847"/>
      <c r="G38" s="847"/>
      <c r="H38" s="848"/>
      <c r="I38" s="271"/>
      <c r="J38" s="272"/>
      <c r="K38" s="273">
        <f>VLOOKUP(A38,EQUIPOS!A8:D165,4,FALSE)</f>
        <v>112448.9264312609</v>
      </c>
      <c r="L38" s="274"/>
      <c r="M38" s="275">
        <v>10</v>
      </c>
      <c r="N38" s="276">
        <f t="shared" si="0"/>
        <v>11244.89264312609</v>
      </c>
    </row>
    <row r="39" spans="1:14">
      <c r="A39" t="s">
        <v>284</v>
      </c>
      <c r="B39" s="846" t="str">
        <f>VLOOKUP(A39,EQUIPOS!A9:D154,3,FALSE)</f>
        <v>Planta de asfalto en caliente</v>
      </c>
      <c r="C39" s="847"/>
      <c r="D39" s="847"/>
      <c r="E39" s="847"/>
      <c r="F39" s="847"/>
      <c r="G39" s="847"/>
      <c r="H39" s="848"/>
      <c r="I39" s="271"/>
      <c r="J39" s="272"/>
      <c r="K39" s="273">
        <f>VLOOKUP(A39,EQUIPOS!A9:D166,4,FALSE)</f>
        <v>583121.66052616329</v>
      </c>
      <c r="L39" s="274"/>
      <c r="M39" s="275">
        <v>10</v>
      </c>
      <c r="N39" s="276">
        <f t="shared" si="0"/>
        <v>58312.166052616332</v>
      </c>
    </row>
    <row r="40" spans="1:14">
      <c r="A40" t="s">
        <v>290</v>
      </c>
      <c r="B40" s="846" t="str">
        <f>VLOOKUP(A40,EQUIPOS!A10:D154,3,FALSE)</f>
        <v>Planta trituradora</v>
      </c>
      <c r="C40" s="847"/>
      <c r="D40" s="847"/>
      <c r="E40" s="847"/>
      <c r="F40" s="847"/>
      <c r="G40" s="847"/>
      <c r="H40" s="848"/>
      <c r="I40" s="271"/>
      <c r="J40" s="272"/>
      <c r="K40" s="273">
        <f>VLOOKUP(A40,EQUIPOS!A10:D167,4,FALSE)</f>
        <v>658143.97411660198</v>
      </c>
      <c r="L40" s="274"/>
      <c r="M40" s="275">
        <v>30</v>
      </c>
      <c r="N40" s="276">
        <f t="shared" si="0"/>
        <v>21938.132470553399</v>
      </c>
    </row>
    <row r="41" spans="1:14">
      <c r="A41" t="s">
        <v>314</v>
      </c>
      <c r="B41" s="846" t="str">
        <f>VLOOKUP(A41,EQUIPOS!A11:D155,3,FALSE)</f>
        <v xml:space="preserve">Retroexcavadora E-200 sobre orugas
</v>
      </c>
      <c r="C41" s="847"/>
      <c r="D41" s="847"/>
      <c r="E41" s="847"/>
      <c r="F41" s="847"/>
      <c r="G41" s="847"/>
      <c r="H41" s="848"/>
      <c r="I41" s="271"/>
      <c r="J41" s="272"/>
      <c r="K41" s="273">
        <f>VLOOKUP(A41,EQUIPOS!A11:D168,4,FALSE)</f>
        <v>194229.96383581427</v>
      </c>
      <c r="L41" s="274"/>
      <c r="M41" s="275">
        <v>30</v>
      </c>
      <c r="N41" s="276">
        <f t="shared" si="0"/>
        <v>6474.3321278604753</v>
      </c>
    </row>
    <row r="42" spans="1:14">
      <c r="A42" t="s">
        <v>358</v>
      </c>
      <c r="B42" s="846" t="str">
        <f>VLOOKUP(A42,EQUIPOS!A12:D156,3,FALSE)</f>
        <v xml:space="preserve">Terminadora de asfalto (Finisher), potencia en el volante 174 HP, R=20M3/H, velocidad de desplazamiento 114 m/min
</v>
      </c>
      <c r="C42" s="847"/>
      <c r="D42" s="847"/>
      <c r="E42" s="847"/>
      <c r="F42" s="847"/>
      <c r="G42" s="847"/>
      <c r="H42" s="848"/>
      <c r="I42" s="271"/>
      <c r="J42" s="272"/>
      <c r="K42" s="273">
        <f>VLOOKUP(A42,EQUIPOS!A12:D169,4,FALSE)</f>
        <v>289610.96102638723</v>
      </c>
      <c r="L42" s="274"/>
      <c r="M42" s="275">
        <v>10</v>
      </c>
      <c r="N42" s="276">
        <f t="shared" si="0"/>
        <v>28961.096102638723</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324"/>
      <c r="C44" s="325"/>
      <c r="D44" s="325"/>
      <c r="E44" s="325"/>
      <c r="F44" s="325"/>
      <c r="G44" s="325"/>
      <c r="H44" s="326"/>
      <c r="I44" s="271"/>
      <c r="J44" s="272"/>
      <c r="K44" s="273"/>
      <c r="L44" s="274"/>
      <c r="M44" s="275"/>
      <c r="N44" s="276"/>
    </row>
    <row r="45" spans="1:14">
      <c r="B45" s="846"/>
      <c r="C45" s="847"/>
      <c r="D45" s="847"/>
      <c r="E45" s="847"/>
      <c r="F45" s="847"/>
      <c r="G45" s="847"/>
      <c r="H45" s="848"/>
      <c r="I45" s="849"/>
      <c r="J45" s="830"/>
      <c r="K45" s="273"/>
      <c r="L45" s="850"/>
      <c r="M45" s="851"/>
      <c r="N45" s="276"/>
    </row>
    <row r="46" spans="1:14">
      <c r="B46" s="846"/>
      <c r="C46" s="847"/>
      <c r="D46" s="847"/>
      <c r="E46" s="852"/>
      <c r="F46" s="847"/>
      <c r="G46" s="847"/>
      <c r="H46" s="848"/>
      <c r="I46" s="39"/>
      <c r="J46" s="40"/>
      <c r="K46" s="278"/>
      <c r="L46" s="280"/>
      <c r="M46" s="281"/>
      <c r="N46" s="282"/>
    </row>
    <row r="47" spans="1:14">
      <c r="B47" s="853" t="s">
        <v>952</v>
      </c>
      <c r="C47" s="854"/>
      <c r="D47" s="854"/>
      <c r="E47" s="41"/>
      <c r="F47" s="42"/>
      <c r="G47" s="42"/>
      <c r="H47" s="43"/>
      <c r="I47" s="39"/>
      <c r="J47" s="40"/>
      <c r="K47" s="283"/>
      <c r="L47" s="280"/>
      <c r="M47" s="405">
        <v>0.1</v>
      </c>
      <c r="N47" s="348">
        <f>N81*M47</f>
        <v>874.7045112950251</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154895.29254834834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30000</v>
      </c>
      <c r="N54" s="276">
        <f>K54*M54</f>
        <v>42000</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73.467006312193405</v>
      </c>
      <c r="N55" s="276">
        <f>K55*M55</f>
        <v>1836.6751578048352</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28"/>
      <c r="C58" s="829"/>
      <c r="D58" s="829"/>
      <c r="E58" s="829"/>
      <c r="F58" s="829"/>
      <c r="G58" s="829"/>
      <c r="H58" s="829"/>
      <c r="I58" s="830"/>
      <c r="J58" s="45"/>
      <c r="K58" s="47"/>
      <c r="L58" s="831"/>
      <c r="M58" s="832"/>
      <c r="N58" s="48"/>
    </row>
    <row r="59" spans="1:14" ht="15.75" thickBot="1">
      <c r="B59" s="833" t="s">
        <v>953</v>
      </c>
      <c r="C59" s="834"/>
      <c r="D59" s="834"/>
      <c r="E59" s="834"/>
      <c r="F59" s="834"/>
      <c r="G59" s="834"/>
      <c r="H59" s="834"/>
      <c r="I59" s="834"/>
      <c r="J59" s="834"/>
      <c r="K59" s="834"/>
      <c r="L59" s="834"/>
      <c r="M59" s="835"/>
      <c r="N59" s="398">
        <f>SUM(N54:N58)</f>
        <v>43836.675157804835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22">
        <f>VLOOKUP(A64,TRANSPORTE!A5:D117,4,FALSE)</f>
        <v>1279.890196766047</v>
      </c>
      <c r="M64" s="923"/>
      <c r="N64" s="291">
        <f>K64*L64</f>
        <v>1791.8462754724655</v>
      </c>
    </row>
    <row r="65" spans="1:15">
      <c r="A65" t="s">
        <v>1384</v>
      </c>
      <c r="B65" s="49" t="str">
        <f>VLOOKUP(A65,TRANSPORTE!A6:D117,3,FALSE)</f>
        <v>Transporte de mezcla discontinua en caliente tipo F-10</v>
      </c>
      <c r="C65" s="50"/>
      <c r="D65" s="50"/>
      <c r="E65" s="50"/>
      <c r="F65" s="50"/>
      <c r="G65" s="50"/>
      <c r="H65" s="315" t="s">
        <v>1468</v>
      </c>
      <c r="I65" s="283">
        <v>1.25</v>
      </c>
      <c r="J65" s="290">
        <v>1</v>
      </c>
      <c r="K65" s="283">
        <f>I65*J65</f>
        <v>1.25</v>
      </c>
      <c r="L65" s="922">
        <f>VLOOKUP(A65,TRANSPORTE!A6:D117,4,FALSE)</f>
        <v>1320.1604026988259</v>
      </c>
      <c r="M65" s="923"/>
      <c r="N65" s="291">
        <f>K65*L65</f>
        <v>1650.2005033735325</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3442.0467788459982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8747.0451129502508</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N49+N59+N70+N81</f>
        <v>210921.05959794944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42184.211919589892</v>
      </c>
      <c r="M88" s="868"/>
      <c r="N88" s="54"/>
    </row>
    <row r="89" spans="1:14">
      <c r="B89" s="92" t="s">
        <v>973</v>
      </c>
      <c r="C89" s="93"/>
      <c r="D89" s="93"/>
      <c r="E89" s="93"/>
      <c r="F89" s="93"/>
      <c r="G89" s="93"/>
      <c r="H89" s="93"/>
      <c r="I89" s="90"/>
      <c r="J89" s="91"/>
      <c r="K89" s="308">
        <v>0.05</v>
      </c>
      <c r="L89" s="867">
        <f>N83*K89</f>
        <v>10546.052979897473</v>
      </c>
      <c r="M89" s="868"/>
      <c r="N89" s="54"/>
    </row>
    <row r="90" spans="1:14" ht="15.75" thickBot="1">
      <c r="B90" s="94" t="s">
        <v>974</v>
      </c>
      <c r="C90" s="95"/>
      <c r="D90" s="95"/>
      <c r="E90" s="95"/>
      <c r="F90" s="95"/>
      <c r="G90" s="95"/>
      <c r="H90" s="95"/>
      <c r="I90" s="96"/>
      <c r="J90" s="97"/>
      <c r="K90" s="309">
        <v>0.05</v>
      </c>
      <c r="L90" s="869">
        <f>N83*K90</f>
        <v>10546.052979897473</v>
      </c>
      <c r="M90" s="870"/>
      <c r="N90" s="54"/>
    </row>
    <row r="91" spans="1:14" ht="15.75" thickBot="1">
      <c r="B91" s="833" t="s">
        <v>953</v>
      </c>
      <c r="C91" s="834"/>
      <c r="D91" s="834"/>
      <c r="E91" s="834"/>
      <c r="F91" s="834"/>
      <c r="G91" s="834"/>
      <c r="H91" s="834"/>
      <c r="I91" s="834"/>
      <c r="J91" s="834"/>
      <c r="K91" s="834"/>
      <c r="L91" s="834"/>
      <c r="M91" s="835"/>
      <c r="N91" s="55">
        <f>L88+L89+L90</f>
        <v>63276.317879384842</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274197.37747733429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71" t="s">
        <v>2218</v>
      </c>
      <c r="C110" s="872"/>
      <c r="D110" s="872"/>
      <c r="E110" s="872"/>
      <c r="F110" s="872"/>
      <c r="G110" s="872"/>
      <c r="H110" s="872"/>
      <c r="I110" s="872"/>
      <c r="J110" s="872"/>
      <c r="K110" s="872"/>
      <c r="L110" s="872"/>
      <c r="M110" s="872"/>
      <c r="N110" s="873"/>
    </row>
    <row r="111" spans="2:14" ht="15" customHeight="1">
      <c r="B111" s="871"/>
      <c r="C111" s="872"/>
      <c r="D111" s="872"/>
      <c r="E111" s="872"/>
      <c r="F111" s="872"/>
      <c r="G111" s="872"/>
      <c r="H111" s="872"/>
      <c r="I111" s="872"/>
      <c r="J111" s="872"/>
      <c r="K111" s="872"/>
      <c r="L111" s="872"/>
      <c r="M111" s="872"/>
      <c r="N111" s="873"/>
    </row>
    <row r="112" spans="2:14" ht="30" customHeight="1">
      <c r="B112" s="874" t="s">
        <v>2219</v>
      </c>
      <c r="C112" s="875"/>
      <c r="D112" s="875"/>
      <c r="E112" s="875"/>
      <c r="F112" s="875"/>
      <c r="G112" s="875"/>
      <c r="H112" s="875"/>
      <c r="I112" s="875"/>
      <c r="J112" s="875"/>
      <c r="K112" s="875"/>
      <c r="L112" s="875"/>
      <c r="M112" s="875"/>
      <c r="N112" s="876"/>
    </row>
    <row r="113" spans="2:14">
      <c r="B113" s="874"/>
      <c r="C113" s="875"/>
      <c r="D113" s="875"/>
      <c r="E113" s="875"/>
      <c r="F113" s="875"/>
      <c r="G113" s="875"/>
      <c r="H113" s="875"/>
      <c r="I113" s="875"/>
      <c r="J113" s="875"/>
      <c r="K113" s="875"/>
      <c r="L113" s="875"/>
      <c r="M113" s="875"/>
      <c r="N113" s="87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10"/>
      <c r="K123" s="810"/>
      <c r="L123" s="810"/>
      <c r="M123" s="810"/>
      <c r="N123" s="811"/>
    </row>
    <row r="124" spans="2:14" ht="15.75" thickBot="1">
      <c r="B124" s="265" t="s">
        <v>2221</v>
      </c>
      <c r="C124" s="397"/>
      <c r="D124" s="397"/>
      <c r="E124" s="60"/>
      <c r="F124" s="60"/>
      <c r="G124" s="60"/>
      <c r="H124" s="60"/>
      <c r="I124" s="60"/>
      <c r="J124" s="812"/>
      <c r="K124" s="812"/>
      <c r="L124" s="812"/>
      <c r="M124" s="812"/>
      <c r="N124" s="81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1084</v>
      </c>
      <c r="C31" s="84" t="s">
        <v>1597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148</v>
      </c>
      <c r="B36" s="846" t="str">
        <f>VLOOKUP(A36,EQUIPOS!A6:D154,3,FALSE)</f>
        <v>Cargador : Potencia en el volante 110 hp, Clasificación de RPM del motor 2300.</v>
      </c>
      <c r="C36" s="847"/>
      <c r="D36" s="847"/>
      <c r="E36" s="847"/>
      <c r="F36" s="847"/>
      <c r="G36" s="847"/>
      <c r="H36" s="848"/>
      <c r="I36" s="271"/>
      <c r="J36" s="272"/>
      <c r="K36" s="273">
        <f>VLOOKUP(A36,EQUIPOS!A6:D163,4,FALSE)</f>
        <v>178896.01932246049</v>
      </c>
      <c r="L36" s="274"/>
      <c r="M36" s="275">
        <v>30</v>
      </c>
      <c r="N36" s="276">
        <f>K36/M36</f>
        <v>5963.200644082016</v>
      </c>
    </row>
    <row r="37" spans="1:14">
      <c r="A37" s="116" t="s">
        <v>173</v>
      </c>
      <c r="B37" s="846" t="str">
        <f>VLOOKUP(A37,EQUIPOS!A7:D154,3,FALSE)</f>
        <v>Compactador neumático de Potencia 70 HP, peso de 13 ton</v>
      </c>
      <c r="C37" s="847"/>
      <c r="D37" s="847"/>
      <c r="E37" s="847"/>
      <c r="F37" s="847"/>
      <c r="G37" s="847"/>
      <c r="H37" s="848"/>
      <c r="I37" s="271"/>
      <c r="J37" s="272"/>
      <c r="K37" s="273">
        <f>VLOOKUP(A37,EQUIPOS!A7:D164,4,FALSE)</f>
        <v>132894.18578239923</v>
      </c>
      <c r="L37" s="274"/>
      <c r="M37" s="275">
        <v>10</v>
      </c>
      <c r="N37" s="276">
        <f t="shared" ref="N37:N43" si="0">K37/M37</f>
        <v>13289.418578239924</v>
      </c>
    </row>
    <row r="38" spans="1:14">
      <c r="A38" t="s">
        <v>284</v>
      </c>
      <c r="B38" s="846" t="str">
        <f>VLOOKUP(A38,EQUIPOS!A8:D154,3,FALSE)</f>
        <v>Planta de asfalto en caliente</v>
      </c>
      <c r="C38" s="847"/>
      <c r="D38" s="847"/>
      <c r="E38" s="847"/>
      <c r="F38" s="847"/>
      <c r="G38" s="847"/>
      <c r="H38" s="848"/>
      <c r="I38" s="271"/>
      <c r="J38" s="272"/>
      <c r="K38" s="273">
        <f>VLOOKUP(A38,EQUIPOS!A8:D165,4,FALSE)</f>
        <v>583121.66052616329</v>
      </c>
      <c r="L38" s="274"/>
      <c r="M38" s="275">
        <v>10</v>
      </c>
      <c r="N38" s="276">
        <f t="shared" si="0"/>
        <v>58312.166052616332</v>
      </c>
    </row>
    <row r="39" spans="1:14">
      <c r="A39" t="s">
        <v>290</v>
      </c>
      <c r="B39" s="846" t="str">
        <f>VLOOKUP(A39,EQUIPOS!A9:D154,3,FALSE)</f>
        <v>Planta trituradora</v>
      </c>
      <c r="C39" s="847"/>
      <c r="D39" s="847"/>
      <c r="E39" s="847"/>
      <c r="F39" s="847"/>
      <c r="G39" s="847"/>
      <c r="H39" s="848"/>
      <c r="I39" s="271"/>
      <c r="J39" s="272"/>
      <c r="K39" s="273">
        <f>VLOOKUP(A39,EQUIPOS!A9:D166,4,FALSE)</f>
        <v>658143.97411660198</v>
      </c>
      <c r="L39" s="274"/>
      <c r="M39" s="275">
        <v>30</v>
      </c>
      <c r="N39" s="276">
        <f t="shared" si="0"/>
        <v>21938.132470553399</v>
      </c>
    </row>
    <row r="40" spans="1:14">
      <c r="A40" t="s">
        <v>316</v>
      </c>
      <c r="B40" s="846" t="str">
        <f>VLOOKUP(A40,EQUIPOS!A10:D154,3,FALSE)</f>
        <v>Retroexcavadora Tipo E-200 o  Equivalente</v>
      </c>
      <c r="C40" s="847"/>
      <c r="D40" s="847"/>
      <c r="E40" s="847"/>
      <c r="F40" s="847"/>
      <c r="G40" s="847"/>
      <c r="H40" s="848"/>
      <c r="I40" s="271"/>
      <c r="J40" s="272"/>
      <c r="K40" s="273">
        <f>VLOOKUP(A40,EQUIPOS!A10:D167,4,FALSE)</f>
        <v>199341.27867359886</v>
      </c>
      <c r="L40" s="274"/>
      <c r="M40" s="275">
        <v>30</v>
      </c>
      <c r="N40" s="276">
        <f t="shared" si="0"/>
        <v>6644.7092891199618</v>
      </c>
    </row>
    <row r="41" spans="1:14">
      <c r="A41" t="s">
        <v>358</v>
      </c>
      <c r="B41" s="846" t="str">
        <f>VLOOKUP(A41,EQUIPOS!A11:D155,3,FALSE)</f>
        <v xml:space="preserve">Terminadora de asfalto (Finisher), potencia en el volante 174 HP, R=20M3/H, velocidad de desplazamiento 114 m/min
</v>
      </c>
      <c r="C41" s="847"/>
      <c r="D41" s="847"/>
      <c r="E41" s="847"/>
      <c r="F41" s="847"/>
      <c r="G41" s="847"/>
      <c r="H41" s="848"/>
      <c r="I41" s="271"/>
      <c r="J41" s="272"/>
      <c r="K41" s="273">
        <f>VLOOKUP(A41,EQUIPOS!A11:D168,4,FALSE)</f>
        <v>289610.96102638723</v>
      </c>
      <c r="L41" s="274"/>
      <c r="M41" s="275">
        <v>10</v>
      </c>
      <c r="N41" s="276">
        <f t="shared" si="0"/>
        <v>28961.096102638723</v>
      </c>
    </row>
    <row r="42" spans="1:14">
      <c r="A42" t="s">
        <v>166</v>
      </c>
      <c r="B42" s="846" t="str">
        <f>VLOOKUP(A42,EQUIPOS!A12:D156,3,FALSE)</f>
        <v>Compactador de Rodillo POTENCIA: 99HP, PESO: 8 ton</v>
      </c>
      <c r="C42" s="847"/>
      <c r="D42" s="847"/>
      <c r="E42" s="847"/>
      <c r="F42" s="847"/>
      <c r="G42" s="847"/>
      <c r="H42" s="848"/>
      <c r="I42" s="271"/>
      <c r="J42" s="272"/>
      <c r="K42" s="273">
        <f>VLOOKUP(A42,EQUIPOS!A12:D169,4,FALSE)</f>
        <v>112448.9264312609</v>
      </c>
      <c r="L42" s="274"/>
      <c r="M42" s="275">
        <v>10</v>
      </c>
      <c r="N42" s="276">
        <f t="shared" si="0"/>
        <v>11244.89264312609</v>
      </c>
    </row>
    <row r="43" spans="1:14">
      <c r="A43" t="s">
        <v>373</v>
      </c>
      <c r="B43" s="846" t="str">
        <f>VLOOKUP(A43,EQUIPOS!A13:D157,3,FALSE)</f>
        <v>Volqueta 6 m3</v>
      </c>
      <c r="C43" s="847"/>
      <c r="D43" s="847"/>
      <c r="E43" s="847"/>
      <c r="F43" s="847"/>
      <c r="G43" s="847"/>
      <c r="H43" s="848"/>
      <c r="I43" s="271"/>
      <c r="J43" s="272"/>
      <c r="K43" s="273">
        <f>VLOOKUP(A43,EQUIPOS!A13:D170,4,FALSE)</f>
        <v>66447.092891199616</v>
      </c>
      <c r="L43" s="274"/>
      <c r="M43" s="275">
        <v>10</v>
      </c>
      <c r="N43" s="276">
        <f t="shared" si="0"/>
        <v>6644.7092891199618</v>
      </c>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1141.4201203310449</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154139.74518982743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30000</v>
      </c>
      <c r="N53" s="276">
        <f>K53*M53</f>
        <v>42000</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42000</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22">
        <f>VLOOKUP(A63,TRANSPORTE!A5:D117,4,FALSE)</f>
        <v>1279.890196766047</v>
      </c>
      <c r="M63" s="923"/>
      <c r="N63" s="291">
        <f>K63*L63</f>
        <v>1791.8462754724655</v>
      </c>
    </row>
    <row r="64" spans="1:14">
      <c r="A64" t="s">
        <v>1293</v>
      </c>
      <c r="B64" s="49" t="str">
        <f>VLOOKUP(A64,TRANSPORTE!A6:D117,3,FALSE)</f>
        <v>Transporte de mezcla</v>
      </c>
      <c r="C64" s="50"/>
      <c r="D64" s="50"/>
      <c r="E64" s="50"/>
      <c r="F64" s="50"/>
      <c r="G64" s="50"/>
      <c r="H64" s="315" t="s">
        <v>1468</v>
      </c>
      <c r="I64" s="283">
        <v>1.25</v>
      </c>
      <c r="J64" s="290">
        <v>1</v>
      </c>
      <c r="K64" s="283">
        <f>I64*J64</f>
        <v>1.25</v>
      </c>
      <c r="L64" s="922">
        <f>VLOOKUP(A64,TRANSPORTE!A6:D117,4,FALSE)</f>
        <v>1535.8682361192564</v>
      </c>
      <c r="M64" s="923"/>
      <c r="N64" s="291">
        <f>K64*L64</f>
        <v>1919.8352951490706</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3711.6815706215361</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11414.201203310449</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211265.62796375941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42253.125592751887</v>
      </c>
      <c r="M87" s="868"/>
      <c r="N87" s="54"/>
    </row>
    <row r="88" spans="1:14">
      <c r="B88" s="92" t="s">
        <v>973</v>
      </c>
      <c r="C88" s="93"/>
      <c r="D88" s="93"/>
      <c r="E88" s="93"/>
      <c r="F88" s="93"/>
      <c r="G88" s="93"/>
      <c r="H88" s="93"/>
      <c r="I88" s="90"/>
      <c r="J88" s="91"/>
      <c r="K88" s="308">
        <v>0.05</v>
      </c>
      <c r="L88" s="867">
        <f>N82*K88</f>
        <v>10563.281398187972</v>
      </c>
      <c r="M88" s="868"/>
      <c r="N88" s="54"/>
    </row>
    <row r="89" spans="1:14" ht="15.75" thickBot="1">
      <c r="B89" s="94" t="s">
        <v>974</v>
      </c>
      <c r="C89" s="95"/>
      <c r="D89" s="95"/>
      <c r="E89" s="95"/>
      <c r="F89" s="95"/>
      <c r="G89" s="95"/>
      <c r="H89" s="95"/>
      <c r="I89" s="96"/>
      <c r="J89" s="97"/>
      <c r="K89" s="309">
        <v>0.05</v>
      </c>
      <c r="L89" s="869">
        <f>N82*K89</f>
        <v>10563.281398187972</v>
      </c>
      <c r="M89" s="870"/>
      <c r="N89" s="54"/>
    </row>
    <row r="90" spans="1:14" ht="15.75" thickBot="1">
      <c r="B90" s="833" t="s">
        <v>953</v>
      </c>
      <c r="C90" s="834"/>
      <c r="D90" s="834"/>
      <c r="E90" s="834"/>
      <c r="F90" s="834"/>
      <c r="G90" s="834"/>
      <c r="H90" s="834"/>
      <c r="I90" s="834"/>
      <c r="J90" s="834"/>
      <c r="K90" s="834"/>
      <c r="L90" s="834"/>
      <c r="M90" s="835"/>
      <c r="N90" s="55">
        <f>L87+L88+L89</f>
        <v>63379.688389127834</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274645.31635288725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topLeftCell="A13"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1085</v>
      </c>
      <c r="C31" s="84" t="s">
        <v>2072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117</v>
      </c>
      <c r="B36" s="846" t="str">
        <f>VLOOKUP(A36,EQUIPOS!A6:D154,3,FALSE)</f>
        <v xml:space="preserve">Barredora mecánica de cepillo de 3658 mm ; 6 m3 </v>
      </c>
      <c r="C36" s="847"/>
      <c r="D36" s="847"/>
      <c r="E36" s="847"/>
      <c r="F36" s="847"/>
      <c r="G36" s="847"/>
      <c r="H36" s="848"/>
      <c r="I36" s="271"/>
      <c r="J36" s="272"/>
      <c r="K36" s="273">
        <f>VLOOKUP(A36,EQUIPOS!A6:D163,4,FALSE)</f>
        <v>100291.79464680197</v>
      </c>
      <c r="L36" s="274"/>
      <c r="M36" s="275">
        <v>150</v>
      </c>
      <c r="N36" s="276">
        <f>K36/M36</f>
        <v>668.61196431201313</v>
      </c>
    </row>
    <row r="37" spans="1:14">
      <c r="A37" s="116" t="s">
        <v>148</v>
      </c>
      <c r="B37" s="846" t="str">
        <f>VLOOKUP(A37,EQUIPOS!A7:D154,3,FALSE)</f>
        <v>Cargador : Potencia en el volante 110 hp, Clasificación de RPM del motor 2300.</v>
      </c>
      <c r="C37" s="847"/>
      <c r="D37" s="847"/>
      <c r="E37" s="847"/>
      <c r="F37" s="847"/>
      <c r="G37" s="847"/>
      <c r="H37" s="848"/>
      <c r="I37" s="271"/>
      <c r="J37" s="272"/>
      <c r="K37" s="273">
        <f>VLOOKUP(A37,EQUIPOS!A7:D164,4,FALSE)</f>
        <v>178896.01932246049</v>
      </c>
      <c r="L37" s="274"/>
      <c r="M37" s="275">
        <v>150</v>
      </c>
      <c r="N37" s="276">
        <f>K37/M37</f>
        <v>1192.6401288164031</v>
      </c>
    </row>
    <row r="38" spans="1:14">
      <c r="A38" t="s">
        <v>236</v>
      </c>
      <c r="B38" s="846" t="str">
        <f>VLOOKUP(A38,EQUIPOS!A8:D154,3,FALSE)</f>
        <v>Fresadora de pavimento, potencia 255 HP, peso 19 Ton, PROFUNDIDAD DE CORTE 305 mm</v>
      </c>
      <c r="C38" s="847"/>
      <c r="D38" s="847"/>
      <c r="E38" s="847"/>
      <c r="F38" s="847"/>
      <c r="G38" s="847"/>
      <c r="H38" s="848"/>
      <c r="I38" s="271"/>
      <c r="J38" s="272"/>
      <c r="K38" s="273">
        <f>VLOOKUP(A38,EQUIPOS!A8:D165,4,FALSE)</f>
        <v>394748.8375515471</v>
      </c>
      <c r="L38" s="274"/>
      <c r="M38" s="275">
        <v>150</v>
      </c>
      <c r="N38" s="276">
        <f>K38/M38</f>
        <v>2631.6589170103139</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N75*M41</f>
        <v>1.8043666666666667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4494.7153768053968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1233</v>
      </c>
      <c r="B58" s="49" t="str">
        <f>VLOOKUP(A58,TRANSPORTE!A5:D117,3,FALSE)</f>
        <v>Transporte de material fresado</v>
      </c>
      <c r="C58" s="321"/>
      <c r="D58" s="321"/>
      <c r="E58" s="321"/>
      <c r="F58" s="321"/>
      <c r="G58" s="321"/>
      <c r="H58" s="315" t="s">
        <v>1468</v>
      </c>
      <c r="I58" s="283">
        <v>0.13</v>
      </c>
      <c r="J58" s="290">
        <v>1</v>
      </c>
      <c r="K58" s="283">
        <f>I58*J58</f>
        <v>0.13</v>
      </c>
      <c r="L58" s="922">
        <f>VLOOKUP(A58,TRANSPORTE!A5:D117,4,FALSE)</f>
        <v>1331.0858046366889</v>
      </c>
      <c r="M58" s="923"/>
      <c r="N58" s="291">
        <f>K58*L58</f>
        <v>173.04115460276955</v>
      </c>
    </row>
    <row r="59" spans="1:14">
      <c r="B59" s="49"/>
      <c r="C59" s="50"/>
      <c r="D59" s="50"/>
      <c r="E59" s="50"/>
      <c r="F59" s="50"/>
      <c r="G59" s="50"/>
      <c r="H59" s="315"/>
      <c r="I59" s="283"/>
      <c r="J59" s="290"/>
      <c r="K59" s="283"/>
      <c r="L59" s="922"/>
      <c r="M59" s="923"/>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173.04115460276955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1200</v>
      </c>
      <c r="N69" s="399">
        <f>K69/M69</f>
        <v>180.43666666666667</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180.43666666666667</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4848.1931980748332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969.63863961496668</v>
      </c>
      <c r="M82" s="868"/>
      <c r="N82" s="54"/>
    </row>
    <row r="83" spans="1:14">
      <c r="B83" s="92" t="s">
        <v>973</v>
      </c>
      <c r="C83" s="93"/>
      <c r="D83" s="93"/>
      <c r="E83" s="93"/>
      <c r="F83" s="93"/>
      <c r="G83" s="93"/>
      <c r="H83" s="93"/>
      <c r="I83" s="90"/>
      <c r="J83" s="91"/>
      <c r="K83" s="308">
        <v>0.05</v>
      </c>
      <c r="L83" s="867">
        <f>N77*K83</f>
        <v>242.40965990374167</v>
      </c>
      <c r="M83" s="868"/>
      <c r="N83" s="54"/>
    </row>
    <row r="84" spans="1:14" ht="15.75" thickBot="1">
      <c r="B84" s="94" t="s">
        <v>974</v>
      </c>
      <c r="C84" s="95"/>
      <c r="D84" s="95"/>
      <c r="E84" s="95"/>
      <c r="F84" s="95"/>
      <c r="G84" s="95"/>
      <c r="H84" s="95"/>
      <c r="I84" s="96"/>
      <c r="J84" s="97"/>
      <c r="K84" s="309">
        <v>0.05</v>
      </c>
      <c r="L84" s="869">
        <f>N77*K84</f>
        <v>242.40965990374167</v>
      </c>
      <c r="M84" s="870"/>
      <c r="N84" s="54"/>
    </row>
    <row r="85" spans="1:14" ht="15.75" thickBot="1">
      <c r="B85" s="833" t="s">
        <v>953</v>
      </c>
      <c r="C85" s="834"/>
      <c r="D85" s="834"/>
      <c r="E85" s="834"/>
      <c r="F85" s="834"/>
      <c r="G85" s="834"/>
      <c r="H85" s="834"/>
      <c r="I85" s="834"/>
      <c r="J85" s="834"/>
      <c r="K85" s="834"/>
      <c r="L85" s="834"/>
      <c r="M85" s="835"/>
      <c r="N85" s="55">
        <f>L82+L83+L84</f>
        <v>1454.4579594224499</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6302.6511574972828</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2017</v>
      </c>
      <c r="C31" s="84" t="s">
        <v>2074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117</v>
      </c>
      <c r="B36" s="846" t="str">
        <f>VLOOKUP(A36,EQUIPOS!A6:D154,3,FALSE)</f>
        <v xml:space="preserve">Barredora mecánica de cepillo de 3658 mm ; 6 m3 </v>
      </c>
      <c r="C36" s="847"/>
      <c r="D36" s="847"/>
      <c r="E36" s="847"/>
      <c r="F36" s="847"/>
      <c r="G36" s="847"/>
      <c r="H36" s="848"/>
      <c r="I36" s="271"/>
      <c r="J36" s="272"/>
      <c r="K36" s="273">
        <f>VLOOKUP(A36,EQUIPOS!A6:D163,4,FALSE)</f>
        <v>100291.79464680197</v>
      </c>
      <c r="L36" s="274"/>
      <c r="M36" s="275">
        <v>300</v>
      </c>
      <c r="N36" s="276">
        <f>K36/M36</f>
        <v>334.30598215600656</v>
      </c>
    </row>
    <row r="37" spans="1:14">
      <c r="A37" s="116" t="s">
        <v>148</v>
      </c>
      <c r="B37" s="846" t="str">
        <f>VLOOKUP(A37,EQUIPOS!A7:D154,3,FALSE)</f>
        <v>Cargador : Potencia en el volante 110 hp, Clasificación de RPM del motor 2300.</v>
      </c>
      <c r="C37" s="847"/>
      <c r="D37" s="847"/>
      <c r="E37" s="847"/>
      <c r="F37" s="847"/>
      <c r="G37" s="847"/>
      <c r="H37" s="848"/>
      <c r="I37" s="271"/>
      <c r="J37" s="272"/>
      <c r="K37" s="273">
        <f>VLOOKUP(A37,EQUIPOS!A7:D164,4,FALSE)</f>
        <v>178896.01932246049</v>
      </c>
      <c r="L37" s="274"/>
      <c r="M37" s="275">
        <v>300</v>
      </c>
      <c r="N37" s="276">
        <f>K37/M37</f>
        <v>596.32006440820157</v>
      </c>
    </row>
    <row r="38" spans="1:14">
      <c r="A38" t="s">
        <v>236</v>
      </c>
      <c r="B38" s="846" t="str">
        <f>VLOOKUP(A38,EQUIPOS!A8:D154,3,FALSE)</f>
        <v>Fresadora de pavimento, potencia 255 HP, peso 19 Ton, PROFUNDIDAD DE CORTE 305 mm</v>
      </c>
      <c r="C38" s="847"/>
      <c r="D38" s="847"/>
      <c r="E38" s="847"/>
      <c r="F38" s="847"/>
      <c r="G38" s="847"/>
      <c r="H38" s="848"/>
      <c r="I38" s="271"/>
      <c r="J38" s="272"/>
      <c r="K38" s="273">
        <f>VLOOKUP(A38,EQUIPOS!A8:D165,4,FALSE)</f>
        <v>394748.8375515471</v>
      </c>
      <c r="L38" s="274"/>
      <c r="M38" s="275">
        <v>300</v>
      </c>
      <c r="N38" s="276">
        <f>K38/M38</f>
        <v>1315.8294585051569</v>
      </c>
    </row>
    <row r="39" spans="1:14">
      <c r="B39" s="846"/>
      <c r="C39" s="847"/>
      <c r="D39" s="847"/>
      <c r="E39" s="847"/>
      <c r="F39" s="847"/>
      <c r="G39" s="847"/>
      <c r="H39" s="848"/>
      <c r="I39" s="849"/>
      <c r="J39" s="830"/>
      <c r="K39" s="273"/>
      <c r="L39" s="850"/>
      <c r="M39" s="851"/>
      <c r="N39" s="276"/>
    </row>
    <row r="40" spans="1:14">
      <c r="B40" s="846"/>
      <c r="C40" s="847"/>
      <c r="D40" s="847"/>
      <c r="E40" s="852"/>
      <c r="F40" s="847"/>
      <c r="G40" s="847"/>
      <c r="H40" s="848"/>
      <c r="I40" s="39"/>
      <c r="J40" s="40"/>
      <c r="K40" s="278"/>
      <c r="L40" s="280"/>
      <c r="M40" s="281"/>
      <c r="N40" s="282"/>
    </row>
    <row r="41" spans="1:14">
      <c r="B41" s="853" t="s">
        <v>952</v>
      </c>
      <c r="C41" s="854"/>
      <c r="D41" s="854"/>
      <c r="E41" s="41"/>
      <c r="F41" s="42"/>
      <c r="G41" s="42"/>
      <c r="H41" s="43"/>
      <c r="I41" s="39"/>
      <c r="J41" s="40"/>
      <c r="K41" s="283"/>
      <c r="L41" s="280"/>
      <c r="M41" s="405">
        <v>0.01</v>
      </c>
      <c r="N41" s="348">
        <f>N75*M41</f>
        <v>0.90218333333333334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2247.3576884026984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1233</v>
      </c>
      <c r="B58" s="49" t="str">
        <f>VLOOKUP(A58,TRANSPORTE!A5:D117,3,FALSE)</f>
        <v>Transporte de material fresado</v>
      </c>
      <c r="C58" s="321"/>
      <c r="D58" s="321"/>
      <c r="E58" s="321"/>
      <c r="F58" s="321"/>
      <c r="G58" s="321"/>
      <c r="H58" s="315" t="s">
        <v>1468</v>
      </c>
      <c r="I58" s="417">
        <v>6.5000000000000002E-2</v>
      </c>
      <c r="J58" s="290">
        <v>1</v>
      </c>
      <c r="K58" s="417">
        <f>I58*J58</f>
        <v>6.5000000000000002E-2</v>
      </c>
      <c r="L58" s="922">
        <f>VLOOKUP(A58,TRANSPORTE!A5:D117,4,FALSE)</f>
        <v>1331.0858046366889</v>
      </c>
      <c r="M58" s="923"/>
      <c r="N58" s="291">
        <f>K58*L58</f>
        <v>86.520577301384776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86.520577301384776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2400</v>
      </c>
      <c r="N69" s="399">
        <f>K69/M69</f>
        <v>90.218333333333334</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90.218333333333334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2424.0965990374166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484.81931980748334</v>
      </c>
      <c r="M82" s="868"/>
      <c r="N82" s="54"/>
    </row>
    <row r="83" spans="1:14">
      <c r="B83" s="92" t="s">
        <v>973</v>
      </c>
      <c r="C83" s="93"/>
      <c r="D83" s="93"/>
      <c r="E83" s="93"/>
      <c r="F83" s="93"/>
      <c r="G83" s="93"/>
      <c r="H83" s="93"/>
      <c r="I83" s="90"/>
      <c r="J83" s="91"/>
      <c r="K83" s="308">
        <v>0.05</v>
      </c>
      <c r="L83" s="867">
        <f>N77*K83</f>
        <v>121.20482995187083</v>
      </c>
      <c r="M83" s="868"/>
      <c r="N83" s="54"/>
    </row>
    <row r="84" spans="1:14" ht="15.75" thickBot="1">
      <c r="B84" s="94" t="s">
        <v>974</v>
      </c>
      <c r="C84" s="95"/>
      <c r="D84" s="95"/>
      <c r="E84" s="95"/>
      <c r="F84" s="95"/>
      <c r="G84" s="95"/>
      <c r="H84" s="95"/>
      <c r="I84" s="96"/>
      <c r="J84" s="97"/>
      <c r="K84" s="309">
        <v>0.05</v>
      </c>
      <c r="L84" s="869">
        <f>N77*K84</f>
        <v>121.20482995187083</v>
      </c>
      <c r="M84" s="870"/>
      <c r="N84" s="54"/>
    </row>
    <row r="85" spans="1:14" ht="15.75" thickBot="1">
      <c r="B85" s="833" t="s">
        <v>953</v>
      </c>
      <c r="C85" s="834"/>
      <c r="D85" s="834"/>
      <c r="E85" s="834"/>
      <c r="F85" s="834"/>
      <c r="G85" s="834"/>
      <c r="H85" s="834"/>
      <c r="I85" s="834"/>
      <c r="J85" s="834"/>
      <c r="K85" s="834"/>
      <c r="L85" s="834"/>
      <c r="M85" s="835"/>
      <c r="N85" s="55">
        <f>L82+L83+L84</f>
        <v>727.22897971122495</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3151.3255787486414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1086</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18</v>
      </c>
      <c r="N36" s="276">
        <f>K36/M36</f>
        <v>3861.8823218816874</v>
      </c>
    </row>
    <row r="37" spans="1:14">
      <c r="A37" s="116" t="s">
        <v>154</v>
      </c>
      <c r="B37" s="846" t="str">
        <f>VLOOKUP(A37,EQUIPOS!A7:D154,3,FALSE)</f>
        <v>Carrotanque Irrigador de asfalto, 1000 GALONES DE CAPACIDAD</v>
      </c>
      <c r="C37" s="847"/>
      <c r="D37" s="847"/>
      <c r="E37" s="847"/>
      <c r="F37" s="847"/>
      <c r="G37" s="847"/>
      <c r="H37" s="848"/>
      <c r="I37" s="271"/>
      <c r="J37" s="272"/>
      <c r="K37" s="273">
        <f>VLOOKUP(A37,EQUIPOS!A7:D164,4,FALSE)</f>
        <v>92629.34946144055</v>
      </c>
      <c r="L37" s="274"/>
      <c r="M37" s="275">
        <v>18</v>
      </c>
      <c r="N37" s="276">
        <f>K37/M37</f>
        <v>5146.0749700800307</v>
      </c>
    </row>
    <row r="38" spans="1:14">
      <c r="A38" t="s">
        <v>269</v>
      </c>
      <c r="B38" s="846" t="str">
        <f>VLOOKUP(A38,EQUIPOS!A8:D154,3,FALSE)</f>
        <v>Motoniveladora  potencia 215 HP, ancho de cuchilla 4,27 m, peso 18 ton.</v>
      </c>
      <c r="C38" s="847"/>
      <c r="D38" s="847"/>
      <c r="E38" s="847"/>
      <c r="F38" s="847"/>
      <c r="G38" s="847"/>
      <c r="H38" s="848"/>
      <c r="I38" s="271"/>
      <c r="J38" s="272"/>
      <c r="K38" s="273">
        <f>VLOOKUP(A38,EQUIPOS!A8:D165,4,FALSE)</f>
        <v>194229.96383581427</v>
      </c>
      <c r="L38" s="274"/>
      <c r="M38" s="275">
        <v>18</v>
      </c>
      <c r="N38" s="276">
        <f>K38/M38</f>
        <v>10790.553546434126</v>
      </c>
    </row>
    <row r="39" spans="1:14">
      <c r="A39" t="s">
        <v>299</v>
      </c>
      <c r="B39" s="846" t="str">
        <f>VLOOKUP(A39,EQUIPOS!A9:D154,3,FALSE)</f>
        <v xml:space="preserve">Recicladora, potencia 430HP </v>
      </c>
      <c r="C39" s="847"/>
      <c r="D39" s="847"/>
      <c r="E39" s="847"/>
      <c r="F39" s="847"/>
      <c r="G39" s="847"/>
      <c r="H39" s="848"/>
      <c r="I39" s="849"/>
      <c r="J39" s="830"/>
      <c r="K39" s="273">
        <f>VLOOKUP(A39,EQUIPOS!A9:D166,4,FALSE)</f>
        <v>522717.44190545828</v>
      </c>
      <c r="L39" s="850">
        <v>18</v>
      </c>
      <c r="M39" s="851"/>
      <c r="N39" s="276">
        <f>K39/L39</f>
        <v>29039.85788363657</v>
      </c>
    </row>
    <row r="40" spans="1:14">
      <c r="A40" t="s">
        <v>365</v>
      </c>
      <c r="B40" s="846" t="str">
        <f>VLOOKUP(A40,EQUIPOS!A10:D154,3,FALSE)</f>
        <v xml:space="preserve">Vibrocompatador, potencia 153 HP, peso 10 Ton. </v>
      </c>
      <c r="C40" s="847"/>
      <c r="D40" s="847"/>
      <c r="E40" s="847"/>
      <c r="F40" s="847"/>
      <c r="G40" s="847"/>
      <c r="H40" s="848"/>
      <c r="I40" s="39"/>
      <c r="J40" s="40"/>
      <c r="K40" s="273">
        <f>VLOOKUP(A40,EQUIPOS!A10:D167,4,FALSE)</f>
        <v>138005.50062018383</v>
      </c>
      <c r="L40" s="280"/>
      <c r="M40" s="281">
        <v>18</v>
      </c>
      <c r="N40" s="276">
        <f>K40/M40</f>
        <v>7666.9722566768796</v>
      </c>
    </row>
    <row r="41" spans="1:14">
      <c r="B41" s="853" t="s">
        <v>952</v>
      </c>
      <c r="C41" s="854"/>
      <c r="D41" s="854"/>
      <c r="E41" s="41"/>
      <c r="F41" s="42"/>
      <c r="G41" s="42"/>
      <c r="H41" s="43"/>
      <c r="I41" s="39"/>
      <c r="J41" s="40"/>
      <c r="K41" s="283"/>
      <c r="L41" s="280"/>
      <c r="M41" s="405">
        <v>0.01</v>
      </c>
      <c r="N41" s="348">
        <f>N75*M41</f>
        <v>29.963350251000556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56535.304328960301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78556.459792951151</v>
      </c>
      <c r="N48" s="276">
        <f>K48*M48</f>
        <v>2749.4760927532907</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45381.24863847431</v>
      </c>
      <c r="N49" s="276">
        <f>K49*M49</f>
        <v>11345.312159618577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28"/>
      <c r="C52" s="829"/>
      <c r="D52" s="829"/>
      <c r="E52" s="829"/>
      <c r="F52" s="829"/>
      <c r="G52" s="829"/>
      <c r="H52" s="829"/>
      <c r="I52" s="830"/>
      <c r="J52" s="45"/>
      <c r="K52" s="47"/>
      <c r="L52" s="831"/>
      <c r="M52" s="832"/>
      <c r="N52" s="48"/>
    </row>
    <row r="53" spans="1:14" ht="15.75" thickBot="1">
      <c r="B53" s="833" t="s">
        <v>953</v>
      </c>
      <c r="C53" s="834"/>
      <c r="D53" s="834"/>
      <c r="E53" s="834"/>
      <c r="F53" s="834"/>
      <c r="G53" s="834"/>
      <c r="H53" s="834"/>
      <c r="I53" s="834"/>
      <c r="J53" s="834"/>
      <c r="K53" s="834"/>
      <c r="L53" s="834"/>
      <c r="M53" s="835"/>
      <c r="N53" s="398">
        <f>SUM(N48:N52)</f>
        <v>14094.788252371869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1317</v>
      </c>
      <c r="B58" s="49" t="str">
        <f>VLOOKUP(A58,TRANSPORTE!A5:D117,3,FALSE)</f>
        <v>Transporte de agregados pétreos</v>
      </c>
      <c r="C58" s="321"/>
      <c r="D58" s="321"/>
      <c r="E58" s="321"/>
      <c r="F58" s="321"/>
      <c r="G58" s="321"/>
      <c r="H58" s="315" t="s">
        <v>1468</v>
      </c>
      <c r="I58" s="417">
        <v>0.28500000000000003</v>
      </c>
      <c r="J58" s="290">
        <v>1</v>
      </c>
      <c r="K58" s="417">
        <f>I58*J58</f>
        <v>0.28500000000000003</v>
      </c>
      <c r="L58" s="922">
        <f>VLOOKUP(A58,TRANSPORTE!A5:D117,4,FALSE)</f>
        <v>1331.0858046366889</v>
      </c>
      <c r="M58" s="923"/>
      <c r="N58" s="291">
        <f>K58*L58</f>
        <v>379.35945432145638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379.35945432145638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t="s">
        <v>15</v>
      </c>
      <c r="B69" s="52" t="str">
        <f>VLOOKUP(A69,'MANO DE OBRA'!A8:D68,3,FALSE)</f>
        <v>Obrero (6)</v>
      </c>
      <c r="C69" s="50"/>
      <c r="D69" s="50"/>
      <c r="E69" s="50"/>
      <c r="F69" s="50"/>
      <c r="G69" s="50"/>
      <c r="H69" s="50"/>
      <c r="I69" s="296">
        <f>K69/J69*100</f>
        <v>175560</v>
      </c>
      <c r="J69" s="297">
        <v>185</v>
      </c>
      <c r="K69" s="298">
        <f>VLOOKUP(A69,'MANO DE OBRA'!A8:D99,4,FALSE)</f>
        <v>324786</v>
      </c>
      <c r="L69" s="53"/>
      <c r="M69" s="299">
        <v>144</v>
      </c>
      <c r="N69" s="399">
        <f>K69/M69</f>
        <v>2255.4583333333335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2996.3350251000556</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74005.787060753675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14801.157412150736</v>
      </c>
      <c r="M82" s="868"/>
      <c r="N82" s="54"/>
    </row>
    <row r="83" spans="1:14">
      <c r="B83" s="92" t="s">
        <v>973</v>
      </c>
      <c r="C83" s="93"/>
      <c r="D83" s="93"/>
      <c r="E83" s="93"/>
      <c r="F83" s="93"/>
      <c r="G83" s="93"/>
      <c r="H83" s="93"/>
      <c r="I83" s="90"/>
      <c r="J83" s="91"/>
      <c r="K83" s="308">
        <v>0.05</v>
      </c>
      <c r="L83" s="867">
        <f>N77*K83</f>
        <v>3700.2893530376841</v>
      </c>
      <c r="M83" s="868"/>
      <c r="N83" s="54"/>
    </row>
    <row r="84" spans="1:14" ht="15.75" thickBot="1">
      <c r="B84" s="94" t="s">
        <v>974</v>
      </c>
      <c r="C84" s="95"/>
      <c r="D84" s="95"/>
      <c r="E84" s="95"/>
      <c r="F84" s="95"/>
      <c r="G84" s="95"/>
      <c r="H84" s="95"/>
      <c r="I84" s="96"/>
      <c r="J84" s="97"/>
      <c r="K84" s="309">
        <v>0.05</v>
      </c>
      <c r="L84" s="869">
        <f>N77*K84</f>
        <v>3700.2893530376841</v>
      </c>
      <c r="M84" s="870"/>
      <c r="N84" s="54"/>
    </row>
    <row r="85" spans="1:14" ht="15.75" thickBot="1">
      <c r="B85" s="833" t="s">
        <v>953</v>
      </c>
      <c r="C85" s="834"/>
      <c r="D85" s="834"/>
      <c r="E85" s="834"/>
      <c r="F85" s="834"/>
      <c r="G85" s="834"/>
      <c r="H85" s="834"/>
      <c r="I85" s="834"/>
      <c r="J85" s="834"/>
      <c r="K85" s="834"/>
      <c r="L85" s="834"/>
      <c r="M85" s="835"/>
      <c r="N85" s="55">
        <f>L82+L83+L84</f>
        <v>22201.736118226101</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96207.523178979784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71" t="s">
        <v>2218</v>
      </c>
      <c r="C104" s="872"/>
      <c r="D104" s="872"/>
      <c r="E104" s="872"/>
      <c r="F104" s="872"/>
      <c r="G104" s="872"/>
      <c r="H104" s="872"/>
      <c r="I104" s="872"/>
      <c r="J104" s="872"/>
      <c r="K104" s="872"/>
      <c r="L104" s="872"/>
      <c r="M104" s="872"/>
      <c r="N104" s="873"/>
    </row>
    <row r="105" spans="2:14" ht="15" customHeight="1">
      <c r="B105" s="871"/>
      <c r="C105" s="872"/>
      <c r="D105" s="872"/>
      <c r="E105" s="872"/>
      <c r="F105" s="872"/>
      <c r="G105" s="872"/>
      <c r="H105" s="872"/>
      <c r="I105" s="872"/>
      <c r="J105" s="872"/>
      <c r="K105" s="872"/>
      <c r="L105" s="872"/>
      <c r="M105" s="872"/>
      <c r="N105" s="873"/>
    </row>
    <row r="106" spans="2:14" ht="30" customHeight="1">
      <c r="B106" s="874" t="s">
        <v>2219</v>
      </c>
      <c r="C106" s="875"/>
      <c r="D106" s="875"/>
      <c r="E106" s="875"/>
      <c r="F106" s="875"/>
      <c r="G106" s="875"/>
      <c r="H106" s="875"/>
      <c r="I106" s="875"/>
      <c r="J106" s="875"/>
      <c r="K106" s="875"/>
      <c r="L106" s="875"/>
      <c r="M106" s="875"/>
      <c r="N106" s="876"/>
    </row>
    <row r="107" spans="2:14">
      <c r="B107" s="874"/>
      <c r="C107" s="875"/>
      <c r="D107" s="875"/>
      <c r="E107" s="875"/>
      <c r="F107" s="875"/>
      <c r="G107" s="875"/>
      <c r="H107" s="875"/>
      <c r="I107" s="875"/>
      <c r="J107" s="875"/>
      <c r="K107" s="875"/>
      <c r="L107" s="875"/>
      <c r="M107" s="875"/>
      <c r="N107" s="87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10"/>
      <c r="K117" s="810"/>
      <c r="L117" s="810"/>
      <c r="M117" s="810"/>
      <c r="N117" s="811"/>
    </row>
    <row r="118" spans="2:14" ht="15.75" thickBot="1">
      <c r="B118" s="265" t="s">
        <v>2221</v>
      </c>
      <c r="C118" s="397"/>
      <c r="D118" s="397"/>
      <c r="E118" s="60"/>
      <c r="F118" s="60"/>
      <c r="G118" s="60"/>
      <c r="H118" s="60"/>
      <c r="I118" s="60"/>
      <c r="J118" s="812"/>
      <c r="K118" s="812"/>
      <c r="L118" s="812"/>
      <c r="M118" s="812"/>
      <c r="N118"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election activeCell="C72" sqref="C72"/>
    </sheetView>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12</v>
      </c>
      <c r="N36" s="276">
        <f>K36/M36</f>
        <v>5792.8234828225313</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92629.34946144055</v>
      </c>
      <c r="L37" s="274"/>
      <c r="M37" s="275">
        <v>12</v>
      </c>
      <c r="N37" s="276">
        <f>K37/M37</f>
        <v>7719.1124551200455</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194229.96383581427</v>
      </c>
      <c r="L38" s="274"/>
      <c r="M38" s="275">
        <v>12</v>
      </c>
      <c r="N38" s="276">
        <f>K38/M38</f>
        <v>16185.83031965119</v>
      </c>
    </row>
    <row r="39" spans="1:14">
      <c r="A39" s="116" t="s">
        <v>299</v>
      </c>
      <c r="B39" s="846" t="str">
        <f>VLOOKUP(A39,EQUIPOS!A7:D154,3,FALSE)</f>
        <v xml:space="preserve">Recicladora, potencia 430HP </v>
      </c>
      <c r="C39" s="847"/>
      <c r="D39" s="847"/>
      <c r="E39" s="847"/>
      <c r="F39" s="847"/>
      <c r="G39" s="847"/>
      <c r="H39" s="848"/>
      <c r="I39" s="271"/>
      <c r="J39" s="272"/>
      <c r="K39" s="273">
        <f>VLOOKUP(A39,EQUIPOS!A7:D164,4,FALSE)</f>
        <v>522717.44190545828</v>
      </c>
      <c r="L39" s="274"/>
      <c r="M39" s="275">
        <v>12</v>
      </c>
      <c r="N39" s="276">
        <f>K39/M39</f>
        <v>43559.786825454859</v>
      </c>
    </row>
    <row r="40" spans="1:14">
      <c r="A40" t="s">
        <v>365</v>
      </c>
      <c r="B40" s="846" t="str">
        <f>VLOOKUP(A40,EQUIPOS!A8:D154,3,FALSE)</f>
        <v xml:space="preserve">Vibrocompatador, potencia 153 HP, peso 10 Ton. </v>
      </c>
      <c r="C40" s="847"/>
      <c r="D40" s="847"/>
      <c r="E40" s="847"/>
      <c r="F40" s="847"/>
      <c r="G40" s="847"/>
      <c r="H40" s="848"/>
      <c r="I40" s="271"/>
      <c r="J40" s="272"/>
      <c r="K40" s="273">
        <f>VLOOKUP(A40,EQUIPOS!A8:D165,4,FALSE)</f>
        <v>138005.50062018383</v>
      </c>
      <c r="L40" s="274"/>
      <c r="M40" s="275">
        <v>12</v>
      </c>
      <c r="N40" s="276">
        <f>K40/M40</f>
        <v>11500.458385015319</v>
      </c>
    </row>
    <row r="41" spans="1:14">
      <c r="B41" s="846"/>
      <c r="C41" s="847"/>
      <c r="D41" s="847"/>
      <c r="E41" s="847"/>
      <c r="F41" s="847"/>
      <c r="G41" s="847"/>
      <c r="H41" s="848"/>
      <c r="I41" s="849"/>
      <c r="J41" s="830"/>
      <c r="K41" s="273"/>
      <c r="L41" s="850"/>
      <c r="M41" s="851"/>
      <c r="N41" s="276"/>
    </row>
    <row r="42" spans="1:14">
      <c r="B42" s="846"/>
      <c r="C42" s="847"/>
      <c r="D42" s="847"/>
      <c r="E42" s="852"/>
      <c r="F42" s="847"/>
      <c r="G42" s="847"/>
      <c r="H42" s="848"/>
      <c r="I42" s="39"/>
      <c r="J42" s="40"/>
      <c r="K42" s="278"/>
      <c r="L42" s="280"/>
      <c r="M42" s="281"/>
      <c r="N42" s="282"/>
    </row>
    <row r="43" spans="1:14">
      <c r="B43" s="853" t="s">
        <v>952</v>
      </c>
      <c r="C43" s="968"/>
      <c r="D43" s="968"/>
      <c r="E43" s="41"/>
      <c r="F43" s="42"/>
      <c r="G43" s="42"/>
      <c r="H43" s="43"/>
      <c r="I43" s="39"/>
      <c r="J43" s="40"/>
      <c r="K43" s="283"/>
      <c r="L43" s="280"/>
      <c r="M43" s="405">
        <v>0.1</v>
      </c>
      <c r="N43" s="348">
        <f>N77*M43</f>
        <v>449.45025376500837</v>
      </c>
    </row>
    <row r="44" spans="1:14" ht="15.75" thickBot="1">
      <c r="B44" s="846"/>
      <c r="C44" s="847"/>
      <c r="D44" s="847"/>
      <c r="E44" s="847"/>
      <c r="F44" s="847"/>
      <c r="G44" s="847"/>
      <c r="H44" s="848"/>
      <c r="I44" s="855"/>
      <c r="J44" s="856"/>
      <c r="K44" s="44"/>
      <c r="L44" s="857"/>
      <c r="M44" s="858"/>
      <c r="N44" s="108"/>
    </row>
    <row r="45" spans="1:14" ht="15.75" thickBot="1">
      <c r="B45" s="833" t="s">
        <v>953</v>
      </c>
      <c r="C45" s="834"/>
      <c r="D45" s="834"/>
      <c r="E45" s="834"/>
      <c r="F45" s="834"/>
      <c r="G45" s="834"/>
      <c r="H45" s="834"/>
      <c r="I45" s="834"/>
      <c r="J45" s="834"/>
      <c r="K45" s="834"/>
      <c r="L45" s="834"/>
      <c r="M45" s="835"/>
      <c r="N45" s="398">
        <f>SUM(N36:N44)</f>
        <v>85207.46172182895</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24" t="s">
        <v>944</v>
      </c>
      <c r="C49" s="825"/>
      <c r="D49" s="825"/>
      <c r="E49" s="825"/>
      <c r="F49" s="825"/>
      <c r="G49" s="825"/>
      <c r="H49" s="825"/>
      <c r="I49" s="826"/>
      <c r="J49" s="319" t="s">
        <v>945</v>
      </c>
      <c r="K49" s="88" t="s">
        <v>946</v>
      </c>
      <c r="L49" s="827" t="s">
        <v>955</v>
      </c>
      <c r="M49" s="826"/>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73.467006312193405</v>
      </c>
      <c r="N50" s="276">
        <f>K50*M50</f>
        <v>5510.0254734145055</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1779.31781698185</v>
      </c>
      <c r="N51" s="276">
        <f>K51*M51</f>
        <v>2313.1131620764049</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828"/>
      <c r="C54" s="829"/>
      <c r="D54" s="829"/>
      <c r="E54" s="829"/>
      <c r="F54" s="829"/>
      <c r="G54" s="829"/>
      <c r="H54" s="829"/>
      <c r="I54" s="830"/>
      <c r="J54" s="45"/>
      <c r="K54" s="47"/>
      <c r="L54" s="831"/>
      <c r="M54" s="832"/>
      <c r="N54" s="48"/>
    </row>
    <row r="55" spans="1:14" ht="15.75" thickBot="1">
      <c r="B55" s="833" t="s">
        <v>953</v>
      </c>
      <c r="C55" s="834"/>
      <c r="D55" s="834"/>
      <c r="E55" s="834"/>
      <c r="F55" s="834"/>
      <c r="G55" s="834"/>
      <c r="H55" s="834"/>
      <c r="I55" s="834"/>
      <c r="J55" s="834"/>
      <c r="K55" s="834"/>
      <c r="L55" s="834"/>
      <c r="M55" s="835"/>
      <c r="N55" s="398">
        <f>SUM(N50:N54)</f>
        <v>7823.13863549091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175560</v>
      </c>
      <c r="J72" s="297">
        <v>185</v>
      </c>
      <c r="K72" s="298">
        <f>VLOOKUP(A72,'MANO DE OBRA'!A8:D100,4,FALSE)</f>
        <v>324786</v>
      </c>
      <c r="L72" s="53"/>
      <c r="M72" s="303">
        <v>96</v>
      </c>
      <c r="N72" s="399">
        <f>K72/M72</f>
        <v>3383.1875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4494.5025376500835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N45+N55+N66+N77</f>
        <v>97525.102894969939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19505.02057899399</v>
      </c>
      <c r="M84" s="868"/>
      <c r="N84" s="54"/>
    </row>
    <row r="85" spans="1:14">
      <c r="B85" s="92" t="s">
        <v>973</v>
      </c>
      <c r="C85" s="93"/>
      <c r="D85" s="93"/>
      <c r="E85" s="93"/>
      <c r="F85" s="93"/>
      <c r="G85" s="93"/>
      <c r="H85" s="93"/>
      <c r="I85" s="90"/>
      <c r="J85" s="91"/>
      <c r="K85" s="308">
        <v>0.05</v>
      </c>
      <c r="L85" s="867">
        <f>N79*K85</f>
        <v>4876.2551447484975</v>
      </c>
      <c r="M85" s="868"/>
      <c r="N85" s="54"/>
    </row>
    <row r="86" spans="1:14" ht="15.75" thickBot="1">
      <c r="B86" s="94" t="s">
        <v>974</v>
      </c>
      <c r="C86" s="95"/>
      <c r="D86" s="95"/>
      <c r="E86" s="95"/>
      <c r="F86" s="95"/>
      <c r="G86" s="95"/>
      <c r="H86" s="95"/>
      <c r="I86" s="96"/>
      <c r="J86" s="97"/>
      <c r="K86" s="309">
        <v>0.05</v>
      </c>
      <c r="L86" s="869">
        <f>N79*K86</f>
        <v>4876.2551447484975</v>
      </c>
      <c r="M86" s="870"/>
      <c r="N86" s="54"/>
    </row>
    <row r="87" spans="1:14" ht="15.75" thickBot="1">
      <c r="B87" s="833" t="s">
        <v>953</v>
      </c>
      <c r="C87" s="834"/>
      <c r="D87" s="834"/>
      <c r="E87" s="834"/>
      <c r="F87" s="834"/>
      <c r="G87" s="834"/>
      <c r="H87" s="834"/>
      <c r="I87" s="834"/>
      <c r="J87" s="834"/>
      <c r="K87" s="834"/>
      <c r="L87" s="834"/>
      <c r="M87" s="835"/>
      <c r="N87" s="55">
        <f>L84+L85+L86</f>
        <v>29257.530868490987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126782.63376346092</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71" t="s">
        <v>2218</v>
      </c>
      <c r="C106" s="872"/>
      <c r="D106" s="872"/>
      <c r="E106" s="872"/>
      <c r="F106" s="872"/>
      <c r="G106" s="872"/>
      <c r="H106" s="872"/>
      <c r="I106" s="872"/>
      <c r="J106" s="872"/>
      <c r="K106" s="872"/>
      <c r="L106" s="872"/>
      <c r="M106" s="872"/>
      <c r="N106" s="873"/>
    </row>
    <row r="107" spans="2:14" ht="15" customHeight="1">
      <c r="B107" s="871"/>
      <c r="C107" s="872"/>
      <c r="D107" s="872"/>
      <c r="E107" s="872"/>
      <c r="F107" s="872"/>
      <c r="G107" s="872"/>
      <c r="H107" s="872"/>
      <c r="I107" s="872"/>
      <c r="J107" s="872"/>
      <c r="K107" s="872"/>
      <c r="L107" s="872"/>
      <c r="M107" s="872"/>
      <c r="N107" s="873"/>
    </row>
    <row r="108" spans="2:14" ht="30" customHeight="1">
      <c r="B108" s="874" t="s">
        <v>2219</v>
      </c>
      <c r="C108" s="875"/>
      <c r="D108" s="875"/>
      <c r="E108" s="875"/>
      <c r="F108" s="875"/>
      <c r="G108" s="875"/>
      <c r="H108" s="875"/>
      <c r="I108" s="875"/>
      <c r="J108" s="875"/>
      <c r="K108" s="875"/>
      <c r="L108" s="875"/>
      <c r="M108" s="875"/>
      <c r="N108" s="876"/>
    </row>
    <row r="109" spans="2:14">
      <c r="B109" s="874"/>
      <c r="C109" s="875"/>
      <c r="D109" s="875"/>
      <c r="E109" s="875"/>
      <c r="F109" s="875"/>
      <c r="G109" s="875"/>
      <c r="H109" s="875"/>
      <c r="I109" s="875"/>
      <c r="J109" s="875"/>
      <c r="K109" s="875"/>
      <c r="L109" s="875"/>
      <c r="M109" s="875"/>
      <c r="N109" s="87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10"/>
      <c r="K119" s="810"/>
      <c r="L119" s="810"/>
      <c r="M119" s="810"/>
      <c r="N119" s="811"/>
    </row>
    <row r="120" spans="2:14" ht="15.75" thickBot="1">
      <c r="B120" s="265" t="s">
        <v>2221</v>
      </c>
      <c r="C120" s="397"/>
      <c r="D120" s="397"/>
      <c r="E120" s="60"/>
      <c r="F120" s="60"/>
      <c r="G120" s="60"/>
      <c r="H120" s="60"/>
      <c r="I120" s="60"/>
      <c r="J120" s="812"/>
      <c r="K120" s="812"/>
      <c r="L120" s="812"/>
      <c r="M120" s="812"/>
      <c r="N120" s="81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1598</v>
      </c>
      <c r="C31" s="84" t="s">
        <v>2077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18</v>
      </c>
      <c r="N36" s="276">
        <f>K36/M36</f>
        <v>3861.8823218816874</v>
      </c>
    </row>
    <row r="37" spans="1:14">
      <c r="A37" s="116" t="s">
        <v>154</v>
      </c>
      <c r="B37" s="846" t="str">
        <f>VLOOKUP(A37,EQUIPOS!A7:D154,3,FALSE)</f>
        <v>Carrotanque Irrigador de asfalto, 1000 GALONES DE CAPACIDAD</v>
      </c>
      <c r="C37" s="847"/>
      <c r="D37" s="847"/>
      <c r="E37" s="847"/>
      <c r="F37" s="847"/>
      <c r="G37" s="847"/>
      <c r="H37" s="848"/>
      <c r="I37" s="271"/>
      <c r="J37" s="272"/>
      <c r="K37" s="273">
        <f>VLOOKUP(A37,EQUIPOS!A7:D164,4,FALSE)</f>
        <v>92629.34946144055</v>
      </c>
      <c r="L37" s="274"/>
      <c r="M37" s="275">
        <v>18</v>
      </c>
      <c r="N37" s="276">
        <f>K37/M37</f>
        <v>5146.0749700800307</v>
      </c>
    </row>
    <row r="38" spans="1:14">
      <c r="A38" t="s">
        <v>269</v>
      </c>
      <c r="B38" s="846" t="str">
        <f>VLOOKUP(A38,EQUIPOS!A8:D154,3,FALSE)</f>
        <v>Motoniveladora  potencia 215 HP, ancho de cuchilla 4,27 m, peso 18 ton.</v>
      </c>
      <c r="C38" s="847"/>
      <c r="D38" s="847"/>
      <c r="E38" s="847"/>
      <c r="F38" s="847"/>
      <c r="G38" s="847"/>
      <c r="H38" s="848"/>
      <c r="I38" s="271"/>
      <c r="J38" s="272"/>
      <c r="K38" s="273">
        <f>VLOOKUP(A38,EQUIPOS!A8:D165,4,FALSE)</f>
        <v>194229.96383581427</v>
      </c>
      <c r="L38" s="274"/>
      <c r="M38" s="275">
        <v>18</v>
      </c>
      <c r="N38" s="276">
        <f>K38/M38</f>
        <v>10790.553546434126</v>
      </c>
    </row>
    <row r="39" spans="1:14">
      <c r="A39" t="s">
        <v>299</v>
      </c>
      <c r="B39" s="846" t="str">
        <f>VLOOKUP(A39,EQUIPOS!A9:D154,3,FALSE)</f>
        <v xml:space="preserve">Recicladora, potencia 430HP </v>
      </c>
      <c r="C39" s="847"/>
      <c r="D39" s="847"/>
      <c r="E39" s="847"/>
      <c r="F39" s="847"/>
      <c r="G39" s="847"/>
      <c r="H39" s="848"/>
      <c r="I39" s="849"/>
      <c r="J39" s="830"/>
      <c r="K39" s="273">
        <f>VLOOKUP(A39,EQUIPOS!A9:D166,4,FALSE)</f>
        <v>522717.44190545828</v>
      </c>
      <c r="L39" s="850">
        <v>18</v>
      </c>
      <c r="M39" s="851"/>
      <c r="N39" s="276">
        <f>K39/L39</f>
        <v>29039.85788363657</v>
      </c>
    </row>
    <row r="40" spans="1:14">
      <c r="A40" t="s">
        <v>365</v>
      </c>
      <c r="B40" s="846" t="str">
        <f>VLOOKUP(A40,EQUIPOS!A10:D154,3,FALSE)</f>
        <v xml:space="preserve">Vibrocompatador, potencia 153 HP, peso 10 Ton. </v>
      </c>
      <c r="C40" s="847"/>
      <c r="D40" s="847"/>
      <c r="E40" s="847"/>
      <c r="F40" s="847"/>
      <c r="G40" s="847"/>
      <c r="H40" s="848"/>
      <c r="I40" s="39"/>
      <c r="J40" s="40"/>
      <c r="K40" s="273">
        <f>VLOOKUP(A40,EQUIPOS!A10:D167,4,FALSE)</f>
        <v>138005.50062018383</v>
      </c>
      <c r="L40" s="280"/>
      <c r="M40" s="281">
        <v>18</v>
      </c>
      <c r="N40" s="276">
        <f>K40/M40</f>
        <v>7666.9722566768796</v>
      </c>
    </row>
    <row r="41" spans="1:14">
      <c r="B41" s="324"/>
      <c r="C41" s="325"/>
      <c r="D41" s="325"/>
      <c r="E41" s="325"/>
      <c r="F41" s="327"/>
      <c r="G41" s="327"/>
      <c r="H41" s="128"/>
      <c r="I41" s="39"/>
      <c r="J41" s="40"/>
      <c r="K41" s="278"/>
      <c r="L41" s="280"/>
      <c r="M41" s="281"/>
      <c r="N41" s="276"/>
    </row>
    <row r="42" spans="1:14">
      <c r="B42" s="853" t="s">
        <v>952</v>
      </c>
      <c r="C42" s="854"/>
      <c r="D42" s="854"/>
      <c r="E42" s="41"/>
      <c r="F42" s="42"/>
      <c r="G42" s="42"/>
      <c r="H42" s="43"/>
      <c r="I42" s="39"/>
      <c r="J42" s="40"/>
      <c r="K42" s="283"/>
      <c r="L42" s="280"/>
      <c r="M42" s="405">
        <v>0.01</v>
      </c>
      <c r="N42" s="348">
        <f>N76*M42</f>
        <v>29.963350251000556</v>
      </c>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f>SUM(N36:N43)</f>
        <v>56535.304328960301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422432.84470363409</v>
      </c>
      <c r="N49" s="276">
        <f>K49*M49</f>
        <v>64632.225239656014</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64632.225239656014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22">
        <f>VLOOKUP(A59,TRANSPORTE!A5:D117,4,FALSE)</f>
        <v>1228.6945888954051</v>
      </c>
      <c r="M59" s="923"/>
      <c r="N59" s="291">
        <f>K59*L59</f>
        <v>187.99027210099698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187.99027210099698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2996.3350251000556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N44+N54+N65+N76</f>
        <v>124351.85486581737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24870.370973163474</v>
      </c>
      <c r="M83" s="868"/>
      <c r="N83" s="54"/>
    </row>
    <row r="84" spans="1:14">
      <c r="B84" s="92" t="s">
        <v>973</v>
      </c>
      <c r="C84" s="93"/>
      <c r="D84" s="93"/>
      <c r="E84" s="93"/>
      <c r="F84" s="93"/>
      <c r="G84" s="93"/>
      <c r="H84" s="93"/>
      <c r="I84" s="90"/>
      <c r="J84" s="91"/>
      <c r="K84" s="308">
        <v>0.05</v>
      </c>
      <c r="L84" s="867">
        <f>N78*K84</f>
        <v>6217.5927432908684</v>
      </c>
      <c r="M84" s="868"/>
      <c r="N84" s="54"/>
    </row>
    <row r="85" spans="1:14" ht="15.75" thickBot="1">
      <c r="B85" s="94" t="s">
        <v>974</v>
      </c>
      <c r="C85" s="95"/>
      <c r="D85" s="95"/>
      <c r="E85" s="95"/>
      <c r="F85" s="95"/>
      <c r="G85" s="95"/>
      <c r="H85" s="95"/>
      <c r="I85" s="96"/>
      <c r="J85" s="97"/>
      <c r="K85" s="309">
        <v>0.05</v>
      </c>
      <c r="L85" s="869">
        <f>N78*K85</f>
        <v>6217.5927432908684</v>
      </c>
      <c r="M85" s="870"/>
      <c r="N85" s="54"/>
    </row>
    <row r="86" spans="1:14" ht="15.75" thickBot="1">
      <c r="B86" s="833" t="s">
        <v>953</v>
      </c>
      <c r="C86" s="834"/>
      <c r="D86" s="834"/>
      <c r="E86" s="834"/>
      <c r="F86" s="834"/>
      <c r="G86" s="834"/>
      <c r="H86" s="834"/>
      <c r="I86" s="834"/>
      <c r="J86" s="834"/>
      <c r="K86" s="834"/>
      <c r="L86" s="834"/>
      <c r="M86" s="835"/>
      <c r="N86" s="55">
        <f>L83+L84+L85</f>
        <v>37305.55645974521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161657.41132556257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topLeftCell="A16"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18</v>
      </c>
      <c r="N36" s="276">
        <f>K36/M36</f>
        <v>3861.8823218816874</v>
      </c>
    </row>
    <row r="37" spans="1:14">
      <c r="A37" s="116" t="s">
        <v>154</v>
      </c>
      <c r="B37" s="846" t="str">
        <f>VLOOKUP(A37,EQUIPOS!A7:D154,3,FALSE)</f>
        <v>Carrotanque Irrigador de asfalto, 1000 GALONES DE CAPACIDAD</v>
      </c>
      <c r="C37" s="847"/>
      <c r="D37" s="847"/>
      <c r="E37" s="847"/>
      <c r="F37" s="847"/>
      <c r="G37" s="847"/>
      <c r="H37" s="848"/>
      <c r="I37" s="271"/>
      <c r="J37" s="272"/>
      <c r="K37" s="273">
        <f>VLOOKUP(A37,EQUIPOS!A7:D164,4,FALSE)</f>
        <v>92629.34946144055</v>
      </c>
      <c r="L37" s="274"/>
      <c r="M37" s="275">
        <v>18</v>
      </c>
      <c r="N37" s="276">
        <f>K37/M37</f>
        <v>5146.0749700800307</v>
      </c>
    </row>
    <row r="38" spans="1:14">
      <c r="A38" t="s">
        <v>269</v>
      </c>
      <c r="B38" s="846" t="str">
        <f>VLOOKUP(A38,EQUIPOS!A8:D154,3,FALSE)</f>
        <v>Motoniveladora  potencia 215 HP, ancho de cuchilla 4,27 m, peso 18 ton.</v>
      </c>
      <c r="C38" s="847"/>
      <c r="D38" s="847"/>
      <c r="E38" s="847"/>
      <c r="F38" s="847"/>
      <c r="G38" s="847"/>
      <c r="H38" s="848"/>
      <c r="I38" s="271"/>
      <c r="J38" s="272"/>
      <c r="K38" s="273">
        <f>VLOOKUP(A38,EQUIPOS!A8:D165,4,FALSE)</f>
        <v>194229.96383581427</v>
      </c>
      <c r="L38" s="274"/>
      <c r="M38" s="275">
        <v>18</v>
      </c>
      <c r="N38" s="276">
        <f>K38/M38</f>
        <v>10790.553546434126</v>
      </c>
    </row>
    <row r="39" spans="1:14">
      <c r="A39" t="s">
        <v>299</v>
      </c>
      <c r="B39" s="846" t="str">
        <f>VLOOKUP(A39,EQUIPOS!A9:D154,3,FALSE)</f>
        <v xml:space="preserve">Recicladora, potencia 430HP </v>
      </c>
      <c r="C39" s="847"/>
      <c r="D39" s="847"/>
      <c r="E39" s="847"/>
      <c r="F39" s="847"/>
      <c r="G39" s="847"/>
      <c r="H39" s="848"/>
      <c r="I39" s="849"/>
      <c r="J39" s="830"/>
      <c r="K39" s="273">
        <f>VLOOKUP(A39,EQUIPOS!A9:D166,4,FALSE)</f>
        <v>522717.44190545828</v>
      </c>
      <c r="L39" s="850">
        <v>18</v>
      </c>
      <c r="M39" s="851"/>
      <c r="N39" s="276">
        <f>K39/L39</f>
        <v>29039.85788363657</v>
      </c>
    </row>
    <row r="40" spans="1:14">
      <c r="A40" t="s">
        <v>365</v>
      </c>
      <c r="B40" s="846" t="str">
        <f>VLOOKUP(A40,EQUIPOS!A10:D154,3,FALSE)</f>
        <v xml:space="preserve">Vibrocompatador, potencia 153 HP, peso 10 Ton. </v>
      </c>
      <c r="C40" s="847"/>
      <c r="D40" s="847"/>
      <c r="E40" s="847"/>
      <c r="F40" s="847"/>
      <c r="G40" s="847"/>
      <c r="H40" s="848"/>
      <c r="I40" s="39"/>
      <c r="J40" s="40"/>
      <c r="K40" s="273">
        <f>VLOOKUP(A40,EQUIPOS!A10:D167,4,FALSE)</f>
        <v>138005.50062018383</v>
      </c>
      <c r="L40" s="280"/>
      <c r="M40" s="281">
        <v>18</v>
      </c>
      <c r="N40" s="276">
        <f>K40/M40</f>
        <v>7666.9722566768796</v>
      </c>
    </row>
    <row r="41" spans="1:14">
      <c r="B41" s="324"/>
      <c r="C41" s="325"/>
      <c r="D41" s="325"/>
      <c r="E41" s="325"/>
      <c r="F41" s="327"/>
      <c r="G41" s="327"/>
      <c r="H41" s="128"/>
      <c r="I41" s="39"/>
      <c r="J41" s="40"/>
      <c r="K41" s="278"/>
      <c r="L41" s="280"/>
      <c r="M41" s="281"/>
      <c r="N41" s="282"/>
    </row>
    <row r="42" spans="1:14">
      <c r="B42" s="853" t="s">
        <v>952</v>
      </c>
      <c r="C42" s="854"/>
      <c r="D42" s="854"/>
      <c r="E42" s="41"/>
      <c r="F42" s="42"/>
      <c r="G42" s="42"/>
      <c r="H42" s="43"/>
      <c r="I42" s="39"/>
      <c r="J42" s="40"/>
      <c r="K42" s="283"/>
      <c r="L42" s="280"/>
      <c r="M42" s="405">
        <v>0.01</v>
      </c>
      <c r="N42" s="348">
        <f>N76*M42</f>
        <v>29.963350251000556</v>
      </c>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f>SUM(N36:N43)</f>
        <v>56535.304328960301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443463.88592795003</v>
      </c>
      <c r="N49" s="276">
        <f>K49*M49</f>
        <v>67849.974546976358</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67849.974546976358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22">
        <f>VLOOKUP(A59,TRANSPORTE!A5:D117,4,FALSE)</f>
        <v>1535.8682361192564</v>
      </c>
      <c r="M59" s="923"/>
      <c r="N59" s="291">
        <f>K59*L59</f>
        <v>234.98784012624623</v>
      </c>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234.98784012624623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2996.3350251000556</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N44+N54+N65+N76</f>
        <v>127616.60174116296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25523.320348232592</v>
      </c>
      <c r="M83" s="868"/>
      <c r="N83" s="54"/>
    </row>
    <row r="84" spans="1:14">
      <c r="B84" s="92" t="s">
        <v>973</v>
      </c>
      <c r="C84" s="93"/>
      <c r="D84" s="93"/>
      <c r="E84" s="93"/>
      <c r="F84" s="93"/>
      <c r="G84" s="93"/>
      <c r="H84" s="93"/>
      <c r="I84" s="90"/>
      <c r="J84" s="91"/>
      <c r="K84" s="308">
        <v>0.05</v>
      </c>
      <c r="L84" s="867">
        <f>N78*K84</f>
        <v>6380.8300870581479</v>
      </c>
      <c r="M84" s="868"/>
      <c r="N84" s="54"/>
    </row>
    <row r="85" spans="1:14" ht="15.75" thickBot="1">
      <c r="B85" s="94" t="s">
        <v>974</v>
      </c>
      <c r="C85" s="95"/>
      <c r="D85" s="95"/>
      <c r="E85" s="95"/>
      <c r="F85" s="95"/>
      <c r="G85" s="95"/>
      <c r="H85" s="95"/>
      <c r="I85" s="96"/>
      <c r="J85" s="97"/>
      <c r="K85" s="309">
        <v>0.05</v>
      </c>
      <c r="L85" s="869">
        <f>N78*K85</f>
        <v>6380.8300870581479</v>
      </c>
      <c r="M85" s="870"/>
      <c r="N85" s="54"/>
    </row>
    <row r="86" spans="1:14" ht="15.75" thickBot="1">
      <c r="B86" s="833" t="s">
        <v>953</v>
      </c>
      <c r="C86" s="834"/>
      <c r="D86" s="834"/>
      <c r="E86" s="834"/>
      <c r="F86" s="834"/>
      <c r="G86" s="834"/>
      <c r="H86" s="834"/>
      <c r="I86" s="834"/>
      <c r="J86" s="834"/>
      <c r="K86" s="834"/>
      <c r="L86" s="834"/>
      <c r="M86" s="835"/>
      <c r="N86" s="55">
        <f>L83+L84+L85</f>
        <v>38284.980522348887</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165901.58226351184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1600</v>
      </c>
      <c r="C31" s="84" t="s">
        <v>2081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15</v>
      </c>
      <c r="N36" s="276">
        <f>K36/M36</f>
        <v>4634.2587862580249</v>
      </c>
    </row>
    <row r="37" spans="1:14">
      <c r="A37" s="116" t="s">
        <v>154</v>
      </c>
      <c r="B37" s="846" t="str">
        <f>VLOOKUP(A37,EQUIPOS!A7:D154,3,FALSE)</f>
        <v>Carrotanque Irrigador de asfalto, 1000 GALONES DE CAPACIDAD</v>
      </c>
      <c r="C37" s="847"/>
      <c r="D37" s="847"/>
      <c r="E37" s="847"/>
      <c r="F37" s="847"/>
      <c r="G37" s="847"/>
      <c r="H37" s="848"/>
      <c r="I37" s="271"/>
      <c r="J37" s="272"/>
      <c r="K37" s="273">
        <f>VLOOKUP(A37,EQUIPOS!A7:D164,4,FALSE)</f>
        <v>92629.34946144055</v>
      </c>
      <c r="L37" s="274"/>
      <c r="M37" s="275">
        <v>15</v>
      </c>
      <c r="N37" s="276">
        <f>K37/M37</f>
        <v>6175.2899640960368</v>
      </c>
    </row>
    <row r="38" spans="1:14">
      <c r="A38" t="s">
        <v>269</v>
      </c>
      <c r="B38" s="846" t="str">
        <f>VLOOKUP(A38,EQUIPOS!A8:D154,3,FALSE)</f>
        <v>Motoniveladora  potencia 215 HP, ancho de cuchilla 4,27 m, peso 18 ton.</v>
      </c>
      <c r="C38" s="847"/>
      <c r="D38" s="847"/>
      <c r="E38" s="847"/>
      <c r="F38" s="847"/>
      <c r="G38" s="847"/>
      <c r="H38" s="848"/>
      <c r="I38" s="271"/>
      <c r="J38" s="272"/>
      <c r="K38" s="273">
        <f>VLOOKUP(A38,EQUIPOS!A8:D165,4,FALSE)</f>
        <v>194229.96383581427</v>
      </c>
      <c r="L38" s="274"/>
      <c r="M38" s="275">
        <v>15</v>
      </c>
      <c r="N38" s="276">
        <f>K38/M38</f>
        <v>12948.664255720951</v>
      </c>
    </row>
    <row r="39" spans="1:14">
      <c r="A39" t="s">
        <v>299</v>
      </c>
      <c r="B39" s="846" t="str">
        <f>VLOOKUP(A39,EQUIPOS!A9:D154,3,FALSE)</f>
        <v xml:space="preserve">Recicladora, potencia 430HP </v>
      </c>
      <c r="C39" s="847"/>
      <c r="D39" s="847"/>
      <c r="E39" s="847"/>
      <c r="F39" s="847"/>
      <c r="G39" s="847"/>
      <c r="H39" s="848"/>
      <c r="I39" s="849"/>
      <c r="J39" s="830"/>
      <c r="K39" s="273">
        <f>VLOOKUP(A39,EQUIPOS!A9:D166,4,FALSE)</f>
        <v>522717.44190545828</v>
      </c>
      <c r="L39" s="850">
        <v>15</v>
      </c>
      <c r="M39" s="851"/>
      <c r="N39" s="276">
        <f>K39/L39</f>
        <v>34847.829460363886</v>
      </c>
    </row>
    <row r="40" spans="1:14">
      <c r="A40" t="s">
        <v>365</v>
      </c>
      <c r="B40" s="846" t="str">
        <f>VLOOKUP(A40,EQUIPOS!A10:D154,3,FALSE)</f>
        <v xml:space="preserve">Vibrocompatador, potencia 153 HP, peso 10 Ton. </v>
      </c>
      <c r="C40" s="847"/>
      <c r="D40" s="847"/>
      <c r="E40" s="847"/>
      <c r="F40" s="847"/>
      <c r="G40" s="847"/>
      <c r="H40" s="848"/>
      <c r="I40" s="39"/>
      <c r="J40" s="40"/>
      <c r="K40" s="273">
        <f>VLOOKUP(A40,EQUIPOS!A10:D167,4,FALSE)</f>
        <v>138005.50062018383</v>
      </c>
      <c r="L40" s="280"/>
      <c r="M40" s="281">
        <v>15</v>
      </c>
      <c r="N40" s="276">
        <f>K40/M40</f>
        <v>9200.3667080122559</v>
      </c>
    </row>
    <row r="41" spans="1:14">
      <c r="B41" s="324"/>
      <c r="C41" s="325"/>
      <c r="D41" s="325"/>
      <c r="E41" s="325"/>
      <c r="F41" s="327"/>
      <c r="G41" s="327"/>
      <c r="H41" s="128"/>
      <c r="I41" s="39"/>
      <c r="J41" s="40"/>
      <c r="K41" s="278"/>
      <c r="L41" s="280"/>
      <c r="M41" s="281"/>
      <c r="N41" s="282"/>
    </row>
    <row r="42" spans="1:14">
      <c r="B42" s="853" t="s">
        <v>952</v>
      </c>
      <c r="C42" s="854"/>
      <c r="D42" s="854"/>
      <c r="E42" s="41"/>
      <c r="F42" s="42"/>
      <c r="G42" s="42"/>
      <c r="H42" s="43"/>
      <c r="I42" s="39"/>
      <c r="J42" s="40"/>
      <c r="K42" s="283"/>
      <c r="L42" s="280"/>
      <c r="M42" s="405">
        <v>0.01</v>
      </c>
      <c r="N42" s="348">
        <f>N76*M42</f>
        <v>35.956020301200674</v>
      </c>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f>SUM(N36:N43)</f>
        <v>67842.365194752361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422432.84470363409</v>
      </c>
      <c r="N49" s="276">
        <f>K49*M49</f>
        <v>64632.225239656014</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64632.225239656014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22">
        <f>VLOOKUP(A59,TRANSPORTE!A5:D117,4,FALSE)</f>
        <v>1228.6945888954051</v>
      </c>
      <c r="M59" s="923"/>
      <c r="N59" s="291">
        <f>K59*L59</f>
        <v>187.99027210099698</v>
      </c>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187.99027210099698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3595.602030120067</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N44+N54+N65+N76</f>
        <v>136258.18273662942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27251.636547325885</v>
      </c>
      <c r="M83" s="868"/>
      <c r="N83" s="54"/>
    </row>
    <row r="84" spans="1:14">
      <c r="B84" s="92" t="s">
        <v>973</v>
      </c>
      <c r="C84" s="93"/>
      <c r="D84" s="93"/>
      <c r="E84" s="93"/>
      <c r="F84" s="93"/>
      <c r="G84" s="93"/>
      <c r="H84" s="93"/>
      <c r="I84" s="90"/>
      <c r="J84" s="91"/>
      <c r="K84" s="308">
        <v>0.05</v>
      </c>
      <c r="L84" s="867">
        <f>N78*K84</f>
        <v>6812.9091368314712</v>
      </c>
      <c r="M84" s="868"/>
      <c r="N84" s="54"/>
    </row>
    <row r="85" spans="1:14" ht="15.75" thickBot="1">
      <c r="B85" s="94" t="s">
        <v>974</v>
      </c>
      <c r="C85" s="95"/>
      <c r="D85" s="95"/>
      <c r="E85" s="95"/>
      <c r="F85" s="95"/>
      <c r="G85" s="95"/>
      <c r="H85" s="95"/>
      <c r="I85" s="96"/>
      <c r="J85" s="97"/>
      <c r="K85" s="309">
        <v>0.05</v>
      </c>
      <c r="L85" s="869">
        <f>N78*K85</f>
        <v>6812.9091368314712</v>
      </c>
      <c r="M85" s="870"/>
      <c r="N85" s="54"/>
    </row>
    <row r="86" spans="1:14" ht="15.75" thickBot="1">
      <c r="B86" s="833" t="s">
        <v>953</v>
      </c>
      <c r="C86" s="834"/>
      <c r="D86" s="834"/>
      <c r="E86" s="834"/>
      <c r="F86" s="834"/>
      <c r="G86" s="834"/>
      <c r="H86" s="834"/>
      <c r="I86" s="834"/>
      <c r="J86" s="834"/>
      <c r="K86" s="834"/>
      <c r="L86" s="834"/>
      <c r="M86" s="835"/>
      <c r="N86" s="55">
        <f>L83+L84+L85</f>
        <v>40877.454820988823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177135.63755761823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1601</v>
      </c>
      <c r="C31" s="84" t="s">
        <v>2084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275">
        <v>15</v>
      </c>
      <c r="N36" s="276">
        <f>K36/M36</f>
        <v>4634.2587862580249</v>
      </c>
    </row>
    <row r="37" spans="1:14">
      <c r="A37" s="116" t="s">
        <v>154</v>
      </c>
      <c r="B37" s="846" t="str">
        <f>VLOOKUP(A37,EQUIPOS!A7:D154,3,FALSE)</f>
        <v>Carrotanque Irrigador de asfalto, 1000 GALONES DE CAPACIDAD</v>
      </c>
      <c r="C37" s="847"/>
      <c r="D37" s="847"/>
      <c r="E37" s="847"/>
      <c r="F37" s="847"/>
      <c r="G37" s="847"/>
      <c r="H37" s="848"/>
      <c r="I37" s="271"/>
      <c r="J37" s="272"/>
      <c r="K37" s="273">
        <f>VLOOKUP(A37,EQUIPOS!A7:D164,4,FALSE)</f>
        <v>92629.34946144055</v>
      </c>
      <c r="L37" s="274"/>
      <c r="M37" s="275">
        <v>15</v>
      </c>
      <c r="N37" s="276">
        <f>K37/M37</f>
        <v>6175.2899640960368</v>
      </c>
    </row>
    <row r="38" spans="1:14">
      <c r="A38" t="s">
        <v>269</v>
      </c>
      <c r="B38" s="846" t="str">
        <f>VLOOKUP(A38,EQUIPOS!A8:D154,3,FALSE)</f>
        <v>Motoniveladora  potencia 215 HP, ancho de cuchilla 4,27 m, peso 18 ton.</v>
      </c>
      <c r="C38" s="847"/>
      <c r="D38" s="847"/>
      <c r="E38" s="847"/>
      <c r="F38" s="847"/>
      <c r="G38" s="847"/>
      <c r="H38" s="848"/>
      <c r="I38" s="271"/>
      <c r="J38" s="272"/>
      <c r="K38" s="273">
        <f>VLOOKUP(A38,EQUIPOS!A8:D165,4,FALSE)</f>
        <v>194229.96383581427</v>
      </c>
      <c r="L38" s="274"/>
      <c r="M38" s="275">
        <v>15</v>
      </c>
      <c r="N38" s="276">
        <f>K38/M38</f>
        <v>12948.664255720951</v>
      </c>
    </row>
    <row r="39" spans="1:14">
      <c r="A39" t="s">
        <v>299</v>
      </c>
      <c r="B39" s="846" t="str">
        <f>VLOOKUP(A39,EQUIPOS!A9:D154,3,FALSE)</f>
        <v xml:space="preserve">Recicladora, potencia 430HP </v>
      </c>
      <c r="C39" s="847"/>
      <c r="D39" s="847"/>
      <c r="E39" s="847"/>
      <c r="F39" s="847"/>
      <c r="G39" s="847"/>
      <c r="H39" s="848"/>
      <c r="I39" s="849"/>
      <c r="J39" s="830"/>
      <c r="K39" s="273">
        <f>VLOOKUP(A39,EQUIPOS!A9:D166,4,FALSE)</f>
        <v>522717.44190545828</v>
      </c>
      <c r="L39" s="850">
        <v>15</v>
      </c>
      <c r="M39" s="851"/>
      <c r="N39" s="276">
        <f>K39/L39</f>
        <v>34847.829460363886</v>
      </c>
    </row>
    <row r="40" spans="1:14">
      <c r="A40" t="s">
        <v>365</v>
      </c>
      <c r="B40" s="846" t="str">
        <f>VLOOKUP(A40,EQUIPOS!A10:D154,3,FALSE)</f>
        <v xml:space="preserve">Vibrocompatador, potencia 153 HP, peso 10 Ton. </v>
      </c>
      <c r="C40" s="847"/>
      <c r="D40" s="847"/>
      <c r="E40" s="847"/>
      <c r="F40" s="847"/>
      <c r="G40" s="847"/>
      <c r="H40" s="848"/>
      <c r="I40" s="39"/>
      <c r="J40" s="40"/>
      <c r="K40" s="273">
        <f>VLOOKUP(A40,EQUIPOS!A10:D167,4,FALSE)</f>
        <v>138005.50062018383</v>
      </c>
      <c r="L40" s="280"/>
      <c r="M40" s="281">
        <v>15</v>
      </c>
      <c r="N40" s="276">
        <f>K40/M40</f>
        <v>9200.3667080122559</v>
      </c>
    </row>
    <row r="41" spans="1:14">
      <c r="B41" s="324"/>
      <c r="C41" s="325"/>
      <c r="D41" s="325"/>
      <c r="E41" s="325"/>
      <c r="F41" s="327"/>
      <c r="G41" s="327"/>
      <c r="H41" s="128"/>
      <c r="I41" s="39"/>
      <c r="J41" s="40"/>
      <c r="K41" s="278"/>
      <c r="L41" s="280"/>
      <c r="M41" s="281"/>
      <c r="N41" s="282"/>
    </row>
    <row r="42" spans="1:14">
      <c r="B42" s="853" t="s">
        <v>952</v>
      </c>
      <c r="C42" s="854"/>
      <c r="D42" s="854"/>
      <c r="E42" s="41"/>
      <c r="F42" s="42"/>
      <c r="G42" s="42"/>
      <c r="H42" s="43"/>
      <c r="I42" s="39"/>
      <c r="J42" s="40"/>
      <c r="K42" s="283"/>
      <c r="L42" s="280"/>
      <c r="M42" s="405">
        <v>0.01</v>
      </c>
      <c r="N42" s="348">
        <f>N76*M42</f>
        <v>35.956020301200674</v>
      </c>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f>SUM(N36:N43)</f>
        <v>67842.365194752361</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443463.88592795003</v>
      </c>
      <c r="N49" s="276">
        <f>K49*M49</f>
        <v>67849.974546976358</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67849.974546976358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22">
        <f>VLOOKUP(A59,TRANSPORTE!A5:D117,4,FALSE)</f>
        <v>1535.8682361192564</v>
      </c>
      <c r="M59" s="923"/>
      <c r="N59" s="291">
        <f>K59*L59</f>
        <v>234.98784012624623</v>
      </c>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234.98784012624623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3595.602030120067</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N44+N54+N65+N76</f>
        <v>139522.92961197504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27904.58592239501</v>
      </c>
      <c r="M83" s="868"/>
      <c r="N83" s="54"/>
    </row>
    <row r="84" spans="1:14">
      <c r="B84" s="92" t="s">
        <v>973</v>
      </c>
      <c r="C84" s="93"/>
      <c r="D84" s="93"/>
      <c r="E84" s="93"/>
      <c r="F84" s="93"/>
      <c r="G84" s="93"/>
      <c r="H84" s="93"/>
      <c r="I84" s="90"/>
      <c r="J84" s="91"/>
      <c r="K84" s="308">
        <v>0.05</v>
      </c>
      <c r="L84" s="867">
        <f>N78*K84</f>
        <v>6976.1464805987525</v>
      </c>
      <c r="M84" s="868"/>
      <c r="N84" s="54"/>
    </row>
    <row r="85" spans="1:14" ht="15.75" thickBot="1">
      <c r="B85" s="94" t="s">
        <v>974</v>
      </c>
      <c r="C85" s="95"/>
      <c r="D85" s="95"/>
      <c r="E85" s="95"/>
      <c r="F85" s="95"/>
      <c r="G85" s="95"/>
      <c r="H85" s="95"/>
      <c r="I85" s="96"/>
      <c r="J85" s="97"/>
      <c r="K85" s="309">
        <v>0.05</v>
      </c>
      <c r="L85" s="869">
        <f>N78*K85</f>
        <v>6976.1464805987525</v>
      </c>
      <c r="M85" s="870"/>
      <c r="N85" s="54"/>
    </row>
    <row r="86" spans="1:14" ht="15.75" thickBot="1">
      <c r="B86" s="833" t="s">
        <v>953</v>
      </c>
      <c r="C86" s="834"/>
      <c r="D86" s="834"/>
      <c r="E86" s="834"/>
      <c r="F86" s="834"/>
      <c r="G86" s="834"/>
      <c r="H86" s="834"/>
      <c r="I86" s="834"/>
      <c r="J86" s="834"/>
      <c r="K86" s="834"/>
      <c r="L86" s="834"/>
      <c r="M86" s="835"/>
      <c r="N86" s="55">
        <f>L83+L84+L85</f>
        <v>41856.878883592508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181379.80849556753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1088</v>
      </c>
      <c r="C31" s="84" t="s">
        <v>2085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47"/>
      <c r="F40" s="847"/>
      <c r="G40" s="847"/>
      <c r="H40" s="848"/>
      <c r="I40" s="39"/>
      <c r="J40" s="40"/>
      <c r="K40" s="273"/>
      <c r="L40" s="280"/>
      <c r="M40" s="281"/>
      <c r="N40" s="276"/>
    </row>
    <row r="41" spans="1:14">
      <c r="B41" s="324"/>
      <c r="C41" s="325"/>
      <c r="D41" s="325"/>
      <c r="E41" s="325"/>
      <c r="F41" s="327"/>
      <c r="G41" s="327"/>
      <c r="H41" s="128"/>
      <c r="I41" s="39"/>
      <c r="J41" s="40"/>
      <c r="K41" s="278"/>
      <c r="L41" s="280"/>
      <c r="M41" s="281"/>
      <c r="N41" s="282"/>
    </row>
    <row r="42" spans="1:14">
      <c r="B42" s="853" t="s">
        <v>952</v>
      </c>
      <c r="C42" s="854"/>
      <c r="D42" s="854"/>
      <c r="E42" s="41"/>
      <c r="F42" s="42"/>
      <c r="G42" s="42"/>
      <c r="H42" s="43"/>
      <c r="I42" s="39"/>
      <c r="J42" s="40"/>
      <c r="K42" s="283"/>
      <c r="L42" s="280"/>
      <c r="M42" s="405">
        <v>0.01</v>
      </c>
      <c r="N42" s="348">
        <f>N76*M42</f>
        <v>4.3147224361440797</v>
      </c>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f>SUM(N36:N43)</f>
        <v>4.3147224361440797</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5206.5747951684889</v>
      </c>
      <c r="N49" s="276">
        <f>K49*M49</f>
        <v>5492.9364089027558</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5492.9364089027558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1000</v>
      </c>
      <c r="N70" s="399">
        <f>K70/M70</f>
        <v>324.786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431.472243614408</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N44+N54+N65+N76</f>
        <v>5928.7233749533079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1185.7446749906617</v>
      </c>
      <c r="M83" s="868"/>
      <c r="N83" s="54"/>
    </row>
    <row r="84" spans="1:14">
      <c r="B84" s="92" t="s">
        <v>973</v>
      </c>
      <c r="C84" s="93"/>
      <c r="D84" s="93"/>
      <c r="E84" s="93"/>
      <c r="F84" s="93"/>
      <c r="G84" s="93"/>
      <c r="H84" s="93"/>
      <c r="I84" s="90"/>
      <c r="J84" s="91"/>
      <c r="K84" s="308">
        <v>0.05</v>
      </c>
      <c r="L84" s="867">
        <f>N78*K84</f>
        <v>296.43616874766542</v>
      </c>
      <c r="M84" s="868"/>
      <c r="N84" s="54"/>
    </row>
    <row r="85" spans="1:14" ht="15.75" thickBot="1">
      <c r="B85" s="94" t="s">
        <v>974</v>
      </c>
      <c r="C85" s="95"/>
      <c r="D85" s="95"/>
      <c r="E85" s="95"/>
      <c r="F85" s="95"/>
      <c r="G85" s="95"/>
      <c r="H85" s="95"/>
      <c r="I85" s="96"/>
      <c r="J85" s="97"/>
      <c r="K85" s="309">
        <v>0.05</v>
      </c>
      <c r="L85" s="869">
        <f>N78*K85</f>
        <v>296.43616874766542</v>
      </c>
      <c r="M85" s="870"/>
      <c r="N85" s="54"/>
    </row>
    <row r="86" spans="1:14" ht="15.75" thickBot="1">
      <c r="B86" s="833" t="s">
        <v>953</v>
      </c>
      <c r="C86" s="834"/>
      <c r="D86" s="834"/>
      <c r="E86" s="834"/>
      <c r="F86" s="834"/>
      <c r="G86" s="834"/>
      <c r="H86" s="834"/>
      <c r="I86" s="834"/>
      <c r="J86" s="834"/>
      <c r="K86" s="834"/>
      <c r="L86" s="834"/>
      <c r="M86" s="835"/>
      <c r="N86" s="55">
        <f>L83+L84+L85</f>
        <v>1778.6170124859923</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7707.3403874393007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30"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10"/>
      <c r="K118" s="810"/>
      <c r="L118" s="810"/>
      <c r="M118" s="810"/>
      <c r="N118" s="811"/>
    </row>
    <row r="119" spans="2:14" ht="15.75" thickBot="1">
      <c r="B119" s="265" t="s">
        <v>2221</v>
      </c>
      <c r="C119" s="397"/>
      <c r="D119" s="397"/>
      <c r="E119" s="60"/>
      <c r="F119" s="60"/>
      <c r="G119" s="60"/>
      <c r="H119" s="60"/>
      <c r="I119" s="60"/>
      <c r="J119" s="812"/>
      <c r="K119" s="812"/>
      <c r="L119" s="812"/>
      <c r="M119" s="812"/>
      <c r="N119" s="81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1089</v>
      </c>
      <c r="C31" s="222" t="s">
        <v>2086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164</v>
      </c>
      <c r="B36" s="846" t="str">
        <f>VLOOKUP(A36,EQUIPOS!A6:D154,3,FALSE)</f>
        <v>Compactador manual de rodillo</v>
      </c>
      <c r="C36" s="847"/>
      <c r="D36" s="847"/>
      <c r="E36" s="847"/>
      <c r="F36" s="847"/>
      <c r="G36" s="847"/>
      <c r="H36" s="848"/>
      <c r="I36" s="271"/>
      <c r="J36" s="272"/>
      <c r="K36" s="273">
        <f>VLOOKUP(A36,EQUIPOS!A6:D163,4,FALSE)</f>
        <v>28941.520136722113</v>
      </c>
      <c r="L36" s="274"/>
      <c r="M36" s="275">
        <v>2</v>
      </c>
      <c r="N36" s="276">
        <f>K36/M36</f>
        <v>14470.760068361056</v>
      </c>
    </row>
    <row r="37" spans="1:14">
      <c r="A37" s="116" t="s">
        <v>180</v>
      </c>
      <c r="B37" s="846" t="str">
        <f>VLOOKUP(A37,EQUIPOS!A7:D154,3,FALSE)</f>
        <v>Compresor 120 HP, con martillo.</v>
      </c>
      <c r="C37" s="847"/>
      <c r="D37" s="847"/>
      <c r="E37" s="847"/>
      <c r="F37" s="847"/>
      <c r="G37" s="847"/>
      <c r="H37" s="848"/>
      <c r="I37" s="271"/>
      <c r="J37" s="272"/>
      <c r="K37" s="273">
        <f>VLOOKUP(A37,EQUIPOS!A7:D164,4,FALSE)</f>
        <v>127782.87094461465</v>
      </c>
      <c r="L37" s="274"/>
      <c r="M37" s="275">
        <v>4</v>
      </c>
      <c r="N37" s="276">
        <f>K37/M37</f>
        <v>31945.717736153663</v>
      </c>
    </row>
    <row r="38" spans="1:14">
      <c r="A38" t="s">
        <v>184</v>
      </c>
      <c r="B38" s="846" t="str">
        <f>VLOOKUP(A38,EQUIPOS!A8:D154,3,FALSE)</f>
        <v>Cortadora de pavimento, Máxima profundidad de corte: 160 mm. Capacidad de disco: desde 12´´ hasta 18´´ de diámetro. Peso operacional: 135 kg, 13.5 hp de potencia</v>
      </c>
      <c r="C38" s="847"/>
      <c r="D38" s="847"/>
      <c r="E38" s="847"/>
      <c r="F38" s="847"/>
      <c r="G38" s="847"/>
      <c r="H38" s="848"/>
      <c r="I38" s="271"/>
      <c r="J38" s="272"/>
      <c r="K38" s="273">
        <f>VLOOKUP(A38,EQUIPOS!A8:D165,4,FALSE)</f>
        <v>36494.787941781942</v>
      </c>
      <c r="L38" s="274"/>
      <c r="M38" s="275">
        <v>10</v>
      </c>
      <c r="N38" s="276">
        <f>K38/M38</f>
        <v>3649.4787941781942</v>
      </c>
    </row>
    <row r="39" spans="1:14">
      <c r="A39" t="s">
        <v>303</v>
      </c>
      <c r="B39" s="846" t="str">
        <f>VLOOKUP(A39,EQUIPOS!A9:D154,3,FALSE)</f>
        <v>Retrocargador, pala de 1,1 m3 de capacidad, profundidad de excavación de 4.400 mm y una altura de 5.680 mm</v>
      </c>
      <c r="C39" s="847"/>
      <c r="D39" s="847"/>
      <c r="E39" s="847"/>
      <c r="F39" s="847"/>
      <c r="G39" s="847"/>
      <c r="H39" s="848"/>
      <c r="I39" s="271"/>
      <c r="J39" s="272"/>
      <c r="K39" s="273">
        <f>VLOOKUP(A39,EQUIPOS!A9:D166,4,FALSE)</f>
        <v>132894.18578239923</v>
      </c>
      <c r="L39" s="274"/>
      <c r="M39" s="275">
        <v>10</v>
      </c>
      <c r="N39" s="276">
        <f>K39/M39</f>
        <v>13289.418578239924</v>
      </c>
    </row>
    <row r="40" spans="1:14">
      <c r="A40" t="s">
        <v>129</v>
      </c>
      <c r="B40" s="846" t="str">
        <f>VLOOKUP(A40,EQUIPOS!A10:D154,3,FALSE)</f>
        <v xml:space="preserve">Buldozer, Potencia al volante de 140 HP, motor de 2200 RPM, longitud de hoja 4,80m. </v>
      </c>
      <c r="C40" s="847"/>
      <c r="D40" s="847"/>
      <c r="E40" s="847"/>
      <c r="F40" s="847"/>
      <c r="G40" s="847"/>
      <c r="H40" s="848"/>
      <c r="I40" s="271"/>
      <c r="J40" s="272"/>
      <c r="K40" s="273">
        <f>VLOOKUP(A40,EQUIPOS!A10:D167,4,FALSE)</f>
        <v>230009.16770030637</v>
      </c>
      <c r="L40" s="274"/>
      <c r="M40" s="275">
        <v>100</v>
      </c>
      <c r="N40" s="276">
        <f>K40/M40</f>
        <v>2300.0916770030635</v>
      </c>
    </row>
    <row r="41" spans="1:14">
      <c r="B41" s="846"/>
      <c r="C41" s="847"/>
      <c r="D41" s="847"/>
      <c r="E41" s="847"/>
      <c r="F41" s="847"/>
      <c r="G41" s="847"/>
      <c r="H41" s="848"/>
      <c r="I41" s="271"/>
      <c r="J41" s="272"/>
      <c r="K41" s="273"/>
      <c r="L41" s="274"/>
      <c r="M41" s="275"/>
      <c r="N41" s="276"/>
    </row>
    <row r="42" spans="1:14">
      <c r="B42" s="846"/>
      <c r="C42" s="847"/>
      <c r="D42" s="847"/>
      <c r="E42" s="847"/>
      <c r="F42" s="847"/>
      <c r="G42" s="847"/>
      <c r="H42" s="848"/>
      <c r="I42" s="271"/>
      <c r="J42" s="272"/>
      <c r="K42" s="273"/>
      <c r="L42" s="274"/>
      <c r="M42" s="275"/>
      <c r="N42" s="276"/>
    </row>
    <row r="43" spans="1:14">
      <c r="B43" s="846"/>
      <c r="C43" s="847"/>
      <c r="D43" s="847"/>
      <c r="E43" s="847"/>
      <c r="F43" s="847"/>
      <c r="G43" s="847"/>
      <c r="H43" s="848"/>
      <c r="I43" s="271"/>
      <c r="J43" s="272"/>
      <c r="K43" s="273"/>
      <c r="L43" s="274"/>
      <c r="M43" s="275"/>
      <c r="N43" s="276"/>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N80*M46</f>
        <v>1348.350761295025</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67003.817615230917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8000</v>
      </c>
      <c r="N53" s="276">
        <f>K53*M53</f>
        <v>8000</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8000</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1256</v>
      </c>
      <c r="B63" s="49" t="str">
        <f>VLOOKUP(A63,TRANSPORTE!A5:D117,3,FALSE)</f>
        <v>Transporte de material de excavación</v>
      </c>
      <c r="C63" s="321"/>
      <c r="D63" s="321"/>
      <c r="E63" s="321"/>
      <c r="F63" s="321"/>
      <c r="G63" s="321"/>
      <c r="H63" s="315" t="s">
        <v>1468</v>
      </c>
      <c r="I63" s="283">
        <v>1.3</v>
      </c>
      <c r="J63" s="290">
        <v>1</v>
      </c>
      <c r="K63" s="283">
        <f>I63*J63</f>
        <v>1.3</v>
      </c>
      <c r="L63" s="922">
        <f>VLOOKUP(A63,TRANSPORTE!A5:D117,4,FALSE)</f>
        <v>1331.0858046366889</v>
      </c>
      <c r="M63" s="923"/>
      <c r="N63" s="291">
        <f>K63*L63</f>
        <v>1730.4115460276955</v>
      </c>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f>N63+N64+N65+N66+N67</f>
        <v>1730.4115460276955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32</v>
      </c>
      <c r="N74" s="399">
        <f>K74/M74</f>
        <v>10149.5625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130"/>
    </row>
    <row r="80" spans="1:15" ht="15.75" thickBot="1">
      <c r="B80" s="839" t="s">
        <v>953</v>
      </c>
      <c r="C80" s="840"/>
      <c r="D80" s="840"/>
      <c r="E80" s="840"/>
      <c r="F80" s="840"/>
      <c r="G80" s="840"/>
      <c r="H80" s="840"/>
      <c r="I80" s="840"/>
      <c r="J80" s="840"/>
      <c r="K80" s="840"/>
      <c r="L80" s="840"/>
      <c r="M80" s="841"/>
      <c r="N80" s="464">
        <f>SUM(N74:N79)</f>
        <v>13483.507612950249</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90217.736774208868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18043.547354841776</v>
      </c>
      <c r="M87" s="868"/>
      <c r="N87" s="54"/>
    </row>
    <row r="88" spans="1:14">
      <c r="B88" s="92" t="s">
        <v>973</v>
      </c>
      <c r="C88" s="93"/>
      <c r="D88" s="93"/>
      <c r="E88" s="93"/>
      <c r="F88" s="93"/>
      <c r="G88" s="93"/>
      <c r="H88" s="93"/>
      <c r="I88" s="90"/>
      <c r="J88" s="91"/>
      <c r="K88" s="308">
        <v>0.05</v>
      </c>
      <c r="L88" s="867">
        <f>N82*K88</f>
        <v>4510.886838710444</v>
      </c>
      <c r="M88" s="868"/>
      <c r="N88" s="54"/>
    </row>
    <row r="89" spans="1:14" ht="15.75" thickBot="1">
      <c r="B89" s="94" t="s">
        <v>974</v>
      </c>
      <c r="C89" s="95"/>
      <c r="D89" s="95"/>
      <c r="E89" s="95"/>
      <c r="F89" s="95"/>
      <c r="G89" s="95"/>
      <c r="H89" s="95"/>
      <c r="I89" s="96"/>
      <c r="J89" s="97"/>
      <c r="K89" s="309">
        <v>0.05</v>
      </c>
      <c r="L89" s="869">
        <f>N82*K89</f>
        <v>4510.886838710444</v>
      </c>
      <c r="M89" s="870"/>
      <c r="N89" s="54"/>
    </row>
    <row r="90" spans="1:14" ht="15.75" thickBot="1">
      <c r="B90" s="833" t="s">
        <v>953</v>
      </c>
      <c r="C90" s="834"/>
      <c r="D90" s="834"/>
      <c r="E90" s="834"/>
      <c r="F90" s="834"/>
      <c r="G90" s="834"/>
      <c r="H90" s="834"/>
      <c r="I90" s="834"/>
      <c r="J90" s="834"/>
      <c r="K90" s="834"/>
      <c r="L90" s="834"/>
      <c r="M90" s="835"/>
      <c r="N90" s="55">
        <f>L87+L88+L89</f>
        <v>27065.321032262666</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117283.05780647154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1602</v>
      </c>
      <c r="C31" s="84" t="s">
        <v>2087</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v>
      </c>
      <c r="B36" s="846" t="str">
        <f>VLOOKUP(A36,EQUIPOS!A6:D154,3,FALSE)</f>
        <v>COMPACTADOR MANUAL VIBRATORIO (RANA) con motor de 6 HP</v>
      </c>
      <c r="C36" s="847"/>
      <c r="D36" s="847"/>
      <c r="E36" s="847"/>
      <c r="F36" s="847"/>
      <c r="G36" s="847"/>
      <c r="H36" s="848"/>
      <c r="I36" s="271"/>
      <c r="J36" s="272"/>
      <c r="K36" s="273">
        <f>VLOOKUP(A36,EQUIPOS!A6:D163,4,FALSE)</f>
        <v>8944.8009661230244</v>
      </c>
      <c r="L36" s="274"/>
      <c r="M36" s="275">
        <v>2</v>
      </c>
      <c r="N36" s="276">
        <f>K36/M36</f>
        <v>4472.4004830615122</v>
      </c>
    </row>
    <row r="37" spans="1:14">
      <c r="A37" s="116" t="s">
        <v>303</v>
      </c>
      <c r="B37" s="846" t="str">
        <f>VLOOKUP(A37,EQUIPOS!A7:D154,3,FALSE)</f>
        <v>Retrocargador, pala de 1,1 m3 de capacidad, profundidad de excavación de 4.400 mm y una altura de 5.680 mm</v>
      </c>
      <c r="C37" s="847"/>
      <c r="D37" s="847"/>
      <c r="E37" s="847"/>
      <c r="F37" s="847"/>
      <c r="G37" s="847"/>
      <c r="H37" s="848"/>
      <c r="I37" s="271"/>
      <c r="J37" s="272"/>
      <c r="K37" s="273">
        <f>VLOOKUP(A37,EQUIPOS!A7:D164,4,FALSE)</f>
        <v>132894.18578239923</v>
      </c>
      <c r="L37" s="274"/>
      <c r="M37" s="275">
        <v>10</v>
      </c>
      <c r="N37" s="276">
        <f>K37/M37</f>
        <v>13289.418578239924</v>
      </c>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271"/>
      <c r="J39" s="272"/>
      <c r="K39" s="273"/>
      <c r="L39" s="274"/>
      <c r="M39" s="275"/>
      <c r="N39" s="276"/>
    </row>
    <row r="40" spans="1:14">
      <c r="B40" s="846"/>
      <c r="C40" s="847"/>
      <c r="D40" s="847"/>
      <c r="E40" s="847"/>
      <c r="F40" s="847"/>
      <c r="G40" s="847"/>
      <c r="H40" s="848"/>
      <c r="I40" s="271"/>
      <c r="J40" s="272"/>
      <c r="K40" s="273"/>
      <c r="L40" s="274"/>
      <c r="M40" s="275"/>
      <c r="N40" s="276"/>
    </row>
    <row r="41" spans="1:14">
      <c r="B41" s="846"/>
      <c r="C41" s="847"/>
      <c r="D41" s="847"/>
      <c r="E41" s="847"/>
      <c r="F41" s="847"/>
      <c r="G41" s="847"/>
      <c r="H41" s="848"/>
      <c r="I41" s="271"/>
      <c r="J41" s="272"/>
      <c r="K41" s="273"/>
      <c r="L41" s="274"/>
      <c r="M41" s="275"/>
      <c r="N41" s="276"/>
    </row>
    <row r="42" spans="1:14">
      <c r="B42" s="846"/>
      <c r="C42" s="847"/>
      <c r="D42" s="847"/>
      <c r="E42" s="847"/>
      <c r="F42" s="847"/>
      <c r="G42" s="847"/>
      <c r="H42" s="848"/>
      <c r="I42" s="271"/>
      <c r="J42" s="272"/>
      <c r="K42" s="273"/>
      <c r="L42" s="274"/>
      <c r="M42" s="275"/>
      <c r="N42" s="276"/>
    </row>
    <row r="43" spans="1:14">
      <c r="B43" s="846"/>
      <c r="C43" s="847"/>
      <c r="D43" s="847"/>
      <c r="E43" s="847"/>
      <c r="F43" s="847"/>
      <c r="G43" s="847"/>
      <c r="H43" s="848"/>
      <c r="I43" s="271"/>
      <c r="J43" s="272"/>
      <c r="K43" s="273"/>
      <c r="L43" s="274"/>
      <c r="M43" s="275"/>
      <c r="N43" s="276"/>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0.05</v>
      </c>
      <c r="N46" s="348">
        <f>N80*M46</f>
        <v>269.67015225900496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18031.489213560442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B63" s="49"/>
      <c r="C63" s="321"/>
      <c r="D63" s="321"/>
      <c r="E63" s="321"/>
      <c r="F63" s="321"/>
      <c r="G63" s="321"/>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80</v>
      </c>
      <c r="N74" s="399">
        <f>K74/M74</f>
        <v>4059.8249999999998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5393.4030451800991</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23424.89225874054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4684.9784517481085</v>
      </c>
      <c r="M87" s="868"/>
      <c r="N87" s="54"/>
    </row>
    <row r="88" spans="1:14">
      <c r="B88" s="92" t="s">
        <v>973</v>
      </c>
      <c r="C88" s="93"/>
      <c r="D88" s="93"/>
      <c r="E88" s="93"/>
      <c r="F88" s="93"/>
      <c r="G88" s="93"/>
      <c r="H88" s="93"/>
      <c r="I88" s="90"/>
      <c r="J88" s="91"/>
      <c r="K88" s="308">
        <v>0.05</v>
      </c>
      <c r="L88" s="867">
        <f>N82*K88</f>
        <v>1171.2446129370271</v>
      </c>
      <c r="M88" s="868"/>
      <c r="N88" s="54"/>
    </row>
    <row r="89" spans="1:14" ht="15.75" thickBot="1">
      <c r="B89" s="94" t="s">
        <v>974</v>
      </c>
      <c r="C89" s="95"/>
      <c r="D89" s="95"/>
      <c r="E89" s="95"/>
      <c r="F89" s="95"/>
      <c r="G89" s="95"/>
      <c r="H89" s="95"/>
      <c r="I89" s="96"/>
      <c r="J89" s="97"/>
      <c r="K89" s="309">
        <v>0.05</v>
      </c>
      <c r="L89" s="869">
        <f>N82*K89</f>
        <v>1171.2446129370271</v>
      </c>
      <c r="M89" s="870"/>
      <c r="N89" s="54"/>
    </row>
    <row r="90" spans="1:14" ht="15.75" thickBot="1">
      <c r="B90" s="833" t="s">
        <v>953</v>
      </c>
      <c r="C90" s="834"/>
      <c r="D90" s="834"/>
      <c r="E90" s="834"/>
      <c r="F90" s="834"/>
      <c r="G90" s="834"/>
      <c r="H90" s="834"/>
      <c r="I90" s="834"/>
      <c r="J90" s="834"/>
      <c r="K90" s="834"/>
      <c r="L90" s="834"/>
      <c r="M90" s="835"/>
      <c r="N90" s="55">
        <f>L87+L88+L89</f>
        <v>7027.4676776221631</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30452.359936362704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1090</v>
      </c>
      <c r="C31" s="84" t="s">
        <v>2038</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1603</v>
      </c>
      <c r="B36" s="846" t="str">
        <f>VLOOKUP(A36,EQUIPOS!A6:D154,3,FALSE)</f>
        <v>Derretidora de asfalto (crafco o similar)</v>
      </c>
      <c r="C36" s="847"/>
      <c r="D36" s="847"/>
      <c r="E36" s="847"/>
      <c r="F36" s="847"/>
      <c r="G36" s="847"/>
      <c r="H36" s="848"/>
      <c r="I36" s="271"/>
      <c r="J36" s="272"/>
      <c r="K36" s="273">
        <f>VLOOKUP(A36,EQUIPOS!A6:D163,4,FALSE)</f>
        <v>3553.0378138656533</v>
      </c>
      <c r="L36" s="274"/>
      <c r="M36" s="275">
        <v>60</v>
      </c>
      <c r="N36" s="276">
        <f>K36/M36</f>
        <v>59.217296897760889</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60</v>
      </c>
      <c r="N37" s="276">
        <f>K37/M37</f>
        <v>1449.0336034277673</v>
      </c>
    </row>
    <row r="38" spans="1:14">
      <c r="A38" t="s">
        <v>138</v>
      </c>
      <c r="B38" s="846" t="str">
        <f>VLOOKUP(A38,EQUIPOS!A8:D154,3,FALSE)</f>
        <v>Camioneta D-300</v>
      </c>
      <c r="C38" s="847"/>
      <c r="D38" s="847"/>
      <c r="E38" s="847"/>
      <c r="F38" s="847"/>
      <c r="G38" s="847"/>
      <c r="H38" s="848"/>
      <c r="I38" s="271"/>
      <c r="J38" s="272"/>
      <c r="K38" s="273">
        <f>VLOOKUP(A38,EQUIPOS!A8:D165,4,FALSE)</f>
        <v>53524.812072008324</v>
      </c>
      <c r="L38" s="274"/>
      <c r="M38" s="275">
        <v>60</v>
      </c>
      <c r="N38" s="276">
        <f>K38/M38</f>
        <v>892.08020120013873</v>
      </c>
    </row>
    <row r="39" spans="1:14">
      <c r="B39" s="846"/>
      <c r="C39" s="847"/>
      <c r="D39" s="847"/>
      <c r="E39" s="847"/>
      <c r="F39" s="847"/>
      <c r="G39" s="847"/>
      <c r="H39" s="848"/>
      <c r="I39" s="271"/>
      <c r="J39" s="272"/>
      <c r="K39" s="273"/>
      <c r="L39" s="274"/>
      <c r="M39" s="275"/>
      <c r="N39" s="276"/>
    </row>
    <row r="40" spans="1:14">
      <c r="B40" s="846"/>
      <c r="C40" s="847"/>
      <c r="D40" s="847"/>
      <c r="E40" s="847"/>
      <c r="F40" s="847"/>
      <c r="G40" s="847"/>
      <c r="H40" s="848"/>
      <c r="I40" s="271"/>
      <c r="J40" s="272"/>
      <c r="K40" s="273"/>
      <c r="L40" s="274"/>
      <c r="M40" s="275"/>
      <c r="N40" s="276"/>
    </row>
    <row r="41" spans="1:14">
      <c r="B41" s="846"/>
      <c r="C41" s="847"/>
      <c r="D41" s="847"/>
      <c r="E41" s="847"/>
      <c r="F41" s="847"/>
      <c r="G41" s="847"/>
      <c r="H41" s="848"/>
      <c r="I41" s="271"/>
      <c r="J41" s="272"/>
      <c r="K41" s="273"/>
      <c r="L41" s="274"/>
      <c r="M41" s="275"/>
      <c r="N41" s="276"/>
    </row>
    <row r="42" spans="1:14">
      <c r="B42" s="846"/>
      <c r="C42" s="847"/>
      <c r="D42" s="847"/>
      <c r="E42" s="847"/>
      <c r="F42" s="847"/>
      <c r="G42" s="847"/>
      <c r="H42" s="848"/>
      <c r="I42" s="271"/>
      <c r="J42" s="272"/>
      <c r="K42" s="273"/>
      <c r="L42" s="274"/>
      <c r="M42" s="275"/>
      <c r="N42" s="276"/>
    </row>
    <row r="43" spans="1:14">
      <c r="B43" s="846"/>
      <c r="C43" s="847"/>
      <c r="D43" s="847"/>
      <c r="E43" s="847"/>
      <c r="F43" s="847"/>
      <c r="G43" s="847"/>
      <c r="H43" s="848"/>
      <c r="I43" s="271"/>
      <c r="J43" s="272"/>
      <c r="K43" s="273"/>
      <c r="L43" s="274"/>
      <c r="M43" s="275"/>
      <c r="N43" s="276"/>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0.05</v>
      </c>
      <c r="N46" s="348">
        <f>N80*M46</f>
        <v>22.390442043167496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2422.7215435688345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1326.6650705071447</v>
      </c>
      <c r="N53" s="276">
        <f>K53*M53</f>
        <v>159.19980846085735</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28"/>
      <c r="C57" s="829"/>
      <c r="D57" s="829"/>
      <c r="E57" s="829"/>
      <c r="F57" s="829"/>
      <c r="G57" s="829"/>
      <c r="H57" s="829"/>
      <c r="I57" s="830"/>
      <c r="J57" s="45"/>
      <c r="K57" s="47"/>
      <c r="L57" s="831"/>
      <c r="M57" s="832"/>
      <c r="N57" s="48"/>
    </row>
    <row r="58" spans="1:14" ht="15.75" thickBot="1">
      <c r="B58" s="833" t="s">
        <v>953</v>
      </c>
      <c r="C58" s="834"/>
      <c r="D58" s="834"/>
      <c r="E58" s="834"/>
      <c r="F58" s="834"/>
      <c r="G58" s="834"/>
      <c r="H58" s="834"/>
      <c r="I58" s="834"/>
      <c r="J58" s="834"/>
      <c r="K58" s="834"/>
      <c r="L58" s="834"/>
      <c r="M58" s="835"/>
      <c r="N58" s="398">
        <f>SUM(N53:N57)</f>
        <v>159.19980846085735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B63" s="49"/>
      <c r="C63" s="321"/>
      <c r="D63" s="321"/>
      <c r="E63" s="321"/>
      <c r="F63" s="321"/>
      <c r="G63" s="321"/>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22"/>
      <c r="M68" s="823"/>
      <c r="N68" s="130"/>
    </row>
    <row r="69" spans="1:15" ht="15.75" thickBot="1">
      <c r="B69" s="839" t="s">
        <v>953</v>
      </c>
      <c r="C69" s="840"/>
      <c r="D69" s="840"/>
      <c r="E69" s="840"/>
      <c r="F69" s="840"/>
      <c r="G69" s="840"/>
      <c r="H69" s="840"/>
      <c r="I69" s="840"/>
      <c r="J69" s="840"/>
      <c r="K69" s="840"/>
      <c r="L69" s="840"/>
      <c r="M69" s="84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59" t="s">
        <v>963</v>
      </c>
      <c r="C73" s="860"/>
      <c r="D73" s="860"/>
      <c r="E73" s="860"/>
      <c r="F73" s="860"/>
      <c r="G73" s="860"/>
      <c r="H73" s="860"/>
      <c r="I73" s="76" t="s">
        <v>964</v>
      </c>
      <c r="J73" s="78" t="s">
        <v>1410</v>
      </c>
      <c r="K73" s="77" t="s">
        <v>966</v>
      </c>
      <c r="L73" s="861" t="s">
        <v>950</v>
      </c>
      <c r="M73" s="862"/>
      <c r="N73" s="101" t="s">
        <v>951</v>
      </c>
    </row>
    <row r="74" spans="1:15">
      <c r="A74" t="s">
        <v>7</v>
      </c>
      <c r="B74" s="52" t="str">
        <f>VLOOKUP(A74,'MANO DE OBRA'!A8:D68,3,FALSE)</f>
        <v>Obrero (2)</v>
      </c>
      <c r="C74" s="50"/>
      <c r="D74" s="50"/>
      <c r="E74" s="50"/>
      <c r="F74" s="50"/>
      <c r="G74" s="50"/>
      <c r="H74" s="50"/>
      <c r="I74" s="296">
        <f>K74/J74*100</f>
        <v>58520.000000000007</v>
      </c>
      <c r="J74" s="297">
        <v>185</v>
      </c>
      <c r="K74" s="298">
        <f>VLOOKUP(A74,'MANO DE OBRA'!A8:D99,4,FALSE)</f>
        <v>108262</v>
      </c>
      <c r="L74" s="53"/>
      <c r="M74" s="299">
        <v>480</v>
      </c>
      <c r="N74" s="399">
        <f>K74/M74</f>
        <v>225.54583333333332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20"/>
      <c r="C79" s="821"/>
      <c r="D79" s="821"/>
      <c r="E79" s="821"/>
      <c r="F79" s="821"/>
      <c r="G79" s="821"/>
      <c r="H79" s="821"/>
      <c r="I79" s="129"/>
      <c r="J79" s="129"/>
      <c r="K79" s="129"/>
      <c r="L79" s="921"/>
      <c r="M79" s="921"/>
      <c r="N79" s="48"/>
    </row>
    <row r="80" spans="1:15" ht="15.75" thickBot="1">
      <c r="B80" s="839" t="s">
        <v>953</v>
      </c>
      <c r="C80" s="840"/>
      <c r="D80" s="840"/>
      <c r="E80" s="840"/>
      <c r="F80" s="840"/>
      <c r="G80" s="840"/>
      <c r="H80" s="840"/>
      <c r="I80" s="840"/>
      <c r="J80" s="840"/>
      <c r="K80" s="840"/>
      <c r="L80" s="840"/>
      <c r="M80" s="841"/>
      <c r="N80" s="305">
        <f>SUM(N74:N79)</f>
        <v>447.80884086334993</v>
      </c>
    </row>
    <row r="81" spans="1:14" ht="15.75" thickBot="1">
      <c r="B81" s="36"/>
      <c r="C81" s="37"/>
      <c r="D81" s="37"/>
      <c r="E81" s="37"/>
      <c r="F81" s="37"/>
      <c r="G81" s="37"/>
      <c r="H81" s="37"/>
      <c r="I81" s="37"/>
      <c r="J81" s="37"/>
      <c r="K81" s="37"/>
      <c r="L81" s="37"/>
      <c r="M81" s="37"/>
      <c r="N81" s="38"/>
    </row>
    <row r="82" spans="1:14" ht="15.75" thickBot="1">
      <c r="B82" s="833" t="s">
        <v>967</v>
      </c>
      <c r="C82" s="834"/>
      <c r="D82" s="834"/>
      <c r="E82" s="834"/>
      <c r="F82" s="834"/>
      <c r="G82" s="834"/>
      <c r="H82" s="834"/>
      <c r="I82" s="834"/>
      <c r="J82" s="834"/>
      <c r="K82" s="834"/>
      <c r="L82" s="834"/>
      <c r="M82" s="835"/>
      <c r="N82" s="102">
        <f>N48+N58+N69+N80</f>
        <v>3029.7301928930415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24" t="s">
        <v>969</v>
      </c>
      <c r="C86" s="825"/>
      <c r="D86" s="825"/>
      <c r="E86" s="825"/>
      <c r="F86" s="825"/>
      <c r="G86" s="825"/>
      <c r="H86" s="825"/>
      <c r="I86" s="318"/>
      <c r="J86" s="338"/>
      <c r="K86" s="306" t="s">
        <v>970</v>
      </c>
      <c r="L86" s="863" t="s">
        <v>971</v>
      </c>
      <c r="M86" s="864"/>
      <c r="N86" s="307"/>
    </row>
    <row r="87" spans="1:14">
      <c r="B87" s="865" t="s">
        <v>972</v>
      </c>
      <c r="C87" s="866"/>
      <c r="D87" s="866"/>
      <c r="E87" s="866"/>
      <c r="F87" s="866"/>
      <c r="G87" s="866"/>
      <c r="H87" s="866"/>
      <c r="I87" s="90"/>
      <c r="J87" s="91"/>
      <c r="K87" s="308">
        <v>0.2</v>
      </c>
      <c r="L87" s="867">
        <f>N82*K87</f>
        <v>605.9460385786083</v>
      </c>
      <c r="M87" s="868"/>
      <c r="N87" s="54"/>
    </row>
    <row r="88" spans="1:14">
      <c r="B88" s="92" t="s">
        <v>973</v>
      </c>
      <c r="C88" s="93"/>
      <c r="D88" s="93"/>
      <c r="E88" s="93"/>
      <c r="F88" s="93"/>
      <c r="G88" s="93"/>
      <c r="H88" s="93"/>
      <c r="I88" s="90"/>
      <c r="J88" s="91"/>
      <c r="K88" s="308">
        <v>0.05</v>
      </c>
      <c r="L88" s="867">
        <f>N82*K88</f>
        <v>151.48650964465207</v>
      </c>
      <c r="M88" s="868"/>
      <c r="N88" s="54"/>
    </row>
    <row r="89" spans="1:14" ht="15.75" thickBot="1">
      <c r="B89" s="94" t="s">
        <v>974</v>
      </c>
      <c r="C89" s="95"/>
      <c r="D89" s="95"/>
      <c r="E89" s="95"/>
      <c r="F89" s="95"/>
      <c r="G89" s="95"/>
      <c r="H89" s="95"/>
      <c r="I89" s="96"/>
      <c r="J89" s="97"/>
      <c r="K89" s="309">
        <v>0.05</v>
      </c>
      <c r="L89" s="869">
        <f>N82*K89</f>
        <v>151.48650964465207</v>
      </c>
      <c r="M89" s="870"/>
      <c r="N89" s="54"/>
    </row>
    <row r="90" spans="1:14" ht="15.75" thickBot="1">
      <c r="B90" s="833" t="s">
        <v>953</v>
      </c>
      <c r="C90" s="834"/>
      <c r="D90" s="834"/>
      <c r="E90" s="834"/>
      <c r="F90" s="834"/>
      <c r="G90" s="834"/>
      <c r="H90" s="834"/>
      <c r="I90" s="834"/>
      <c r="J90" s="834"/>
      <c r="K90" s="834"/>
      <c r="L90" s="834"/>
      <c r="M90" s="835"/>
      <c r="N90" s="55">
        <f>L87+L88+L89</f>
        <v>908.91905786791244</v>
      </c>
    </row>
    <row r="91" spans="1:14" ht="15.75" thickBot="1">
      <c r="B91" s="36"/>
      <c r="C91" s="37"/>
      <c r="D91" s="37"/>
      <c r="E91" s="37"/>
      <c r="F91" s="37"/>
      <c r="G91" s="37"/>
      <c r="H91" s="37"/>
      <c r="I91" s="37"/>
      <c r="J91" s="37"/>
      <c r="K91" s="37"/>
      <c r="L91" s="37"/>
      <c r="M91" s="37"/>
      <c r="N91" s="38"/>
    </row>
    <row r="92" spans="1:14" ht="15.75" thickBot="1">
      <c r="A92" t="s">
        <v>2016</v>
      </c>
      <c r="B92" s="833" t="s">
        <v>975</v>
      </c>
      <c r="C92" s="834"/>
      <c r="D92" s="834"/>
      <c r="E92" s="834"/>
      <c r="F92" s="834"/>
      <c r="G92" s="834"/>
      <c r="H92" s="834"/>
      <c r="I92" s="834"/>
      <c r="J92" s="834"/>
      <c r="K92" s="834"/>
      <c r="L92" s="834"/>
      <c r="M92" s="835"/>
      <c r="N92" s="192">
        <f>N82+N90</f>
        <v>3938.6492507609537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71" t="s">
        <v>2218</v>
      </c>
      <c r="C109" s="872"/>
      <c r="D109" s="872"/>
      <c r="E109" s="872"/>
      <c r="F109" s="872"/>
      <c r="G109" s="872"/>
      <c r="H109" s="872"/>
      <c r="I109" s="872"/>
      <c r="J109" s="872"/>
      <c r="K109" s="872"/>
      <c r="L109" s="872"/>
      <c r="M109" s="872"/>
      <c r="N109" s="873"/>
    </row>
    <row r="110" spans="2:14" ht="15" customHeight="1">
      <c r="B110" s="871"/>
      <c r="C110" s="872"/>
      <c r="D110" s="872"/>
      <c r="E110" s="872"/>
      <c r="F110" s="872"/>
      <c r="G110" s="872"/>
      <c r="H110" s="872"/>
      <c r="I110" s="872"/>
      <c r="J110" s="872"/>
      <c r="K110" s="872"/>
      <c r="L110" s="872"/>
      <c r="M110" s="872"/>
      <c r="N110" s="873"/>
    </row>
    <row r="111" spans="2:14" ht="30" customHeight="1">
      <c r="B111" s="874" t="s">
        <v>2219</v>
      </c>
      <c r="C111" s="875"/>
      <c r="D111" s="875"/>
      <c r="E111" s="875"/>
      <c r="F111" s="875"/>
      <c r="G111" s="875"/>
      <c r="H111" s="875"/>
      <c r="I111" s="875"/>
      <c r="J111" s="875"/>
      <c r="K111" s="875"/>
      <c r="L111" s="875"/>
      <c r="M111" s="875"/>
      <c r="N111" s="876"/>
    </row>
    <row r="112" spans="2:14">
      <c r="B112" s="874"/>
      <c r="C112" s="875"/>
      <c r="D112" s="875"/>
      <c r="E112" s="875"/>
      <c r="F112" s="875"/>
      <c r="G112" s="875"/>
      <c r="H112" s="875"/>
      <c r="I112" s="875"/>
      <c r="J112" s="875"/>
      <c r="K112" s="875"/>
      <c r="L112" s="875"/>
      <c r="M112" s="875"/>
      <c r="N112" s="87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10"/>
      <c r="K122" s="810"/>
      <c r="L122" s="810"/>
      <c r="M122" s="810"/>
      <c r="N122" s="811"/>
    </row>
    <row r="123" spans="2:14" ht="15.75" thickBot="1">
      <c r="B123" s="265" t="s">
        <v>2221</v>
      </c>
      <c r="C123" s="397"/>
      <c r="D123" s="397"/>
      <c r="E123" s="60"/>
      <c r="F123" s="60"/>
      <c r="G123" s="60"/>
      <c r="H123" s="60"/>
      <c r="I123" s="60"/>
      <c r="J123" s="812"/>
      <c r="K123" s="812"/>
      <c r="L123" s="812"/>
      <c r="M123" s="812"/>
      <c r="N123"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13"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1091</v>
      </c>
      <c r="C31" s="84" t="s">
        <v>1605</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1603</v>
      </c>
      <c r="B36" s="846" t="str">
        <f>VLOOKUP(A36,EQUIPOS!A6:D154,3,FALSE)</f>
        <v>Derretidora de asfalto (crafco o similar)</v>
      </c>
      <c r="C36" s="847"/>
      <c r="D36" s="847"/>
      <c r="E36" s="847"/>
      <c r="F36" s="847"/>
      <c r="G36" s="847"/>
      <c r="H36" s="848"/>
      <c r="I36" s="271"/>
      <c r="J36" s="272"/>
      <c r="K36" s="273">
        <f>VLOOKUP(A36,EQUIPOS!A6:D163,4,FALSE)</f>
        <v>3553.0378138656533</v>
      </c>
      <c r="L36" s="274"/>
      <c r="M36" s="275">
        <v>60</v>
      </c>
      <c r="N36" s="276">
        <f t="shared" ref="N36:N39" si="0">K36/M36</f>
        <v>59.217296897760889</v>
      </c>
    </row>
    <row r="37" spans="1:14">
      <c r="A37" s="116" t="s">
        <v>324</v>
      </c>
      <c r="B37" s="846" t="str">
        <f>VLOOKUP(A37,EQUIPOS!A7:D154,3,FALSE)</f>
        <v xml:space="preserve">Ruteadora </v>
      </c>
      <c r="C37" s="847"/>
      <c r="D37" s="847"/>
      <c r="E37" s="847"/>
      <c r="F37" s="847"/>
      <c r="G37" s="847"/>
      <c r="H37" s="848"/>
      <c r="I37" s="271"/>
      <c r="J37" s="272"/>
      <c r="K37" s="273">
        <f>VLOOKUP(A37,EQUIPOS!A7:D164,4,FALSE)</f>
        <v>5866.0927340130775</v>
      </c>
      <c r="L37" s="274"/>
      <c r="M37" s="275">
        <v>60</v>
      </c>
      <c r="N37" s="276">
        <f t="shared" si="0"/>
        <v>97.768212233551296</v>
      </c>
    </row>
    <row r="38" spans="1:14">
      <c r="A38" t="s">
        <v>176</v>
      </c>
      <c r="B38" s="846" t="str">
        <f>VLOOKUP(A38,EQUIPOS!A8:D154,3,FALSE)</f>
        <v xml:space="preserve">Compresor (barrido y soplado)
</v>
      </c>
      <c r="C38" s="847"/>
      <c r="D38" s="847"/>
      <c r="E38" s="847"/>
      <c r="F38" s="847"/>
      <c r="G38" s="847"/>
      <c r="H38" s="848"/>
      <c r="I38" s="271"/>
      <c r="J38" s="272"/>
      <c r="K38" s="273">
        <f>VLOOKUP(A38,EQUIPOS!A8:D165,4,FALSE)</f>
        <v>86942.016205666034</v>
      </c>
      <c r="L38" s="274"/>
      <c r="M38" s="275">
        <v>60</v>
      </c>
      <c r="N38" s="276">
        <f t="shared" si="0"/>
        <v>1449.0336034277673</v>
      </c>
    </row>
    <row r="39" spans="1:14">
      <c r="A39" t="s">
        <v>138</v>
      </c>
      <c r="B39" s="846" t="str">
        <f>VLOOKUP(A39,EQUIPOS!A9:D154,3,FALSE)</f>
        <v>Camioneta D-300</v>
      </c>
      <c r="C39" s="847"/>
      <c r="D39" s="847"/>
      <c r="E39" s="847"/>
      <c r="F39" s="847"/>
      <c r="G39" s="847"/>
      <c r="H39" s="848"/>
      <c r="I39" s="271"/>
      <c r="J39" s="272"/>
      <c r="K39" s="273">
        <f>VLOOKUP(A39,EQUIPOS!A9:D166,4,FALSE)</f>
        <v>53524.812072008324</v>
      </c>
      <c r="L39" s="274"/>
      <c r="M39" s="275">
        <v>60</v>
      </c>
      <c r="N39" s="276">
        <f t="shared" si="0"/>
        <v>892.08020120013873</v>
      </c>
    </row>
    <row r="40" spans="1:14">
      <c r="B40" s="846"/>
      <c r="C40" s="847"/>
      <c r="D40" s="847"/>
      <c r="E40" s="847"/>
      <c r="F40" s="847"/>
      <c r="G40" s="847"/>
      <c r="H40" s="848"/>
      <c r="I40" s="271"/>
      <c r="J40" s="272"/>
      <c r="K40" s="273"/>
      <c r="L40" s="274"/>
      <c r="M40" s="275"/>
      <c r="N40" s="276"/>
    </row>
    <row r="41" spans="1:14">
      <c r="B41" s="846"/>
      <c r="C41" s="847"/>
      <c r="D41" s="847"/>
      <c r="E41" s="847"/>
      <c r="F41" s="847"/>
      <c r="G41" s="847"/>
      <c r="H41" s="848"/>
      <c r="I41" s="271"/>
      <c r="J41" s="272"/>
      <c r="K41" s="273"/>
      <c r="L41" s="274"/>
      <c r="M41" s="275"/>
      <c r="N41" s="276"/>
    </row>
    <row r="42" spans="1:14">
      <c r="B42" s="846"/>
      <c r="C42" s="847"/>
      <c r="D42" s="847"/>
      <c r="E42" s="847"/>
      <c r="F42" s="847"/>
      <c r="G42" s="847"/>
      <c r="H42" s="848"/>
      <c r="I42" s="271"/>
      <c r="J42" s="272"/>
      <c r="K42" s="273"/>
      <c r="L42" s="274"/>
      <c r="M42" s="275"/>
      <c r="N42" s="276"/>
    </row>
    <row r="43" spans="1:14">
      <c r="B43" s="846"/>
      <c r="C43" s="847"/>
      <c r="D43" s="847"/>
      <c r="E43" s="847"/>
      <c r="F43" s="847"/>
      <c r="G43" s="847"/>
      <c r="H43" s="848"/>
      <c r="I43" s="271"/>
      <c r="J43" s="272"/>
      <c r="K43" s="273"/>
      <c r="L43" s="274"/>
      <c r="M43" s="275"/>
      <c r="N43" s="276"/>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0.05</v>
      </c>
      <c r="N46" s="348">
        <f>N84*M46</f>
        <v>22.390442043167496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2520.4897558023858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78556.459792951151</v>
      </c>
      <c r="N53" s="276">
        <f t="shared" ref="N53:N54" si="1">K53*M53</f>
        <v>549.89521855065811</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1326.6650705071447</v>
      </c>
      <c r="N54" s="276">
        <f t="shared" si="1"/>
        <v>159.19980846085735</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828"/>
      <c r="C61" s="829"/>
      <c r="D61" s="829"/>
      <c r="E61" s="829"/>
      <c r="F61" s="829"/>
      <c r="G61" s="829"/>
      <c r="H61" s="829"/>
      <c r="I61" s="830"/>
      <c r="J61" s="45"/>
      <c r="K61" s="47"/>
      <c r="L61" s="831"/>
      <c r="M61" s="832"/>
      <c r="N61" s="48"/>
    </row>
    <row r="62" spans="1:14" ht="15.75" thickBot="1">
      <c r="B62" s="833" t="s">
        <v>953</v>
      </c>
      <c r="C62" s="834"/>
      <c r="D62" s="834"/>
      <c r="E62" s="834"/>
      <c r="F62" s="834"/>
      <c r="G62" s="834"/>
      <c r="H62" s="834"/>
      <c r="I62" s="834"/>
      <c r="J62" s="834"/>
      <c r="K62" s="834"/>
      <c r="L62" s="834"/>
      <c r="M62" s="835"/>
      <c r="N62" s="398">
        <f>SUM(N53:N61)</f>
        <v>709.09502701151541</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836" t="s">
        <v>961</v>
      </c>
      <c r="M66" s="809"/>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922">
        <f>VLOOKUP(A67,TRANSPORTE!A6:D120,4,FALSE)</f>
        <v>1331.0858046366889</v>
      </c>
      <c r="M67" s="923"/>
      <c r="N67" s="291">
        <f>L67*K67</f>
        <v>9.3176006324568217</v>
      </c>
    </row>
    <row r="68" spans="1:15">
      <c r="B68" s="49"/>
      <c r="C68" s="50"/>
      <c r="D68" s="50"/>
      <c r="E68" s="50"/>
      <c r="F68" s="50"/>
      <c r="G68" s="50"/>
      <c r="H68" s="315"/>
      <c r="I68" s="283"/>
      <c r="J68" s="290"/>
      <c r="K68" s="283"/>
      <c r="L68" s="922"/>
      <c r="M68" s="923"/>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22"/>
      <c r="M72" s="823"/>
      <c r="N72" s="130"/>
    </row>
    <row r="73" spans="1:15" ht="15.75" thickBot="1">
      <c r="B73" s="839" t="s">
        <v>953</v>
      </c>
      <c r="C73" s="840"/>
      <c r="D73" s="840"/>
      <c r="E73" s="840"/>
      <c r="F73" s="840"/>
      <c r="G73" s="840"/>
      <c r="H73" s="840"/>
      <c r="I73" s="840"/>
      <c r="J73" s="840"/>
      <c r="K73" s="840"/>
      <c r="L73" s="840"/>
      <c r="M73" s="841"/>
      <c r="N73" s="107">
        <f>N67+N68+N69+N70+N71</f>
        <v>9.3176006324568217</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59" t="s">
        <v>963</v>
      </c>
      <c r="C77" s="860"/>
      <c r="D77" s="860"/>
      <c r="E77" s="860"/>
      <c r="F77" s="860"/>
      <c r="G77" s="860"/>
      <c r="H77" s="860"/>
      <c r="I77" s="76" t="s">
        <v>964</v>
      </c>
      <c r="J77" s="78" t="s">
        <v>1410</v>
      </c>
      <c r="K77" s="77" t="s">
        <v>966</v>
      </c>
      <c r="L77" s="861" t="s">
        <v>950</v>
      </c>
      <c r="M77" s="862"/>
      <c r="N77" s="101" t="s">
        <v>951</v>
      </c>
    </row>
    <row r="78" spans="1:15">
      <c r="A78" t="s">
        <v>7</v>
      </c>
      <c r="B78" s="52" t="str">
        <f>VLOOKUP(A78,'MANO DE OBRA'!A8:D68,3,FALSE)</f>
        <v>Obrero (2)</v>
      </c>
      <c r="C78" s="50"/>
      <c r="D78" s="50"/>
      <c r="E78" s="50"/>
      <c r="F78" s="50"/>
      <c r="G78" s="50"/>
      <c r="H78" s="50"/>
      <c r="I78" s="296">
        <f>K78/J78*100</f>
        <v>58520.000000000007</v>
      </c>
      <c r="J78" s="297">
        <v>185</v>
      </c>
      <c r="K78" s="298">
        <f>VLOOKUP(A78,'MANO DE OBRA'!A8:D99,4,FALSE)</f>
        <v>108262</v>
      </c>
      <c r="L78" s="53"/>
      <c r="M78" s="299">
        <v>480</v>
      </c>
      <c r="N78" s="399">
        <f>K78/M78</f>
        <v>225.54583333333332</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20"/>
      <c r="C83" s="821"/>
      <c r="D83" s="821"/>
      <c r="E83" s="821"/>
      <c r="F83" s="821"/>
      <c r="G83" s="821"/>
      <c r="H83" s="821"/>
      <c r="I83" s="129"/>
      <c r="J83" s="129"/>
      <c r="K83" s="129"/>
      <c r="L83" s="921"/>
      <c r="M83" s="921"/>
      <c r="N83" s="48"/>
    </row>
    <row r="84" spans="1:14" ht="15.75" thickBot="1">
      <c r="B84" s="839" t="s">
        <v>953</v>
      </c>
      <c r="C84" s="840"/>
      <c r="D84" s="840"/>
      <c r="E84" s="840"/>
      <c r="F84" s="840"/>
      <c r="G84" s="840"/>
      <c r="H84" s="840"/>
      <c r="I84" s="840"/>
      <c r="J84" s="840"/>
      <c r="K84" s="840"/>
      <c r="L84" s="840"/>
      <c r="M84" s="841"/>
      <c r="N84" s="305">
        <f>SUM(N78:N83)</f>
        <v>447.80884086334993</v>
      </c>
    </row>
    <row r="85" spans="1:14" ht="15.75" thickBot="1">
      <c r="B85" s="36"/>
      <c r="C85" s="37"/>
      <c r="D85" s="37"/>
      <c r="E85" s="37"/>
      <c r="F85" s="37"/>
      <c r="G85" s="37"/>
      <c r="H85" s="37"/>
      <c r="I85" s="37"/>
      <c r="J85" s="37"/>
      <c r="K85" s="37"/>
      <c r="L85" s="37"/>
      <c r="M85" s="37"/>
      <c r="N85" s="38"/>
    </row>
    <row r="86" spans="1:14" ht="15.75" thickBot="1">
      <c r="B86" s="833" t="s">
        <v>967</v>
      </c>
      <c r="C86" s="834"/>
      <c r="D86" s="834"/>
      <c r="E86" s="834"/>
      <c r="F86" s="834"/>
      <c r="G86" s="834"/>
      <c r="H86" s="834"/>
      <c r="I86" s="834"/>
      <c r="J86" s="834"/>
      <c r="K86" s="834"/>
      <c r="L86" s="834"/>
      <c r="M86" s="835"/>
      <c r="N86" s="102">
        <f>N48+N62+N73+N84</f>
        <v>3686.7112243097081</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24" t="s">
        <v>969</v>
      </c>
      <c r="C90" s="825"/>
      <c r="D90" s="825"/>
      <c r="E90" s="825"/>
      <c r="F90" s="825"/>
      <c r="G90" s="825"/>
      <c r="H90" s="825"/>
      <c r="I90" s="318"/>
      <c r="J90" s="338"/>
      <c r="K90" s="306" t="s">
        <v>970</v>
      </c>
      <c r="L90" s="863" t="s">
        <v>971</v>
      </c>
      <c r="M90" s="864"/>
      <c r="N90" s="307"/>
    </row>
    <row r="91" spans="1:14">
      <c r="B91" s="865" t="s">
        <v>972</v>
      </c>
      <c r="C91" s="866"/>
      <c r="D91" s="866"/>
      <c r="E91" s="866"/>
      <c r="F91" s="866"/>
      <c r="G91" s="866"/>
      <c r="H91" s="866"/>
      <c r="I91" s="90"/>
      <c r="J91" s="91"/>
      <c r="K91" s="308">
        <v>0.2</v>
      </c>
      <c r="L91" s="867">
        <f>N86*K91</f>
        <v>737.34224486194171</v>
      </c>
      <c r="M91" s="868"/>
      <c r="N91" s="54"/>
    </row>
    <row r="92" spans="1:14">
      <c r="B92" s="92" t="s">
        <v>973</v>
      </c>
      <c r="C92" s="93"/>
      <c r="D92" s="93"/>
      <c r="E92" s="93"/>
      <c r="F92" s="93"/>
      <c r="G92" s="93"/>
      <c r="H92" s="93"/>
      <c r="I92" s="90"/>
      <c r="J92" s="91"/>
      <c r="K92" s="308">
        <v>0.05</v>
      </c>
      <c r="L92" s="867">
        <f>N86*K92</f>
        <v>184.33556121548543</v>
      </c>
      <c r="M92" s="868"/>
      <c r="N92" s="54"/>
    </row>
    <row r="93" spans="1:14" ht="15.75" thickBot="1">
      <c r="B93" s="94" t="s">
        <v>974</v>
      </c>
      <c r="C93" s="95"/>
      <c r="D93" s="95"/>
      <c r="E93" s="95"/>
      <c r="F93" s="95"/>
      <c r="G93" s="95"/>
      <c r="H93" s="95"/>
      <c r="I93" s="96"/>
      <c r="J93" s="97"/>
      <c r="K93" s="309">
        <v>0.05</v>
      </c>
      <c r="L93" s="869">
        <f>N86*K93</f>
        <v>184.33556121548543</v>
      </c>
      <c r="M93" s="870"/>
      <c r="N93" s="54"/>
    </row>
    <row r="94" spans="1:14" ht="15.75" thickBot="1">
      <c r="B94" s="833" t="s">
        <v>953</v>
      </c>
      <c r="C94" s="834"/>
      <c r="D94" s="834"/>
      <c r="E94" s="834"/>
      <c r="F94" s="834"/>
      <c r="G94" s="834"/>
      <c r="H94" s="834"/>
      <c r="I94" s="834"/>
      <c r="J94" s="834"/>
      <c r="K94" s="834"/>
      <c r="L94" s="834"/>
      <c r="M94" s="835"/>
      <c r="N94" s="55">
        <f>L91+L92+L93</f>
        <v>1106.0133672929126</v>
      </c>
    </row>
    <row r="95" spans="1:14" ht="15.75" thickBot="1">
      <c r="B95" s="36"/>
      <c r="C95" s="37"/>
      <c r="D95" s="37"/>
      <c r="E95" s="37"/>
      <c r="F95" s="37"/>
      <c r="G95" s="37"/>
      <c r="H95" s="37"/>
      <c r="I95" s="37"/>
      <c r="J95" s="37"/>
      <c r="K95" s="37"/>
      <c r="L95" s="37"/>
      <c r="M95" s="37"/>
      <c r="N95" s="38"/>
    </row>
    <row r="96" spans="1:14" ht="15.75" thickBot="1">
      <c r="A96" t="s">
        <v>2016</v>
      </c>
      <c r="B96" s="833" t="s">
        <v>975</v>
      </c>
      <c r="C96" s="834"/>
      <c r="D96" s="834"/>
      <c r="E96" s="834"/>
      <c r="F96" s="834"/>
      <c r="G96" s="834"/>
      <c r="H96" s="834"/>
      <c r="I96" s="834"/>
      <c r="J96" s="834"/>
      <c r="K96" s="834"/>
      <c r="L96" s="834"/>
      <c r="M96" s="835"/>
      <c r="N96" s="192">
        <f>N86+N94</f>
        <v>4792.7245916026204</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2216</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2217</v>
      </c>
      <c r="C112" s="34"/>
      <c r="D112" s="34"/>
      <c r="E112" s="34"/>
      <c r="F112" s="34"/>
      <c r="G112" s="34"/>
      <c r="H112" s="34"/>
      <c r="I112" s="34"/>
      <c r="J112" s="34"/>
      <c r="K112" s="34"/>
      <c r="L112" s="34"/>
      <c r="M112" s="34"/>
      <c r="N112" s="35"/>
    </row>
    <row r="113" spans="2:14" ht="15" customHeight="1">
      <c r="B113" s="871" t="s">
        <v>2218</v>
      </c>
      <c r="C113" s="872"/>
      <c r="D113" s="872"/>
      <c r="E113" s="872"/>
      <c r="F113" s="872"/>
      <c r="G113" s="872"/>
      <c r="H113" s="872"/>
      <c r="I113" s="872"/>
      <c r="J113" s="872"/>
      <c r="K113" s="872"/>
      <c r="L113" s="872"/>
      <c r="M113" s="872"/>
      <c r="N113" s="873"/>
    </row>
    <row r="114" spans="2:14" ht="15" customHeight="1">
      <c r="B114" s="871"/>
      <c r="C114" s="872"/>
      <c r="D114" s="872"/>
      <c r="E114" s="872"/>
      <c r="F114" s="872"/>
      <c r="G114" s="872"/>
      <c r="H114" s="872"/>
      <c r="I114" s="872"/>
      <c r="J114" s="872"/>
      <c r="K114" s="872"/>
      <c r="L114" s="872"/>
      <c r="M114" s="872"/>
      <c r="N114" s="873"/>
    </row>
    <row r="115" spans="2:14" ht="30" customHeight="1">
      <c r="B115" s="874" t="s">
        <v>2219</v>
      </c>
      <c r="C115" s="875"/>
      <c r="D115" s="875"/>
      <c r="E115" s="875"/>
      <c r="F115" s="875"/>
      <c r="G115" s="875"/>
      <c r="H115" s="875"/>
      <c r="I115" s="875"/>
      <c r="J115" s="875"/>
      <c r="K115" s="875"/>
      <c r="L115" s="875"/>
      <c r="M115" s="875"/>
      <c r="N115" s="876"/>
    </row>
    <row r="116" spans="2:14">
      <c r="B116" s="874"/>
      <c r="C116" s="875"/>
      <c r="D116" s="875"/>
      <c r="E116" s="875"/>
      <c r="F116" s="875"/>
      <c r="G116" s="875"/>
      <c r="H116" s="875"/>
      <c r="I116" s="875"/>
      <c r="J116" s="875"/>
      <c r="K116" s="875"/>
      <c r="L116" s="875"/>
      <c r="M116" s="875"/>
      <c r="N116" s="876"/>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2220</v>
      </c>
      <c r="C126" s="58"/>
      <c r="D126" s="58"/>
      <c r="E126" s="15"/>
      <c r="F126" s="15"/>
      <c r="G126" s="15"/>
      <c r="H126" s="15"/>
      <c r="I126" s="15"/>
      <c r="J126" s="810"/>
      <c r="K126" s="810"/>
      <c r="L126" s="810"/>
      <c r="M126" s="810"/>
      <c r="N126" s="811"/>
    </row>
    <row r="127" spans="2:14" ht="15.75" thickBot="1">
      <c r="B127" s="265" t="s">
        <v>2221</v>
      </c>
      <c r="C127" s="397"/>
      <c r="D127" s="397"/>
      <c r="E127" s="60"/>
      <c r="F127" s="60"/>
      <c r="G127" s="60"/>
      <c r="H127" s="60"/>
      <c r="I127" s="60"/>
      <c r="J127" s="812"/>
      <c r="K127" s="812"/>
      <c r="L127" s="812"/>
      <c r="M127" s="812"/>
      <c r="N127" s="81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1092</v>
      </c>
      <c r="C31" s="84" t="s">
        <v>2039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112</v>
      </c>
      <c r="B36" s="846" t="str">
        <f>VLOOKUP(A36,EQUIPOS!A6:D154,3,FALSE)</f>
        <v xml:space="preserve">Aspersor manual
</v>
      </c>
      <c r="C36" s="847"/>
      <c r="D36" s="847"/>
      <c r="E36" s="847"/>
      <c r="F36" s="847"/>
      <c r="G36" s="847"/>
      <c r="H36" s="848"/>
      <c r="I36" s="271"/>
      <c r="J36" s="272"/>
      <c r="K36" s="273">
        <f>VLOOKUP(A36,EQUIPOS!A6:D163,4,FALSE)</f>
        <v>3044.5778570314651</v>
      </c>
      <c r="L36" s="274"/>
      <c r="M36" s="275">
        <v>6.25</v>
      </c>
      <c r="N36" s="276">
        <f t="shared" ref="N36:N41" si="0">K36/M36</f>
        <v>487.13245712503442</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v>
      </c>
      <c r="N37" s="276">
        <f t="shared" si="0"/>
        <v>1738.8403241133208</v>
      </c>
    </row>
    <row r="38" spans="1:14">
      <c r="A38" t="s">
        <v>184</v>
      </c>
      <c r="B38" s="846" t="str">
        <f>VLOOKUP(A38,EQUIPOS!A8:D154,3,FALSE)</f>
        <v>Cortadora de pavimento, Máxima profundidad de corte: 160 mm. Capacidad de disco: desde 12´´ hasta 18´´ de diámetro. Peso operacional: 135 kg, 13.5 hp de potencia</v>
      </c>
      <c r="C38" s="847"/>
      <c r="D38" s="847"/>
      <c r="E38" s="847"/>
      <c r="F38" s="847"/>
      <c r="G38" s="847"/>
      <c r="H38" s="848"/>
      <c r="I38" s="271"/>
      <c r="J38" s="272"/>
      <c r="K38" s="273">
        <f>VLOOKUP(A38,EQUIPOS!A8:D165,4,FALSE)</f>
        <v>36494.787941781942</v>
      </c>
      <c r="L38" s="274"/>
      <c r="M38" s="275">
        <v>3.75</v>
      </c>
      <c r="N38" s="276">
        <f t="shared" si="0"/>
        <v>9731.9434511418513</v>
      </c>
    </row>
    <row r="39" spans="1:14">
      <c r="A39" t="s">
        <v>228</v>
      </c>
      <c r="B39" s="846" t="str">
        <f>VLOOKUP(A39,EQUIPOS!A9:D154,3,FALSE)</f>
        <v xml:space="preserve">Formaleta metálica (concreto hidráulico)
</v>
      </c>
      <c r="C39" s="847"/>
      <c r="D39" s="847"/>
      <c r="E39" s="847"/>
      <c r="F39" s="847"/>
      <c r="G39" s="847"/>
      <c r="H39" s="848"/>
      <c r="I39" s="271"/>
      <c r="J39" s="272"/>
      <c r="K39" s="273">
        <f>VLOOKUP(A39,EQUIPOS!A9:D166,4,FALSE)</f>
        <v>6074.7313181243717</v>
      </c>
      <c r="L39" s="274"/>
      <c r="M39" s="275">
        <v>6.25</v>
      </c>
      <c r="N39" s="276">
        <f t="shared" si="0"/>
        <v>971.9570108998995</v>
      </c>
    </row>
    <row r="40" spans="1:14">
      <c r="A40" t="s">
        <v>301</v>
      </c>
      <c r="B40" s="846" t="str">
        <f>VLOOKUP(A40,EQUIPOS!A10:D154,3,FALSE)</f>
        <v>Regla vibratoria, de longitud de 3 a 5 m, motor de 3600 rpm, potencia 6 HP</v>
      </c>
      <c r="C40" s="847"/>
      <c r="D40" s="847"/>
      <c r="E40" s="847"/>
      <c r="F40" s="847"/>
      <c r="G40" s="847"/>
      <c r="H40" s="848"/>
      <c r="I40" s="271"/>
      <c r="J40" s="272"/>
      <c r="K40" s="273">
        <f>VLOOKUP(A40,EQUIPOS!A10:D167,4,FALSE)</f>
        <v>13089.624157244076</v>
      </c>
      <c r="L40" s="274"/>
      <c r="M40" s="275">
        <v>6.25</v>
      </c>
      <c r="N40" s="276">
        <f t="shared" si="0"/>
        <v>2094.3398651590524</v>
      </c>
    </row>
    <row r="41" spans="1:14">
      <c r="A41" t="s">
        <v>363</v>
      </c>
      <c r="B41" s="846" t="str">
        <f>VLOOKUP(A41,EQUIPOS!A11:D155,3,FALSE)</f>
        <v>Vibrador de concreto, Motor de 3 hp a 18.000 rpm Mangueras de 4 mt</v>
      </c>
      <c r="C41" s="847"/>
      <c r="D41" s="847"/>
      <c r="E41" s="847"/>
      <c r="F41" s="847"/>
      <c r="G41" s="847"/>
      <c r="H41" s="848"/>
      <c r="I41" s="271"/>
      <c r="J41" s="272"/>
      <c r="K41" s="273">
        <f>VLOOKUP(A41,EQUIPOS!A11:D168,4,FALSE)</f>
        <v>7666.9722566768787</v>
      </c>
      <c r="L41" s="274"/>
      <c r="M41" s="275">
        <v>6.25</v>
      </c>
      <c r="N41" s="276">
        <f t="shared" si="0"/>
        <v>1226.7155610683005</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N83*M46</f>
        <v>971.20648722881606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17222.135156736276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4910.07388087239</v>
      </c>
      <c r="N53" s="276">
        <f>K53*M53</f>
        <v>30119.666167388499</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5000</v>
      </c>
      <c r="N54" s="276">
        <f>K54*M54</f>
        <v>1851.851851851852</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975.30112727491542</v>
      </c>
      <c r="N55" s="276">
        <f>K55*M55</f>
        <v>1083.6679191943506</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6282.4318889018232</v>
      </c>
      <c r="N56" s="276">
        <f>K56*M56</f>
        <v>6980.4798765575815</v>
      </c>
    </row>
    <row r="57" spans="1:14">
      <c r="A57" s="147" t="s">
        <v>778</v>
      </c>
      <c r="B57" s="828" t="str">
        <f>VLOOKUP(A57,MATERIALES!A7:D373,3,FALSE)</f>
        <v>Antisol blanco (presentación 20 kg)</v>
      </c>
      <c r="C57" s="829" t="e">
        <f>VLOOKUP(B57,MATERIALES!B7:E373,3,FALSE)</f>
        <v>#N/A</v>
      </c>
      <c r="D57" s="829" t="e">
        <f>VLOOKUP(C57,MATERIALES!C7:F373,3,FALSE)</f>
        <v>#N/A</v>
      </c>
      <c r="E57" s="829" t="e">
        <f>VLOOKUP(D57,MATERIALES!D7:G373,3,FALSE)</f>
        <v>#N/A</v>
      </c>
      <c r="F57" s="829" t="e">
        <f>VLOOKUP(E57,MATERIALES!E7:H373,3,FALSE)</f>
        <v>#N/A</v>
      </c>
      <c r="G57" s="829" t="e">
        <f>VLOOKUP(F57,MATERIALES!F7:I373,3,FALSE)</f>
        <v>#N/A</v>
      </c>
      <c r="H57" s="829" t="e">
        <f>VLOOKUP(G57,MATERIALES!G7:J373,3,FALSE)</f>
        <v>#N/A</v>
      </c>
      <c r="I57" s="829" t="e">
        <f>VLOOKUP(H57,MATERIALES!H7:K373,3,FALSE)</f>
        <v>#N/A</v>
      </c>
      <c r="J57" s="315" t="str">
        <f>VLOOKUP(A57,MATERIALES!A11:D649,2,FALSE)</f>
        <v>kg</v>
      </c>
      <c r="K57" s="47">
        <v>1.1200000000000001</v>
      </c>
      <c r="L57" s="922">
        <f>VLOOKUP(A57,MATERIALES!A4:D373,4,FALSE)</f>
        <v>6250.0192326460192</v>
      </c>
      <c r="M57" s="923"/>
      <c r="N57" s="276">
        <f>K57*L57</f>
        <v>7000.0215405635417</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674854.1509479041</v>
      </c>
      <c r="N58" s="276">
        <f>K58*M58</f>
        <v>681602.69245738315</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33" t="s">
        <v>953</v>
      </c>
      <c r="C61" s="834"/>
      <c r="D61" s="834"/>
      <c r="E61" s="834"/>
      <c r="F61" s="834"/>
      <c r="G61" s="834"/>
      <c r="H61" s="834"/>
      <c r="I61" s="834"/>
      <c r="J61" s="834"/>
      <c r="K61" s="834"/>
      <c r="L61" s="834"/>
      <c r="M61" s="835"/>
      <c r="N61" s="398">
        <f>SUM(N53:N60)</f>
        <v>728638.37981293898</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6" t="s">
        <v>961</v>
      </c>
      <c r="M65" s="809"/>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22">
        <f>VLOOKUP(A66,TRANSPORTE!A5:D117,4,FALSE)</f>
        <v>1382.2814125073305</v>
      </c>
      <c r="M66" s="923"/>
      <c r="N66" s="291">
        <f>K66*L66</f>
        <v>1396.1042266324039</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22"/>
      <c r="M71" s="823"/>
      <c r="N71" s="130"/>
    </row>
    <row r="72" spans="1:15" ht="15.75" thickBot="1">
      <c r="B72" s="839" t="s">
        <v>953</v>
      </c>
      <c r="C72" s="840"/>
      <c r="D72" s="840"/>
      <c r="E72" s="840"/>
      <c r="F72" s="840"/>
      <c r="G72" s="840"/>
      <c r="H72" s="840"/>
      <c r="I72" s="840"/>
      <c r="J72" s="840"/>
      <c r="K72" s="840"/>
      <c r="L72" s="840"/>
      <c r="M72" s="841"/>
      <c r="N72" s="107">
        <f>N66+N67+N68+N69+N70</f>
        <v>1396.1042266324039</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59" t="s">
        <v>963</v>
      </c>
      <c r="C76" s="860"/>
      <c r="D76" s="860"/>
      <c r="E76" s="860"/>
      <c r="F76" s="860"/>
      <c r="G76" s="860"/>
      <c r="H76" s="860"/>
      <c r="I76" s="76" t="s">
        <v>964</v>
      </c>
      <c r="J76" s="78" t="s">
        <v>1410</v>
      </c>
      <c r="K76" s="77" t="s">
        <v>966</v>
      </c>
      <c r="L76" s="861" t="s">
        <v>950</v>
      </c>
      <c r="M76" s="86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20"/>
      <c r="C82" s="821"/>
      <c r="D82" s="821"/>
      <c r="E82" s="821"/>
      <c r="F82" s="821"/>
      <c r="G82" s="821"/>
      <c r="H82" s="821"/>
      <c r="I82" s="129"/>
      <c r="J82" s="129"/>
      <c r="K82" s="129"/>
      <c r="L82" s="921"/>
      <c r="M82" s="921"/>
      <c r="N82" s="130"/>
    </row>
    <row r="83" spans="1:14" ht="15.75" thickBot="1">
      <c r="B83" s="839" t="s">
        <v>953</v>
      </c>
      <c r="C83" s="840"/>
      <c r="D83" s="840"/>
      <c r="E83" s="840"/>
      <c r="F83" s="840"/>
      <c r="G83" s="840"/>
      <c r="H83" s="840"/>
      <c r="I83" s="840"/>
      <c r="J83" s="840"/>
      <c r="K83" s="840"/>
      <c r="L83" s="840"/>
      <c r="M83" s="841"/>
      <c r="N83" s="464">
        <f>SUM(N77:N82)</f>
        <v>9712.0648722881597</v>
      </c>
    </row>
    <row r="84" spans="1:14" ht="15.75" thickBot="1">
      <c r="B84" s="36"/>
      <c r="C84" s="37"/>
      <c r="D84" s="37"/>
      <c r="E84" s="37"/>
      <c r="F84" s="37"/>
      <c r="G84" s="37"/>
      <c r="H84" s="37"/>
      <c r="I84" s="37"/>
      <c r="J84" s="37"/>
      <c r="K84" s="37"/>
      <c r="L84" s="37"/>
      <c r="M84" s="37"/>
      <c r="N84" s="38"/>
    </row>
    <row r="85" spans="1:14" ht="15.75" thickBot="1">
      <c r="B85" s="833" t="s">
        <v>967</v>
      </c>
      <c r="C85" s="834"/>
      <c r="D85" s="834"/>
      <c r="E85" s="834"/>
      <c r="F85" s="834"/>
      <c r="G85" s="834"/>
      <c r="H85" s="834"/>
      <c r="I85" s="834"/>
      <c r="J85" s="834"/>
      <c r="K85" s="834"/>
      <c r="L85" s="834"/>
      <c r="M85" s="835"/>
      <c r="N85" s="102">
        <f>N48+N61+N72+N83</f>
        <v>756968.68406859576</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4" t="s">
        <v>969</v>
      </c>
      <c r="C89" s="825"/>
      <c r="D89" s="825"/>
      <c r="E89" s="825"/>
      <c r="F89" s="825"/>
      <c r="G89" s="825"/>
      <c r="H89" s="825"/>
      <c r="I89" s="318"/>
      <c r="J89" s="338"/>
      <c r="K89" s="306" t="s">
        <v>970</v>
      </c>
      <c r="L89" s="863" t="s">
        <v>971</v>
      </c>
      <c r="M89" s="864"/>
      <c r="N89" s="307"/>
    </row>
    <row r="90" spans="1:14">
      <c r="B90" s="865" t="s">
        <v>972</v>
      </c>
      <c r="C90" s="866"/>
      <c r="D90" s="866"/>
      <c r="E90" s="866"/>
      <c r="F90" s="866"/>
      <c r="G90" s="866"/>
      <c r="H90" s="866"/>
      <c r="I90" s="90"/>
      <c r="J90" s="91"/>
      <c r="K90" s="308">
        <v>0.2</v>
      </c>
      <c r="L90" s="867">
        <f>N85*K90</f>
        <v>151393.73681371915</v>
      </c>
      <c r="M90" s="868"/>
      <c r="N90" s="54"/>
    </row>
    <row r="91" spans="1:14">
      <c r="B91" s="92" t="s">
        <v>973</v>
      </c>
      <c r="C91" s="93"/>
      <c r="D91" s="93"/>
      <c r="E91" s="93"/>
      <c r="F91" s="93"/>
      <c r="G91" s="93"/>
      <c r="H91" s="93"/>
      <c r="I91" s="90"/>
      <c r="J91" s="91"/>
      <c r="K91" s="308">
        <v>0.05</v>
      </c>
      <c r="L91" s="867">
        <f>N85*K91</f>
        <v>37848.434203429788</v>
      </c>
      <c r="M91" s="868"/>
      <c r="N91" s="54"/>
    </row>
    <row r="92" spans="1:14" ht="15.75" thickBot="1">
      <c r="B92" s="94" t="s">
        <v>974</v>
      </c>
      <c r="C92" s="95"/>
      <c r="D92" s="95"/>
      <c r="E92" s="95"/>
      <c r="F92" s="95"/>
      <c r="G92" s="95"/>
      <c r="H92" s="95"/>
      <c r="I92" s="96"/>
      <c r="J92" s="97"/>
      <c r="K92" s="309">
        <v>0.05</v>
      </c>
      <c r="L92" s="869">
        <f>N85*K92</f>
        <v>37848.434203429788</v>
      </c>
      <c r="M92" s="870"/>
      <c r="N92" s="54"/>
    </row>
    <row r="93" spans="1:14" ht="15.75" thickBot="1">
      <c r="B93" s="833" t="s">
        <v>953</v>
      </c>
      <c r="C93" s="834"/>
      <c r="D93" s="834"/>
      <c r="E93" s="834"/>
      <c r="F93" s="834"/>
      <c r="G93" s="834"/>
      <c r="H93" s="834"/>
      <c r="I93" s="834"/>
      <c r="J93" s="834"/>
      <c r="K93" s="834"/>
      <c r="L93" s="834"/>
      <c r="M93" s="835"/>
      <c r="N93" s="55">
        <f>L90+L91+L92</f>
        <v>227090.60522057873</v>
      </c>
    </row>
    <row r="94" spans="1:14" ht="15.75" thickBot="1">
      <c r="B94" s="36"/>
      <c r="C94" s="37"/>
      <c r="D94" s="37"/>
      <c r="E94" s="37"/>
      <c r="F94" s="37"/>
      <c r="G94" s="37"/>
      <c r="H94" s="37"/>
      <c r="I94" s="37"/>
      <c r="J94" s="37"/>
      <c r="K94" s="37"/>
      <c r="L94" s="37"/>
      <c r="M94" s="37"/>
      <c r="N94" s="38"/>
    </row>
    <row r="95" spans="1:14" ht="15.75" thickBot="1">
      <c r="A95" t="s">
        <v>2016</v>
      </c>
      <c r="B95" s="833" t="s">
        <v>975</v>
      </c>
      <c r="C95" s="834"/>
      <c r="D95" s="834"/>
      <c r="E95" s="834"/>
      <c r="F95" s="834"/>
      <c r="G95" s="834"/>
      <c r="H95" s="834"/>
      <c r="I95" s="834"/>
      <c r="J95" s="834"/>
      <c r="K95" s="834"/>
      <c r="L95" s="834"/>
      <c r="M95" s="835"/>
      <c r="N95" s="192">
        <f>N85+N93</f>
        <v>984059.28928917449</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71" t="s">
        <v>2218</v>
      </c>
      <c r="C112" s="872"/>
      <c r="D112" s="872"/>
      <c r="E112" s="872"/>
      <c r="F112" s="872"/>
      <c r="G112" s="872"/>
      <c r="H112" s="872"/>
      <c r="I112" s="872"/>
      <c r="J112" s="872"/>
      <c r="K112" s="872"/>
      <c r="L112" s="872"/>
      <c r="M112" s="872"/>
      <c r="N112" s="873"/>
    </row>
    <row r="113" spans="2:14" ht="15" customHeight="1">
      <c r="B113" s="871"/>
      <c r="C113" s="872"/>
      <c r="D113" s="872"/>
      <c r="E113" s="872"/>
      <c r="F113" s="872"/>
      <c r="G113" s="872"/>
      <c r="H113" s="872"/>
      <c r="I113" s="872"/>
      <c r="J113" s="872"/>
      <c r="K113" s="872"/>
      <c r="L113" s="872"/>
      <c r="M113" s="872"/>
      <c r="N113" s="873"/>
    </row>
    <row r="114" spans="2:14" ht="30" customHeight="1">
      <c r="B114" s="874" t="s">
        <v>2219</v>
      </c>
      <c r="C114" s="875"/>
      <c r="D114" s="875"/>
      <c r="E114" s="875"/>
      <c r="F114" s="875"/>
      <c r="G114" s="875"/>
      <c r="H114" s="875"/>
      <c r="I114" s="875"/>
      <c r="J114" s="875"/>
      <c r="K114" s="875"/>
      <c r="L114" s="875"/>
      <c r="M114" s="875"/>
      <c r="N114" s="876"/>
    </row>
    <row r="115" spans="2:14">
      <c r="B115" s="874"/>
      <c r="C115" s="875"/>
      <c r="D115" s="875"/>
      <c r="E115" s="875"/>
      <c r="F115" s="875"/>
      <c r="G115" s="875"/>
      <c r="H115" s="875"/>
      <c r="I115" s="875"/>
      <c r="J115" s="875"/>
      <c r="K115" s="875"/>
      <c r="L115" s="875"/>
      <c r="M115" s="875"/>
      <c r="N115" s="87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10"/>
      <c r="K125" s="810"/>
      <c r="L125" s="810"/>
      <c r="M125" s="810"/>
      <c r="N125" s="811"/>
    </row>
    <row r="126" spans="2:14" ht="15.75" customHeight="1" thickBot="1">
      <c r="B126" s="265" t="s">
        <v>2221</v>
      </c>
      <c r="C126" s="397"/>
      <c r="D126" s="397"/>
      <c r="E126" s="60"/>
      <c r="F126" s="60"/>
      <c r="G126" s="60"/>
      <c r="H126" s="60"/>
      <c r="I126" s="60"/>
      <c r="J126" s="812"/>
      <c r="K126" s="812"/>
      <c r="L126" s="812"/>
      <c r="M126" s="812"/>
      <c r="N126" s="81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5.75" hidden="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1624</v>
      </c>
      <c r="C31" s="84" t="s">
        <v>1623</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112</v>
      </c>
      <c r="B36" s="846" t="str">
        <f>VLOOKUP(A36,EQUIPOS!A6:D154,3,FALSE)</f>
        <v xml:space="preserve">Aspersor manual
</v>
      </c>
      <c r="C36" s="847"/>
      <c r="D36" s="847"/>
      <c r="E36" s="847"/>
      <c r="F36" s="847"/>
      <c r="G36" s="847"/>
      <c r="H36" s="848"/>
      <c r="I36" s="271"/>
      <c r="J36" s="272"/>
      <c r="K36" s="273">
        <f>VLOOKUP(A36,EQUIPOS!A6:D163,4,FALSE)</f>
        <v>3044.5778570314651</v>
      </c>
      <c r="L36" s="274"/>
      <c r="M36" s="275">
        <v>6.25</v>
      </c>
      <c r="N36" s="276">
        <f t="shared" ref="N36:N41" si="0">K36/M36</f>
        <v>487.13245712503442</v>
      </c>
    </row>
    <row r="37" spans="1:14">
      <c r="A37" s="116" t="s">
        <v>176</v>
      </c>
      <c r="B37" s="846" t="str">
        <f>VLOOKUP(A37,EQUIPOS!A7:D154,3,FALSE)</f>
        <v xml:space="preserve">Compresor (barrido y soplado)
</v>
      </c>
      <c r="C37" s="847"/>
      <c r="D37" s="847"/>
      <c r="E37" s="847"/>
      <c r="F37" s="847"/>
      <c r="G37" s="847"/>
      <c r="H37" s="848"/>
      <c r="I37" s="271"/>
      <c r="J37" s="272"/>
      <c r="K37" s="273">
        <f>VLOOKUP(A37,EQUIPOS!A7:D164,4,FALSE)</f>
        <v>86942.016205666034</v>
      </c>
      <c r="L37" s="274"/>
      <c r="M37" s="275">
        <v>50</v>
      </c>
      <c r="N37" s="276">
        <f t="shared" si="0"/>
        <v>1738.8403241133208</v>
      </c>
    </row>
    <row r="38" spans="1:14">
      <c r="A38" t="s">
        <v>184</v>
      </c>
      <c r="B38" s="846" t="str">
        <f>VLOOKUP(A38,EQUIPOS!A8:D154,3,FALSE)</f>
        <v>Cortadora de pavimento, Máxima profundidad de corte: 160 mm. Capacidad de disco: desde 12´´ hasta 18´´ de diámetro. Peso operacional: 135 kg, 13.5 hp de potencia</v>
      </c>
      <c r="C38" s="847"/>
      <c r="D38" s="847"/>
      <c r="E38" s="847"/>
      <c r="F38" s="847"/>
      <c r="G38" s="847"/>
      <c r="H38" s="848"/>
      <c r="I38" s="271"/>
      <c r="J38" s="272"/>
      <c r="K38" s="273">
        <f>VLOOKUP(A38,EQUIPOS!A8:D165,4,FALSE)</f>
        <v>36494.787941781942</v>
      </c>
      <c r="L38" s="274"/>
      <c r="M38" s="275">
        <v>3.75</v>
      </c>
      <c r="N38" s="276">
        <f t="shared" si="0"/>
        <v>9731.9434511418513</v>
      </c>
    </row>
    <row r="39" spans="1:14">
      <c r="A39" t="s">
        <v>228</v>
      </c>
      <c r="B39" s="846" t="str">
        <f>VLOOKUP(A39,EQUIPOS!A9:D154,3,FALSE)</f>
        <v xml:space="preserve">Formaleta metálica (concreto hidráulico)
</v>
      </c>
      <c r="C39" s="847"/>
      <c r="D39" s="847"/>
      <c r="E39" s="847"/>
      <c r="F39" s="847"/>
      <c r="G39" s="847"/>
      <c r="H39" s="848"/>
      <c r="I39" s="271"/>
      <c r="J39" s="272"/>
      <c r="K39" s="273">
        <f>VLOOKUP(A39,EQUIPOS!A9:D166,4,FALSE)</f>
        <v>6074.7313181243717</v>
      </c>
      <c r="L39" s="274"/>
      <c r="M39" s="275">
        <v>6.25</v>
      </c>
      <c r="N39" s="276">
        <f t="shared" si="0"/>
        <v>971.9570108998995</v>
      </c>
    </row>
    <row r="40" spans="1:14">
      <c r="A40" t="s">
        <v>301</v>
      </c>
      <c r="B40" s="846" t="str">
        <f>VLOOKUP(A40,EQUIPOS!A10:D154,3,FALSE)</f>
        <v>Regla vibratoria, de longitud de 3 a 5 m, motor de 3600 rpm, potencia 6 HP</v>
      </c>
      <c r="C40" s="847"/>
      <c r="D40" s="847"/>
      <c r="E40" s="847"/>
      <c r="F40" s="847"/>
      <c r="G40" s="847"/>
      <c r="H40" s="848"/>
      <c r="I40" s="271"/>
      <c r="J40" s="272"/>
      <c r="K40" s="273">
        <f>VLOOKUP(A40,EQUIPOS!A10:D167,4,FALSE)</f>
        <v>13089.624157244076</v>
      </c>
      <c r="L40" s="274"/>
      <c r="M40" s="275">
        <v>6.25</v>
      </c>
      <c r="N40" s="276">
        <f t="shared" si="0"/>
        <v>2094.3398651590524</v>
      </c>
    </row>
    <row r="41" spans="1:14">
      <c r="A41" t="s">
        <v>363</v>
      </c>
      <c r="B41" s="846" t="str">
        <f>VLOOKUP(A41,EQUIPOS!A11:D155,3,FALSE)</f>
        <v>Vibrador de concreto, Motor de 3 hp a 18.000 rpm Mangueras de 4 mt</v>
      </c>
      <c r="C41" s="847"/>
      <c r="D41" s="847"/>
      <c r="E41" s="847"/>
      <c r="F41" s="847"/>
      <c r="G41" s="847"/>
      <c r="H41" s="848"/>
      <c r="I41" s="271"/>
      <c r="J41" s="272"/>
      <c r="K41" s="273">
        <f>VLOOKUP(A41,EQUIPOS!A11:D168,4,FALSE)</f>
        <v>7666.9722566768787</v>
      </c>
      <c r="L41" s="274"/>
      <c r="M41" s="275">
        <v>6.25</v>
      </c>
      <c r="N41" s="276">
        <f t="shared" si="0"/>
        <v>1226.7155610683005</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46"/>
      <c r="C44" s="847"/>
      <c r="D44" s="847"/>
      <c r="E44" s="847"/>
      <c r="F44" s="847"/>
      <c r="G44" s="847"/>
      <c r="H44" s="848"/>
      <c r="I44" s="849"/>
      <c r="J44" s="830"/>
      <c r="K44" s="273"/>
      <c r="L44" s="850"/>
      <c r="M44" s="851"/>
      <c r="N44" s="276"/>
    </row>
    <row r="45" spans="1:14">
      <c r="B45" s="846"/>
      <c r="C45" s="847"/>
      <c r="D45" s="847"/>
      <c r="E45" s="852"/>
      <c r="F45" s="847"/>
      <c r="G45" s="847"/>
      <c r="H45" s="848"/>
      <c r="I45" s="39"/>
      <c r="J45" s="40"/>
      <c r="K45" s="278"/>
      <c r="L45" s="280"/>
      <c r="M45" s="281"/>
      <c r="N45" s="282"/>
    </row>
    <row r="46" spans="1:14">
      <c r="B46" s="853" t="s">
        <v>952</v>
      </c>
      <c r="C46" s="854"/>
      <c r="D46" s="854"/>
      <c r="E46" s="41"/>
      <c r="F46" s="42"/>
      <c r="G46" s="42"/>
      <c r="H46" s="43"/>
      <c r="I46" s="39"/>
      <c r="J46" s="40"/>
      <c r="K46" s="283"/>
      <c r="L46" s="280"/>
      <c r="M46" s="405">
        <v>0.1</v>
      </c>
      <c r="N46" s="348">
        <f>N83*M46</f>
        <v>971.20648722881606</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SUM(N36:N47)</f>
        <v>17222.135156736276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4910.07388087239</v>
      </c>
      <c r="N53" s="276">
        <f>K53*M53</f>
        <v>30119.666167388499</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12923.804675614545</v>
      </c>
      <c r="N54" s="276">
        <f>K54*M54</f>
        <v>14474.661236688291</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5000</v>
      </c>
      <c r="N55" s="276">
        <f>K55*M55</f>
        <v>1851.851851851852</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975.30112727491542</v>
      </c>
      <c r="N56" s="276">
        <f>K56*M56</f>
        <v>1083.6679191943506</v>
      </c>
    </row>
    <row r="57" spans="1:14">
      <c r="A57" s="147" t="s">
        <v>646</v>
      </c>
      <c r="B57" s="828" t="str">
        <f>VLOOKUP(A57,MATERIALES!A7:D373,3,FALSE)</f>
        <v>Sello de silicona o sellador autonivelante</v>
      </c>
      <c r="C57" s="829" t="e">
        <f>VLOOKUP(B57,MATERIALES!B7:E373,3,FALSE)</f>
        <v>#N/A</v>
      </c>
      <c r="D57" s="829" t="e">
        <f>VLOOKUP(C57,MATERIALES!C7:F373,3,FALSE)</f>
        <v>#N/A</v>
      </c>
      <c r="E57" s="829" t="e">
        <f>VLOOKUP(D57,MATERIALES!D7:G373,3,FALSE)</f>
        <v>#N/A</v>
      </c>
      <c r="F57" s="829" t="e">
        <f>VLOOKUP(E57,MATERIALES!E7:H373,3,FALSE)</f>
        <v>#N/A</v>
      </c>
      <c r="G57" s="829" t="e">
        <f>VLOOKUP(F57,MATERIALES!F7:I373,3,FALSE)</f>
        <v>#N/A</v>
      </c>
      <c r="H57" s="829" t="e">
        <f>VLOOKUP(G57,MATERIALES!G7:J373,3,FALSE)</f>
        <v>#N/A</v>
      </c>
      <c r="I57" s="829" t="e">
        <f>VLOOKUP(H57,MATERIALES!H7:K373,3,FALSE)</f>
        <v>#N/A</v>
      </c>
      <c r="J57" s="315" t="s">
        <v>144</v>
      </c>
      <c r="K57" s="47">
        <v>1.1111111111111112</v>
      </c>
      <c r="L57" s="922">
        <f>VLOOKUP(A57,MATERIALES!A4:D373,4,FALSE)</f>
        <v>6282.4318889018232</v>
      </c>
      <c r="M57" s="923"/>
      <c r="N57" s="276">
        <f>K57*L57</f>
        <v>6980.4798765575815</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6250.0192326460192</v>
      </c>
      <c r="N58" s="276">
        <f>K58*M58</f>
        <v>7000.0215405635417</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674854.1509479041</v>
      </c>
      <c r="N59" s="276">
        <f>K59*M59</f>
        <v>681602.69245738315</v>
      </c>
    </row>
    <row r="60" spans="1:14" ht="15.75" thickBot="1">
      <c r="B60" s="313"/>
      <c r="C60" s="314"/>
      <c r="D60" s="314"/>
      <c r="E60" s="314"/>
      <c r="F60" s="314"/>
      <c r="G60" s="314"/>
      <c r="H60" s="314"/>
      <c r="I60" s="314"/>
      <c r="J60" s="129"/>
      <c r="K60" s="129"/>
      <c r="L60" s="329"/>
      <c r="M60" s="328"/>
      <c r="N60" s="130"/>
    </row>
    <row r="61" spans="1:14" ht="15.75" thickBot="1">
      <c r="B61" s="833" t="s">
        <v>953</v>
      </c>
      <c r="C61" s="834"/>
      <c r="D61" s="834"/>
      <c r="E61" s="834"/>
      <c r="F61" s="834"/>
      <c r="G61" s="834"/>
      <c r="H61" s="834"/>
      <c r="I61" s="834"/>
      <c r="J61" s="834"/>
      <c r="K61" s="834"/>
      <c r="L61" s="834"/>
      <c r="M61" s="835"/>
      <c r="N61" s="398">
        <f>SUM(N53:N60)</f>
        <v>743113.04104962724</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6" t="s">
        <v>961</v>
      </c>
      <c r="M65" s="809"/>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22">
        <f>VLOOKUP(A66,TRANSPORTE!A5:D117,4,FALSE)</f>
        <v>1382.2814125073305</v>
      </c>
      <c r="M66" s="923"/>
      <c r="N66" s="291">
        <f>K66*L66</f>
        <v>1396.1042266324039</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22"/>
      <c r="M71" s="823"/>
      <c r="N71" s="130"/>
    </row>
    <row r="72" spans="1:15" ht="15.75" thickBot="1">
      <c r="B72" s="839" t="s">
        <v>953</v>
      </c>
      <c r="C72" s="840"/>
      <c r="D72" s="840"/>
      <c r="E72" s="840"/>
      <c r="F72" s="840"/>
      <c r="G72" s="840"/>
      <c r="H72" s="840"/>
      <c r="I72" s="840"/>
      <c r="J72" s="840"/>
      <c r="K72" s="840"/>
      <c r="L72" s="840"/>
      <c r="M72" s="841"/>
      <c r="N72" s="107">
        <f>N66+N67+N68+N69+N70</f>
        <v>1396.1042266324039</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59" t="s">
        <v>963</v>
      </c>
      <c r="C76" s="860"/>
      <c r="D76" s="860"/>
      <c r="E76" s="860"/>
      <c r="F76" s="860"/>
      <c r="G76" s="860"/>
      <c r="H76" s="860"/>
      <c r="I76" s="76" t="s">
        <v>964</v>
      </c>
      <c r="J76" s="78" t="s">
        <v>1410</v>
      </c>
      <c r="K76" s="77" t="s">
        <v>966</v>
      </c>
      <c r="L76" s="861" t="s">
        <v>950</v>
      </c>
      <c r="M76" s="86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20"/>
      <c r="C82" s="821"/>
      <c r="D82" s="821"/>
      <c r="E82" s="821"/>
      <c r="F82" s="821"/>
      <c r="G82" s="821"/>
      <c r="H82" s="821"/>
      <c r="I82" s="129"/>
      <c r="J82" s="129"/>
      <c r="K82" s="129"/>
      <c r="L82" s="921"/>
      <c r="M82" s="921"/>
      <c r="N82" s="48"/>
    </row>
    <row r="83" spans="1:14" ht="15.75" thickBot="1">
      <c r="B83" s="839" t="s">
        <v>953</v>
      </c>
      <c r="C83" s="840"/>
      <c r="D83" s="840"/>
      <c r="E83" s="840"/>
      <c r="F83" s="840"/>
      <c r="G83" s="840"/>
      <c r="H83" s="840"/>
      <c r="I83" s="840"/>
      <c r="J83" s="840"/>
      <c r="K83" s="840"/>
      <c r="L83" s="840"/>
      <c r="M83" s="841"/>
      <c r="N83" s="305">
        <f>SUM(N77:N82)</f>
        <v>9712.0648722881597</v>
      </c>
    </row>
    <row r="84" spans="1:14" ht="15.75" thickBot="1">
      <c r="B84" s="36"/>
      <c r="C84" s="37"/>
      <c r="D84" s="37"/>
      <c r="E84" s="37"/>
      <c r="F84" s="37"/>
      <c r="G84" s="37"/>
      <c r="H84" s="37"/>
      <c r="I84" s="37"/>
      <c r="J84" s="37"/>
      <c r="K84" s="37"/>
      <c r="L84" s="37"/>
      <c r="M84" s="37"/>
      <c r="N84" s="38"/>
    </row>
    <row r="85" spans="1:14" ht="15.75" thickBot="1">
      <c r="B85" s="833" t="s">
        <v>967</v>
      </c>
      <c r="C85" s="834"/>
      <c r="D85" s="834"/>
      <c r="E85" s="834"/>
      <c r="F85" s="834"/>
      <c r="G85" s="834"/>
      <c r="H85" s="834"/>
      <c r="I85" s="834"/>
      <c r="J85" s="834"/>
      <c r="K85" s="834"/>
      <c r="L85" s="834"/>
      <c r="M85" s="835"/>
      <c r="N85" s="102">
        <f>N48+N61+N72+N83</f>
        <v>771443.34530528402</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4" t="s">
        <v>969</v>
      </c>
      <c r="C89" s="825"/>
      <c r="D89" s="825"/>
      <c r="E89" s="825"/>
      <c r="F89" s="825"/>
      <c r="G89" s="825"/>
      <c r="H89" s="825"/>
      <c r="I89" s="318"/>
      <c r="J89" s="338"/>
      <c r="K89" s="306" t="s">
        <v>970</v>
      </c>
      <c r="L89" s="863" t="s">
        <v>971</v>
      </c>
      <c r="M89" s="864"/>
      <c r="N89" s="307"/>
    </row>
    <row r="90" spans="1:14">
      <c r="B90" s="865" t="s">
        <v>972</v>
      </c>
      <c r="C90" s="866"/>
      <c r="D90" s="866"/>
      <c r="E90" s="866"/>
      <c r="F90" s="866"/>
      <c r="G90" s="866"/>
      <c r="H90" s="866"/>
      <c r="I90" s="90"/>
      <c r="J90" s="91"/>
      <c r="K90" s="308">
        <v>0.2</v>
      </c>
      <c r="L90" s="867">
        <f>N85*K90</f>
        <v>154288.6690610568</v>
      </c>
      <c r="M90" s="868"/>
      <c r="N90" s="54"/>
    </row>
    <row r="91" spans="1:14">
      <c r="B91" s="92" t="s">
        <v>973</v>
      </c>
      <c r="C91" s="93"/>
      <c r="D91" s="93"/>
      <c r="E91" s="93"/>
      <c r="F91" s="93"/>
      <c r="G91" s="93"/>
      <c r="H91" s="93"/>
      <c r="I91" s="90"/>
      <c r="J91" s="91"/>
      <c r="K91" s="308">
        <v>0.05</v>
      </c>
      <c r="L91" s="867">
        <f>N85*K91</f>
        <v>38572.167265264201</v>
      </c>
      <c r="M91" s="868"/>
      <c r="N91" s="54"/>
    </row>
    <row r="92" spans="1:14" ht="15.75" thickBot="1">
      <c r="B92" s="94" t="s">
        <v>974</v>
      </c>
      <c r="C92" s="95"/>
      <c r="D92" s="95"/>
      <c r="E92" s="95"/>
      <c r="F92" s="95"/>
      <c r="G92" s="95"/>
      <c r="H92" s="95"/>
      <c r="I92" s="96"/>
      <c r="J92" s="97"/>
      <c r="K92" s="309">
        <v>0.05</v>
      </c>
      <c r="L92" s="869">
        <f>N85*K92</f>
        <v>38572.167265264201</v>
      </c>
      <c r="M92" s="870"/>
      <c r="N92" s="54"/>
    </row>
    <row r="93" spans="1:14" ht="15.75" thickBot="1">
      <c r="B93" s="833" t="s">
        <v>953</v>
      </c>
      <c r="C93" s="834"/>
      <c r="D93" s="834"/>
      <c r="E93" s="834"/>
      <c r="F93" s="834"/>
      <c r="G93" s="834"/>
      <c r="H93" s="834"/>
      <c r="I93" s="834"/>
      <c r="J93" s="834"/>
      <c r="K93" s="834"/>
      <c r="L93" s="834"/>
      <c r="M93" s="835"/>
      <c r="N93" s="55">
        <f>L90+L91+L92</f>
        <v>231433.00359158521</v>
      </c>
    </row>
    <row r="94" spans="1:14" ht="15.75" thickBot="1">
      <c r="B94" s="36"/>
      <c r="C94" s="37"/>
      <c r="D94" s="37"/>
      <c r="E94" s="37"/>
      <c r="F94" s="37"/>
      <c r="G94" s="37"/>
      <c r="H94" s="37"/>
      <c r="I94" s="37"/>
      <c r="J94" s="37"/>
      <c r="K94" s="37"/>
      <c r="L94" s="37"/>
      <c r="M94" s="37"/>
      <c r="N94" s="38"/>
    </row>
    <row r="95" spans="1:14" ht="15.75" thickBot="1">
      <c r="A95" t="s">
        <v>2016</v>
      </c>
      <c r="B95" s="833" t="s">
        <v>975</v>
      </c>
      <c r="C95" s="834"/>
      <c r="D95" s="834"/>
      <c r="E95" s="834"/>
      <c r="F95" s="834"/>
      <c r="G95" s="834"/>
      <c r="H95" s="834"/>
      <c r="I95" s="834"/>
      <c r="J95" s="834"/>
      <c r="K95" s="834"/>
      <c r="L95" s="834"/>
      <c r="M95" s="835"/>
      <c r="N95" s="192">
        <f>N85+N93</f>
        <v>1002876.3488968692</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71" t="s">
        <v>2218</v>
      </c>
      <c r="C112" s="872"/>
      <c r="D112" s="872"/>
      <c r="E112" s="872"/>
      <c r="F112" s="872"/>
      <c r="G112" s="872"/>
      <c r="H112" s="872"/>
      <c r="I112" s="872"/>
      <c r="J112" s="872"/>
      <c r="K112" s="872"/>
      <c r="L112" s="872"/>
      <c r="M112" s="872"/>
      <c r="N112" s="873"/>
    </row>
    <row r="113" spans="2:14" ht="15" customHeight="1">
      <c r="B113" s="871"/>
      <c r="C113" s="872"/>
      <c r="D113" s="872"/>
      <c r="E113" s="872"/>
      <c r="F113" s="872"/>
      <c r="G113" s="872"/>
      <c r="H113" s="872"/>
      <c r="I113" s="872"/>
      <c r="J113" s="872"/>
      <c r="K113" s="872"/>
      <c r="L113" s="872"/>
      <c r="M113" s="872"/>
      <c r="N113" s="873"/>
    </row>
    <row r="114" spans="2:14" ht="30" customHeight="1">
      <c r="B114" s="874" t="s">
        <v>2219</v>
      </c>
      <c r="C114" s="875"/>
      <c r="D114" s="875"/>
      <c r="E114" s="875"/>
      <c r="F114" s="875"/>
      <c r="G114" s="875"/>
      <c r="H114" s="875"/>
      <c r="I114" s="875"/>
      <c r="J114" s="875"/>
      <c r="K114" s="875"/>
      <c r="L114" s="875"/>
      <c r="M114" s="875"/>
      <c r="N114" s="876"/>
    </row>
    <row r="115" spans="2:14">
      <c r="B115" s="874"/>
      <c r="C115" s="875"/>
      <c r="D115" s="875"/>
      <c r="E115" s="875"/>
      <c r="F115" s="875"/>
      <c r="G115" s="875"/>
      <c r="H115" s="875"/>
      <c r="I115" s="875"/>
      <c r="J115" s="875"/>
      <c r="K115" s="875"/>
      <c r="L115" s="875"/>
      <c r="M115" s="875"/>
      <c r="N115" s="87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10"/>
      <c r="K125" s="810"/>
      <c r="L125" s="810"/>
      <c r="M125" s="810"/>
      <c r="N125" s="811"/>
    </row>
    <row r="126" spans="2:14" ht="15.75" customHeight="1" thickBot="1">
      <c r="B126" s="265" t="s">
        <v>2221</v>
      </c>
      <c r="C126" s="397"/>
      <c r="D126" s="397"/>
      <c r="E126" s="60"/>
      <c r="F126" s="60"/>
      <c r="G126" s="60"/>
      <c r="H126" s="60"/>
      <c r="I126" s="60"/>
      <c r="J126" s="812"/>
      <c r="K126" s="812"/>
      <c r="L126" s="812"/>
      <c r="M126" s="812"/>
      <c r="N126" s="81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29.25" customHeight="1" thickBot="1">
      <c r="A31" s="160" t="s">
        <v>1845</v>
      </c>
      <c r="B31" s="83" t="s">
        <v>1093</v>
      </c>
      <c r="C31" s="975" t="s">
        <v>1625</v>
      </c>
      <c r="D31" s="976"/>
      <c r="E31" s="976"/>
      <c r="F31" s="976"/>
      <c r="G31" s="976"/>
      <c r="H31" s="976"/>
      <c r="I31" s="976"/>
      <c r="J31" s="976"/>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47"/>
      <c r="F40" s="847"/>
      <c r="G40" s="847"/>
      <c r="H40" s="848"/>
      <c r="I40" s="39"/>
      <c r="J40" s="40"/>
      <c r="K40" s="273"/>
      <c r="L40" s="280"/>
      <c r="M40" s="281"/>
      <c r="N40" s="276"/>
    </row>
    <row r="41" spans="1:14">
      <c r="B41" s="324"/>
      <c r="C41" s="325"/>
      <c r="D41" s="325"/>
      <c r="E41" s="325"/>
      <c r="F41" s="327"/>
      <c r="G41" s="327"/>
      <c r="H41" s="128"/>
      <c r="I41" s="39"/>
      <c r="J41" s="40"/>
      <c r="K41" s="278"/>
      <c r="L41" s="280"/>
      <c r="M41" s="281"/>
      <c r="N41" s="282"/>
    </row>
    <row r="42" spans="1:14">
      <c r="B42" s="853"/>
      <c r="C42" s="854"/>
      <c r="D42" s="854"/>
      <c r="E42" s="41"/>
      <c r="F42" s="42"/>
      <c r="G42" s="42"/>
      <c r="H42" s="43"/>
      <c r="I42" s="39"/>
      <c r="J42" s="40"/>
      <c r="K42" s="283"/>
      <c r="L42" s="280"/>
      <c r="M42" s="405"/>
      <c r="N42" s="348"/>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800</v>
      </c>
      <c r="N49" s="276">
        <f>K49*M49</f>
        <v>800</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800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N44+N54+N65+N76</f>
        <v>800</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160</v>
      </c>
      <c r="M83" s="868"/>
      <c r="N83" s="54"/>
    </row>
    <row r="84" spans="1:14">
      <c r="B84" s="92" t="s">
        <v>973</v>
      </c>
      <c r="C84" s="93"/>
      <c r="D84" s="93"/>
      <c r="E84" s="93"/>
      <c r="F84" s="93"/>
      <c r="G84" s="93"/>
      <c r="H84" s="93"/>
      <c r="I84" s="90"/>
      <c r="J84" s="91"/>
      <c r="K84" s="308">
        <v>0.05</v>
      </c>
      <c r="L84" s="867">
        <f>N78*K84</f>
        <v>40</v>
      </c>
      <c r="M84" s="868"/>
      <c r="N84" s="54"/>
    </row>
    <row r="85" spans="1:14" ht="15.75" thickBot="1">
      <c r="B85" s="94" t="s">
        <v>974</v>
      </c>
      <c r="C85" s="95"/>
      <c r="D85" s="95"/>
      <c r="E85" s="95"/>
      <c r="F85" s="95"/>
      <c r="G85" s="95"/>
      <c r="H85" s="95"/>
      <c r="I85" s="96"/>
      <c r="J85" s="97"/>
      <c r="K85" s="309">
        <v>0.05</v>
      </c>
      <c r="L85" s="869">
        <f>N78*K85</f>
        <v>40</v>
      </c>
      <c r="M85" s="870"/>
      <c r="N85" s="54"/>
    </row>
    <row r="86" spans="1:14" ht="15.75" thickBot="1">
      <c r="B86" s="833" t="s">
        <v>953</v>
      </c>
      <c r="C86" s="834"/>
      <c r="D86" s="834"/>
      <c r="E86" s="834"/>
      <c r="F86" s="834"/>
      <c r="G86" s="834"/>
      <c r="H86" s="834"/>
      <c r="I86" s="834"/>
      <c r="J86" s="834"/>
      <c r="K86" s="834"/>
      <c r="L86" s="834"/>
      <c r="M86" s="835"/>
      <c r="N86" s="55">
        <f>L83+L84+L85</f>
        <v>240</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1040</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71" t="s">
        <v>2218</v>
      </c>
      <c r="C105" s="872"/>
      <c r="D105" s="872"/>
      <c r="E105" s="872"/>
      <c r="F105" s="872"/>
      <c r="G105" s="872"/>
      <c r="H105" s="872"/>
      <c r="I105" s="872"/>
      <c r="J105" s="872"/>
      <c r="K105" s="872"/>
      <c r="L105" s="872"/>
      <c r="M105" s="872"/>
      <c r="N105" s="873"/>
    </row>
    <row r="106" spans="2:14" ht="15" customHeight="1">
      <c r="B106" s="871"/>
      <c r="C106" s="872"/>
      <c r="D106" s="872"/>
      <c r="E106" s="872"/>
      <c r="F106" s="872"/>
      <c r="G106" s="872"/>
      <c r="H106" s="872"/>
      <c r="I106" s="872"/>
      <c r="J106" s="872"/>
      <c r="K106" s="872"/>
      <c r="L106" s="872"/>
      <c r="M106" s="872"/>
      <c r="N106" s="873"/>
    </row>
    <row r="107" spans="2:14" ht="29.25" customHeight="1">
      <c r="B107" s="874" t="s">
        <v>2219</v>
      </c>
      <c r="C107" s="875"/>
      <c r="D107" s="875"/>
      <c r="E107" s="875"/>
      <c r="F107" s="875"/>
      <c r="G107" s="875"/>
      <c r="H107" s="875"/>
      <c r="I107" s="875"/>
      <c r="J107" s="875"/>
      <c r="K107" s="875"/>
      <c r="L107" s="875"/>
      <c r="M107" s="875"/>
      <c r="N107" s="876"/>
    </row>
    <row r="108" spans="2:14">
      <c r="B108" s="874"/>
      <c r="C108" s="875"/>
      <c r="D108" s="875"/>
      <c r="E108" s="875"/>
      <c r="F108" s="875"/>
      <c r="G108" s="875"/>
      <c r="H108" s="875"/>
      <c r="I108" s="875"/>
      <c r="J108" s="875"/>
      <c r="K108" s="875"/>
      <c r="L108" s="875"/>
      <c r="M108" s="875"/>
      <c r="N108" s="87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10"/>
      <c r="K118" s="810"/>
      <c r="L118" s="810"/>
      <c r="M118" s="810"/>
      <c r="N118" s="811"/>
    </row>
    <row r="119" spans="2:14" ht="15.75" customHeight="1" thickBot="1">
      <c r="B119" s="265" t="s">
        <v>2221</v>
      </c>
      <c r="C119" s="397"/>
      <c r="D119" s="397"/>
      <c r="E119" s="60"/>
      <c r="F119" s="60"/>
      <c r="G119" s="60"/>
      <c r="H119" s="60"/>
      <c r="I119" s="60"/>
      <c r="J119" s="812"/>
      <c r="K119" s="812"/>
      <c r="L119" s="812"/>
      <c r="M119" s="812"/>
      <c r="N119" s="81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29.25" customHeight="1" thickBot="1">
      <c r="A31" t="s">
        <v>1845</v>
      </c>
      <c r="B31" s="83" t="s">
        <v>1626</v>
      </c>
      <c r="C31" s="975" t="s">
        <v>2040</v>
      </c>
      <c r="D31" s="976"/>
      <c r="E31" s="976"/>
      <c r="F31" s="976"/>
      <c r="G31" s="976"/>
      <c r="H31" s="976"/>
      <c r="I31" s="976"/>
      <c r="J31" s="976"/>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47"/>
      <c r="F40" s="847"/>
      <c r="G40" s="847"/>
      <c r="H40" s="848"/>
      <c r="I40" s="39"/>
      <c r="J40" s="40"/>
      <c r="K40" s="273"/>
      <c r="L40" s="280"/>
      <c r="M40" s="281"/>
      <c r="N40" s="276"/>
    </row>
    <row r="41" spans="1:14">
      <c r="B41" s="324"/>
      <c r="C41" s="325"/>
      <c r="D41" s="325"/>
      <c r="E41" s="325"/>
      <c r="F41" s="327"/>
      <c r="G41" s="327"/>
      <c r="H41" s="128"/>
      <c r="I41" s="39"/>
      <c r="J41" s="40"/>
      <c r="K41" s="278"/>
      <c r="L41" s="280"/>
      <c r="M41" s="281"/>
      <c r="N41" s="282"/>
    </row>
    <row r="42" spans="1:14">
      <c r="B42" s="853"/>
      <c r="C42" s="854"/>
      <c r="D42" s="854"/>
      <c r="E42" s="41"/>
      <c r="F42" s="42"/>
      <c r="G42" s="42"/>
      <c r="H42" s="43"/>
      <c r="I42" s="39"/>
      <c r="J42" s="40"/>
      <c r="K42" s="283"/>
      <c r="L42" s="280"/>
      <c r="M42" s="405"/>
      <c r="N42" s="348"/>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800</v>
      </c>
      <c r="N49" s="276">
        <f>K49*M49</f>
        <v>800</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800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N44+N54+N65+N76</f>
        <v>800</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160</v>
      </c>
      <c r="M83" s="868"/>
      <c r="N83" s="54"/>
    </row>
    <row r="84" spans="1:14">
      <c r="B84" s="92" t="s">
        <v>973</v>
      </c>
      <c r="C84" s="93"/>
      <c r="D84" s="93"/>
      <c r="E84" s="93"/>
      <c r="F84" s="93"/>
      <c r="G84" s="93"/>
      <c r="H84" s="93"/>
      <c r="I84" s="90"/>
      <c r="J84" s="91"/>
      <c r="K84" s="308">
        <v>0.05</v>
      </c>
      <c r="L84" s="867">
        <f>N78*K84</f>
        <v>40</v>
      </c>
      <c r="M84" s="868"/>
      <c r="N84" s="54"/>
    </row>
    <row r="85" spans="1:14" ht="15.75" thickBot="1">
      <c r="B85" s="94" t="s">
        <v>974</v>
      </c>
      <c r="C85" s="95"/>
      <c r="D85" s="95"/>
      <c r="E85" s="95"/>
      <c r="F85" s="95"/>
      <c r="G85" s="95"/>
      <c r="H85" s="95"/>
      <c r="I85" s="96"/>
      <c r="J85" s="97"/>
      <c r="K85" s="309">
        <v>0.05</v>
      </c>
      <c r="L85" s="869">
        <f>N78*K85</f>
        <v>40</v>
      </c>
      <c r="M85" s="870"/>
      <c r="N85" s="54"/>
    </row>
    <row r="86" spans="1:14" ht="15.75" thickBot="1">
      <c r="B86" s="833" t="s">
        <v>953</v>
      </c>
      <c r="C86" s="834"/>
      <c r="D86" s="834"/>
      <c r="E86" s="834"/>
      <c r="F86" s="834"/>
      <c r="G86" s="834"/>
      <c r="H86" s="834"/>
      <c r="I86" s="834"/>
      <c r="J86" s="834"/>
      <c r="K86" s="834"/>
      <c r="L86" s="834"/>
      <c r="M86" s="835"/>
      <c r="N86" s="55">
        <f>L83+L84+L85</f>
        <v>240</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1040</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41.25" customHeight="1" thickBot="1">
      <c r="A31" t="s">
        <v>1845</v>
      </c>
      <c r="B31" s="83" t="s">
        <v>1627</v>
      </c>
      <c r="C31" s="975" t="s">
        <v>2041</v>
      </c>
      <c r="D31" s="976"/>
      <c r="E31" s="976"/>
      <c r="F31" s="976"/>
      <c r="G31" s="976"/>
      <c r="H31" s="976"/>
      <c r="I31" s="976"/>
      <c r="J31" s="976"/>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275"/>
      <c r="N36" s="276"/>
    </row>
    <row r="37" spans="1:14">
      <c r="A37" s="116"/>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6"/>
    </row>
    <row r="39" spans="1:14">
      <c r="B39" s="846"/>
      <c r="C39" s="847"/>
      <c r="D39" s="847"/>
      <c r="E39" s="847"/>
      <c r="F39" s="847"/>
      <c r="G39" s="847"/>
      <c r="H39" s="848"/>
      <c r="I39" s="849"/>
      <c r="J39" s="830"/>
      <c r="K39" s="273"/>
      <c r="L39" s="850"/>
      <c r="M39" s="851"/>
      <c r="N39" s="276"/>
    </row>
    <row r="40" spans="1:14">
      <c r="B40" s="846"/>
      <c r="C40" s="847"/>
      <c r="D40" s="847"/>
      <c r="E40" s="847"/>
      <c r="F40" s="847"/>
      <c r="G40" s="847"/>
      <c r="H40" s="848"/>
      <c r="I40" s="39"/>
      <c r="J40" s="40"/>
      <c r="K40" s="273"/>
      <c r="L40" s="280"/>
      <c r="M40" s="281"/>
      <c r="N40" s="276"/>
    </row>
    <row r="41" spans="1:14">
      <c r="B41" s="324"/>
      <c r="C41" s="325"/>
      <c r="D41" s="325"/>
      <c r="E41" s="325"/>
      <c r="F41" s="327"/>
      <c r="G41" s="327"/>
      <c r="H41" s="128"/>
      <c r="I41" s="39"/>
      <c r="J41" s="40"/>
      <c r="K41" s="278"/>
      <c r="L41" s="280"/>
      <c r="M41" s="281"/>
      <c r="N41" s="282"/>
    </row>
    <row r="42" spans="1:14">
      <c r="B42" s="853"/>
      <c r="C42" s="854"/>
      <c r="D42" s="854"/>
      <c r="E42" s="41"/>
      <c r="F42" s="42"/>
      <c r="G42" s="42"/>
      <c r="H42" s="43"/>
      <c r="I42" s="39"/>
      <c r="J42" s="40"/>
      <c r="K42" s="283"/>
      <c r="L42" s="280"/>
      <c r="M42" s="405"/>
      <c r="N42" s="348"/>
    </row>
    <row r="43" spans="1:14" ht="15.75" thickBot="1">
      <c r="B43" s="846"/>
      <c r="C43" s="847"/>
      <c r="D43" s="847"/>
      <c r="E43" s="847"/>
      <c r="F43" s="847"/>
      <c r="G43" s="847"/>
      <c r="H43" s="848"/>
      <c r="I43" s="855"/>
      <c r="J43" s="856"/>
      <c r="K43" s="44"/>
      <c r="L43" s="857"/>
      <c r="M43" s="858"/>
      <c r="N43" s="108"/>
    </row>
    <row r="44" spans="1:14" ht="15.75" thickBot="1">
      <c r="B44" s="833" t="s">
        <v>953</v>
      </c>
      <c r="C44" s="834"/>
      <c r="D44" s="834"/>
      <c r="E44" s="834"/>
      <c r="F44" s="834"/>
      <c r="G44" s="834"/>
      <c r="H44" s="834"/>
      <c r="I44" s="834"/>
      <c r="J44" s="834"/>
      <c r="K44" s="834"/>
      <c r="L44" s="834"/>
      <c r="M44" s="83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24" t="s">
        <v>944</v>
      </c>
      <c r="C48" s="825"/>
      <c r="D48" s="825"/>
      <c r="E48" s="825"/>
      <c r="F48" s="825"/>
      <c r="G48" s="825"/>
      <c r="H48" s="825"/>
      <c r="I48" s="826"/>
      <c r="J48" s="319" t="s">
        <v>945</v>
      </c>
      <c r="K48" s="88" t="s">
        <v>946</v>
      </c>
      <c r="L48" s="827" t="s">
        <v>955</v>
      </c>
      <c r="M48" s="826"/>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468.48525764297244</v>
      </c>
      <c r="N49" s="276">
        <f>K49*M49</f>
        <v>468.48525764297244</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28"/>
      <c r="C53" s="829"/>
      <c r="D53" s="829"/>
      <c r="E53" s="829"/>
      <c r="F53" s="829"/>
      <c r="G53" s="829"/>
      <c r="H53" s="829"/>
      <c r="I53" s="830"/>
      <c r="J53" s="45"/>
      <c r="K53" s="47"/>
      <c r="L53" s="831"/>
      <c r="M53" s="832"/>
      <c r="N53" s="48"/>
    </row>
    <row r="54" spans="1:14" ht="15.75" thickBot="1">
      <c r="B54" s="833" t="s">
        <v>953</v>
      </c>
      <c r="C54" s="834"/>
      <c r="D54" s="834"/>
      <c r="E54" s="834"/>
      <c r="F54" s="834"/>
      <c r="G54" s="834"/>
      <c r="H54" s="834"/>
      <c r="I54" s="834"/>
      <c r="J54" s="834"/>
      <c r="K54" s="834"/>
      <c r="L54" s="834"/>
      <c r="M54" s="835"/>
      <c r="N54" s="398">
        <f>SUM(N49:N53)</f>
        <v>468.48525764297244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2:15" ht="15.75" thickBot="1">
      <c r="B65" s="839" t="s">
        <v>953</v>
      </c>
      <c r="C65" s="840"/>
      <c r="D65" s="840"/>
      <c r="E65" s="840"/>
      <c r="F65" s="840"/>
      <c r="G65" s="840"/>
      <c r="H65" s="840"/>
      <c r="I65" s="840"/>
      <c r="J65" s="840"/>
      <c r="K65" s="840"/>
      <c r="L65" s="840"/>
      <c r="M65" s="84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20"/>
      <c r="C75" s="821"/>
      <c r="D75" s="821"/>
      <c r="E75" s="821"/>
      <c r="F75" s="821"/>
      <c r="G75" s="821"/>
      <c r="H75" s="821"/>
      <c r="I75" s="129"/>
      <c r="J75" s="129"/>
      <c r="K75" s="129"/>
      <c r="L75" s="921"/>
      <c r="M75" s="921"/>
      <c r="N75" s="48"/>
    </row>
    <row r="76" spans="2:15" ht="15.75" thickBot="1">
      <c r="B76" s="839" t="s">
        <v>953</v>
      </c>
      <c r="C76" s="840"/>
      <c r="D76" s="840"/>
      <c r="E76" s="840"/>
      <c r="F76" s="840"/>
      <c r="G76" s="840"/>
      <c r="H76" s="840"/>
      <c r="I76" s="840"/>
      <c r="J76" s="840"/>
      <c r="K76" s="840"/>
      <c r="L76" s="840"/>
      <c r="M76" s="841"/>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N44+N54+N65+N76</f>
        <v>468.48525764297244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93.6970515285945</v>
      </c>
      <c r="M83" s="868"/>
      <c r="N83" s="54"/>
    </row>
    <row r="84" spans="1:14">
      <c r="B84" s="92" t="s">
        <v>973</v>
      </c>
      <c r="C84" s="93"/>
      <c r="D84" s="93"/>
      <c r="E84" s="93"/>
      <c r="F84" s="93"/>
      <c r="G84" s="93"/>
      <c r="H84" s="93"/>
      <c r="I84" s="90"/>
      <c r="J84" s="91"/>
      <c r="K84" s="308">
        <v>0.05</v>
      </c>
      <c r="L84" s="867">
        <f>N78*K84</f>
        <v>23.424262882148625</v>
      </c>
      <c r="M84" s="868"/>
      <c r="N84" s="54"/>
    </row>
    <row r="85" spans="1:14" ht="15.75" thickBot="1">
      <c r="B85" s="94" t="s">
        <v>974</v>
      </c>
      <c r="C85" s="95"/>
      <c r="D85" s="95"/>
      <c r="E85" s="95"/>
      <c r="F85" s="95"/>
      <c r="G85" s="95"/>
      <c r="H85" s="95"/>
      <c r="I85" s="96"/>
      <c r="J85" s="97"/>
      <c r="K85" s="309">
        <v>0.05</v>
      </c>
      <c r="L85" s="869">
        <f>N78*K85</f>
        <v>23.424262882148625</v>
      </c>
      <c r="M85" s="870"/>
      <c r="N85" s="54"/>
    </row>
    <row r="86" spans="1:14" ht="15.75" thickBot="1">
      <c r="B86" s="833" t="s">
        <v>953</v>
      </c>
      <c r="C86" s="834"/>
      <c r="D86" s="834"/>
      <c r="E86" s="834"/>
      <c r="F86" s="834"/>
      <c r="G86" s="834"/>
      <c r="H86" s="834"/>
      <c r="I86" s="834"/>
      <c r="J86" s="834"/>
      <c r="K86" s="834"/>
      <c r="L86" s="834"/>
      <c r="M86" s="835"/>
      <c r="N86" s="55">
        <f>L83+L84+L85</f>
        <v>140.54557729289175</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609.03083493586416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10" zoomScale="78" zoomScaleNormal="78" workbookViewId="0">
      <selection activeCell="B72" sqref="B72:M72"/>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83" t="s">
        <v>1628</v>
      </c>
      <c r="C31" s="84" t="s">
        <v>1629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112</v>
      </c>
      <c r="B36" s="846" t="str">
        <f>VLOOKUP(A36,EQUIPOS!A6:D154,3,FALSE)</f>
        <v xml:space="preserve">Aspersor manual
</v>
      </c>
      <c r="C36" s="847"/>
      <c r="D36" s="847"/>
      <c r="E36" s="847"/>
      <c r="F36" s="847"/>
      <c r="G36" s="847"/>
      <c r="H36" s="848"/>
      <c r="I36" s="271"/>
      <c r="J36" s="272"/>
      <c r="K36" s="273">
        <f>VLOOKUP(A36,EQUIPOS!A6:D163,4,FALSE)</f>
        <v>3044.5778570314651</v>
      </c>
      <c r="L36" s="274"/>
      <c r="M36" s="275">
        <v>30</v>
      </c>
      <c r="N36" s="276">
        <f>K36/M36</f>
        <v>101.4859285677155</v>
      </c>
    </row>
    <row r="37" spans="1:14">
      <c r="A37" t="s">
        <v>363</v>
      </c>
      <c r="B37" s="846" t="str">
        <f>VLOOKUP(A37,EQUIPOS!A7:D154,3,FALSE)</f>
        <v>Vibrador de concreto, Motor de 3 hp a 18.000 rpm Mangueras de 4 mt</v>
      </c>
      <c r="C37" s="847"/>
      <c r="D37" s="847"/>
      <c r="E37" s="847"/>
      <c r="F37" s="847"/>
      <c r="G37" s="847"/>
      <c r="H37" s="848"/>
      <c r="I37" s="271"/>
      <c r="J37" s="272"/>
      <c r="K37" s="273">
        <f>VLOOKUP(A37,EQUIPOS!A7:D164,4,FALSE)</f>
        <v>7666.9722566768787</v>
      </c>
      <c r="L37" s="274"/>
      <c r="M37" s="275">
        <v>30</v>
      </c>
      <c r="N37" s="276">
        <f>K37/M37</f>
        <v>255.56574188922929</v>
      </c>
    </row>
    <row r="38" spans="1:14">
      <c r="A38" t="s">
        <v>228</v>
      </c>
      <c r="B38" s="846" t="str">
        <f>VLOOKUP(A38,EQUIPOS!A8:D154,3,FALSE)</f>
        <v xml:space="preserve">Formaleta metálica (concreto hidráulico)
</v>
      </c>
      <c r="C38" s="847"/>
      <c r="D38" s="847"/>
      <c r="E38" s="847"/>
      <c r="F38" s="847"/>
      <c r="G38" s="847"/>
      <c r="H38" s="848"/>
      <c r="I38" s="849"/>
      <c r="J38" s="830"/>
      <c r="K38" s="273">
        <f>VLOOKUP(A38,EQUIPOS!A8:D165,4,FALSE)</f>
        <v>6074.7313181243717</v>
      </c>
      <c r="L38" s="850">
        <v>0.33329999999999999</v>
      </c>
      <c r="M38" s="851"/>
      <c r="N38" s="276">
        <f>K38/L38</f>
        <v>18226.016556028721</v>
      </c>
    </row>
    <row r="39" spans="1:14">
      <c r="B39" s="846"/>
      <c r="C39" s="847"/>
      <c r="D39" s="847"/>
      <c r="E39" s="847"/>
      <c r="F39" s="847"/>
      <c r="G39" s="847"/>
      <c r="H39" s="848"/>
      <c r="I39" s="39"/>
      <c r="J39" s="40"/>
      <c r="K39" s="273"/>
      <c r="L39" s="280"/>
      <c r="M39" s="281"/>
      <c r="N39" s="276"/>
    </row>
    <row r="40" spans="1:14">
      <c r="B40" s="324"/>
      <c r="C40" s="325"/>
      <c r="D40" s="325"/>
      <c r="E40" s="327"/>
      <c r="F40" s="327"/>
      <c r="G40" s="327"/>
      <c r="H40" s="128"/>
      <c r="I40" s="39"/>
      <c r="J40" s="40"/>
      <c r="K40" s="278"/>
      <c r="L40" s="280"/>
      <c r="M40" s="281"/>
      <c r="N40" s="282"/>
    </row>
    <row r="41" spans="1:14">
      <c r="B41" s="853" t="s">
        <v>952</v>
      </c>
      <c r="C41" s="854"/>
      <c r="D41" s="854"/>
      <c r="E41" s="41"/>
      <c r="F41" s="42"/>
      <c r="G41" s="42"/>
      <c r="H41" s="43"/>
      <c r="I41" s="39"/>
      <c r="J41" s="40"/>
      <c r="K41" s="283"/>
      <c r="L41" s="280"/>
      <c r="M41" s="405">
        <v>0.1</v>
      </c>
      <c r="N41" s="348">
        <f>N72*M41</f>
        <v>224.88926817266997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18807.957494658334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674854.1509479041</v>
      </c>
      <c r="N48" s="276">
        <f>K48*M48</f>
        <v>681602.69245738315</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828"/>
      <c r="C51" s="829"/>
      <c r="D51" s="829"/>
      <c r="E51" s="829"/>
      <c r="F51" s="829"/>
      <c r="G51" s="829"/>
      <c r="H51" s="829"/>
      <c r="I51" s="830"/>
      <c r="J51" s="45"/>
      <c r="K51" s="47"/>
      <c r="L51" s="831"/>
      <c r="M51" s="832"/>
      <c r="N51" s="48"/>
    </row>
    <row r="52" spans="1:14" ht="15.75" thickBot="1">
      <c r="B52" s="833" t="s">
        <v>953</v>
      </c>
      <c r="C52" s="834"/>
      <c r="D52" s="834"/>
      <c r="E52" s="834"/>
      <c r="F52" s="834"/>
      <c r="G52" s="834"/>
      <c r="H52" s="834"/>
      <c r="I52" s="834"/>
      <c r="J52" s="834"/>
      <c r="K52" s="834"/>
      <c r="L52" s="834"/>
      <c r="M52" s="835"/>
      <c r="N52" s="398">
        <f>SUM(N48:N51)</f>
        <v>681602.69245738315</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836" t="s">
        <v>961</v>
      </c>
      <c r="M56" s="809"/>
      <c r="N56" s="79" t="s">
        <v>951</v>
      </c>
    </row>
    <row r="57" spans="1:14">
      <c r="A57" t="s">
        <v>1390</v>
      </c>
      <c r="B57" s="49" t="str">
        <f>VLOOKUP(A57,TRANSPORTE!A5:D117,3,FALSE)</f>
        <v xml:space="preserve">Transporte de Concreto </v>
      </c>
      <c r="C57" s="321"/>
      <c r="D57" s="321"/>
      <c r="E57" s="321"/>
      <c r="F57" s="321"/>
      <c r="G57" s="321"/>
      <c r="H57" s="315" t="s">
        <v>1468</v>
      </c>
      <c r="I57" s="283">
        <v>1.01</v>
      </c>
      <c r="J57" s="290">
        <v>1</v>
      </c>
      <c r="K57" s="283">
        <f>I57*J57</f>
        <v>1.01</v>
      </c>
      <c r="L57" s="922">
        <f>VLOOKUP(A57,TRANSPORTE!A5:D117,4,FALSE)</f>
        <v>1271.3036678891694</v>
      </c>
      <c r="M57" s="923"/>
      <c r="N57" s="291">
        <f>K57*L57</f>
        <v>1284.0167045680612</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22"/>
      <c r="M61" s="823"/>
      <c r="N61" s="130"/>
    </row>
    <row r="62" spans="1:14" ht="15.75" thickBot="1">
      <c r="B62" s="839" t="s">
        <v>953</v>
      </c>
      <c r="C62" s="840"/>
      <c r="D62" s="840"/>
      <c r="E62" s="840"/>
      <c r="F62" s="840"/>
      <c r="G62" s="840"/>
      <c r="H62" s="840"/>
      <c r="I62" s="840"/>
      <c r="J62" s="840"/>
      <c r="K62" s="840"/>
      <c r="L62" s="840"/>
      <c r="M62" s="841"/>
      <c r="N62" s="107">
        <f>SUM(N57:N61)</f>
        <v>1284.0167045680612</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59" t="s">
        <v>963</v>
      </c>
      <c r="C66" s="860"/>
      <c r="D66" s="860"/>
      <c r="E66" s="860"/>
      <c r="F66" s="860"/>
      <c r="G66" s="860"/>
      <c r="H66" s="860"/>
      <c r="I66" s="76" t="s">
        <v>964</v>
      </c>
      <c r="J66" s="78" t="s">
        <v>1410</v>
      </c>
      <c r="K66" s="77" t="s">
        <v>966</v>
      </c>
      <c r="L66" s="861" t="s">
        <v>950</v>
      </c>
      <c r="M66" s="862"/>
      <c r="N66" s="101" t="s">
        <v>951</v>
      </c>
    </row>
    <row r="67" spans="1:15">
      <c r="A67" t="s">
        <v>19</v>
      </c>
      <c r="B67" s="52" t="str">
        <f>VLOOKUP(A67,'MANO DE OBRA'!A8:D68,3,FALSE)</f>
        <v>Obrero (8)</v>
      </c>
      <c r="C67" s="50"/>
      <c r="D67" s="50"/>
      <c r="E67" s="50"/>
      <c r="F67" s="50"/>
      <c r="G67" s="50"/>
      <c r="H67" s="50"/>
      <c r="I67" s="296">
        <f>K67/J67*100</f>
        <v>234080.00000000003</v>
      </c>
      <c r="J67" s="297">
        <v>185</v>
      </c>
      <c r="K67" s="298">
        <f>VLOOKUP(A67,'MANO DE OBRA'!A8:D99,4,FALSE)</f>
        <v>433048</v>
      </c>
      <c r="L67" s="53"/>
      <c r="M67" s="299">
        <v>240</v>
      </c>
      <c r="N67" s="399">
        <f>K67/M67</f>
        <v>1804.3666666666666</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20"/>
      <c r="C71" s="821"/>
      <c r="D71" s="821"/>
      <c r="E71" s="821"/>
      <c r="F71" s="821"/>
      <c r="G71" s="821"/>
      <c r="H71" s="821"/>
      <c r="I71" s="129"/>
      <c r="J71" s="129"/>
      <c r="K71" s="129"/>
      <c r="L71" s="921"/>
      <c r="M71" s="921"/>
      <c r="N71" s="48"/>
    </row>
    <row r="72" spans="1:15" ht="15.75" thickBot="1">
      <c r="B72" s="839" t="s">
        <v>953</v>
      </c>
      <c r="C72" s="840"/>
      <c r="D72" s="840"/>
      <c r="E72" s="840"/>
      <c r="F72" s="840"/>
      <c r="G72" s="840"/>
      <c r="H72" s="840"/>
      <c r="I72" s="840"/>
      <c r="J72" s="840"/>
      <c r="K72" s="840"/>
      <c r="L72" s="840"/>
      <c r="M72" s="841"/>
      <c r="N72" s="305">
        <f>SUM(N67:N71)</f>
        <v>2248.8926817266997</v>
      </c>
    </row>
    <row r="73" spans="1:15" ht="15.75" thickBot="1">
      <c r="B73" s="36"/>
      <c r="C73" s="37"/>
      <c r="D73" s="37"/>
      <c r="E73" s="37"/>
      <c r="F73" s="37"/>
      <c r="G73" s="37"/>
      <c r="H73" s="37"/>
      <c r="I73" s="37"/>
      <c r="J73" s="37"/>
      <c r="K73" s="37"/>
      <c r="L73" s="37"/>
      <c r="M73" s="37"/>
      <c r="N73" s="38"/>
    </row>
    <row r="74" spans="1:15" ht="15.75" thickBot="1">
      <c r="B74" s="833" t="s">
        <v>967</v>
      </c>
      <c r="C74" s="834"/>
      <c r="D74" s="834"/>
      <c r="E74" s="834"/>
      <c r="F74" s="834"/>
      <c r="G74" s="834"/>
      <c r="H74" s="834"/>
      <c r="I74" s="834"/>
      <c r="J74" s="834"/>
      <c r="K74" s="834"/>
      <c r="L74" s="834"/>
      <c r="M74" s="835"/>
      <c r="N74" s="102">
        <f>N43+N52+N62+N72</f>
        <v>703943.55933833623</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24" t="s">
        <v>969</v>
      </c>
      <c r="C78" s="825"/>
      <c r="D78" s="825"/>
      <c r="E78" s="825"/>
      <c r="F78" s="825"/>
      <c r="G78" s="825"/>
      <c r="H78" s="825"/>
      <c r="I78" s="318"/>
      <c r="J78" s="338"/>
      <c r="K78" s="306" t="s">
        <v>970</v>
      </c>
      <c r="L78" s="863" t="s">
        <v>971</v>
      </c>
      <c r="M78" s="864"/>
      <c r="N78" s="307"/>
    </row>
    <row r="79" spans="1:15">
      <c r="B79" s="865" t="s">
        <v>972</v>
      </c>
      <c r="C79" s="866"/>
      <c r="D79" s="866"/>
      <c r="E79" s="866"/>
      <c r="F79" s="866"/>
      <c r="G79" s="866"/>
      <c r="H79" s="866"/>
      <c r="I79" s="90"/>
      <c r="J79" s="91"/>
      <c r="K79" s="308">
        <v>0.2</v>
      </c>
      <c r="L79" s="867">
        <f>N74*K79</f>
        <v>140788.71186766724</v>
      </c>
      <c r="M79" s="868"/>
      <c r="N79" s="54"/>
    </row>
    <row r="80" spans="1:15">
      <c r="B80" s="92" t="s">
        <v>973</v>
      </c>
      <c r="C80" s="93"/>
      <c r="D80" s="93"/>
      <c r="E80" s="93"/>
      <c r="F80" s="93"/>
      <c r="G80" s="93"/>
      <c r="H80" s="93"/>
      <c r="I80" s="90"/>
      <c r="J80" s="91"/>
      <c r="K80" s="308">
        <v>0.05</v>
      </c>
      <c r="L80" s="867">
        <f>N74*K80</f>
        <v>35197.17796691681</v>
      </c>
      <c r="M80" s="868"/>
      <c r="N80" s="54"/>
    </row>
    <row r="81" spans="1:14" ht="15.75" thickBot="1">
      <c r="B81" s="94" t="s">
        <v>974</v>
      </c>
      <c r="C81" s="95"/>
      <c r="D81" s="95"/>
      <c r="E81" s="95"/>
      <c r="F81" s="95"/>
      <c r="G81" s="95"/>
      <c r="H81" s="95"/>
      <c r="I81" s="96"/>
      <c r="J81" s="97"/>
      <c r="K81" s="309">
        <v>0.05</v>
      </c>
      <c r="L81" s="869">
        <f>N74*K81</f>
        <v>35197.17796691681</v>
      </c>
      <c r="M81" s="870"/>
      <c r="N81" s="54"/>
    </row>
    <row r="82" spans="1:14" ht="15.75" thickBot="1">
      <c r="B82" s="833" t="s">
        <v>953</v>
      </c>
      <c r="C82" s="834"/>
      <c r="D82" s="834"/>
      <c r="E82" s="834"/>
      <c r="F82" s="834"/>
      <c r="G82" s="834"/>
      <c r="H82" s="834"/>
      <c r="I82" s="834"/>
      <c r="J82" s="834"/>
      <c r="K82" s="834"/>
      <c r="L82" s="834"/>
      <c r="M82" s="835"/>
      <c r="N82" s="55">
        <f>L79+L80+L81</f>
        <v>211183.06780150087</v>
      </c>
    </row>
    <row r="83" spans="1:14" ht="15.75" thickBot="1">
      <c r="B83" s="36"/>
      <c r="C83" s="37"/>
      <c r="D83" s="37"/>
      <c r="E83" s="37"/>
      <c r="F83" s="37"/>
      <c r="G83" s="37"/>
      <c r="H83" s="37"/>
      <c r="I83" s="37"/>
      <c r="J83" s="37"/>
      <c r="K83" s="37"/>
      <c r="L83" s="37"/>
      <c r="M83" s="37"/>
      <c r="N83" s="38"/>
    </row>
    <row r="84" spans="1:14" ht="15.75" thickBot="1">
      <c r="A84" t="s">
        <v>2016</v>
      </c>
      <c r="B84" s="833" t="s">
        <v>975</v>
      </c>
      <c r="C84" s="834"/>
      <c r="D84" s="834"/>
      <c r="E84" s="834"/>
      <c r="F84" s="834"/>
      <c r="G84" s="834"/>
      <c r="H84" s="834"/>
      <c r="I84" s="834"/>
      <c r="J84" s="834"/>
      <c r="K84" s="834"/>
      <c r="L84" s="834"/>
      <c r="M84" s="835"/>
      <c r="N84" s="192">
        <f>N74+N82</f>
        <v>915126.62713983713</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77" t="s">
        <v>2218</v>
      </c>
      <c r="C101" s="978"/>
      <c r="D101" s="978"/>
      <c r="E101" s="978"/>
      <c r="F101" s="978"/>
      <c r="G101" s="978"/>
      <c r="H101" s="978"/>
      <c r="I101" s="978"/>
      <c r="J101" s="978"/>
      <c r="K101" s="978"/>
      <c r="L101" s="978"/>
      <c r="M101" s="978"/>
      <c r="N101" s="979"/>
    </row>
    <row r="102" spans="2:14" ht="15" customHeight="1">
      <c r="B102" s="977"/>
      <c r="C102" s="978"/>
      <c r="D102" s="978"/>
      <c r="E102" s="978"/>
      <c r="F102" s="978"/>
      <c r="G102" s="978"/>
      <c r="H102" s="978"/>
      <c r="I102" s="978"/>
      <c r="J102" s="978"/>
      <c r="K102" s="978"/>
      <c r="L102" s="978"/>
      <c r="M102" s="978"/>
      <c r="N102" s="979"/>
    </row>
    <row r="103" spans="2:14" ht="30" customHeight="1">
      <c r="B103" s="980" t="s">
        <v>2219</v>
      </c>
      <c r="C103" s="981"/>
      <c r="D103" s="981"/>
      <c r="E103" s="981"/>
      <c r="F103" s="981"/>
      <c r="G103" s="981"/>
      <c r="H103" s="981"/>
      <c r="I103" s="981"/>
      <c r="J103" s="981"/>
      <c r="K103" s="981"/>
      <c r="L103" s="981"/>
      <c r="M103" s="981"/>
      <c r="N103" s="982"/>
    </row>
    <row r="104" spans="2:14">
      <c r="B104" s="980"/>
      <c r="C104" s="981"/>
      <c r="D104" s="981"/>
      <c r="E104" s="981"/>
      <c r="F104" s="981"/>
      <c r="G104" s="981"/>
      <c r="H104" s="981"/>
      <c r="I104" s="981"/>
      <c r="J104" s="981"/>
      <c r="K104" s="981"/>
      <c r="L104" s="981"/>
      <c r="M104" s="981"/>
      <c r="N104" s="982"/>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83"/>
      <c r="K114" s="983"/>
      <c r="L114" s="983"/>
      <c r="M114" s="983"/>
      <c r="N114" s="984"/>
    </row>
    <row r="115" spans="2:14" ht="15.75" thickBot="1">
      <c r="B115" s="423" t="s">
        <v>2221</v>
      </c>
      <c r="C115" s="424"/>
      <c r="D115" s="424"/>
      <c r="E115" s="263"/>
      <c r="F115" s="263"/>
      <c r="G115" s="263"/>
      <c r="H115" s="263"/>
      <c r="I115" s="263"/>
      <c r="J115" s="985"/>
      <c r="K115" s="985"/>
      <c r="L115" s="985"/>
      <c r="M115" s="985"/>
      <c r="N115" s="98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10" zoomScale="77" zoomScaleNormal="77" workbookViewId="0">
      <selection activeCell="B72" sqref="B72:M72"/>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1094</v>
      </c>
      <c r="C31" s="84" t="s">
        <v>1630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v>
      </c>
      <c r="B36" s="846" t="str">
        <f>VLOOKUP(A36,EQUIPOS!A6:D154,3,FALSE)</f>
        <v>COMPACTADOR MANUAL VIBRATORIO (RANA) con motor de 6 HP</v>
      </c>
      <c r="C36" s="847"/>
      <c r="D36" s="847"/>
      <c r="E36" s="847"/>
      <c r="F36" s="847"/>
      <c r="G36" s="847"/>
      <c r="H36" s="848"/>
      <c r="I36" s="271"/>
      <c r="J36" s="272"/>
      <c r="K36" s="273">
        <f>VLOOKUP(A36,EQUIPOS!A6:D163,4,FALSE)</f>
        <v>8944.8009661230244</v>
      </c>
      <c r="L36" s="274"/>
      <c r="M36" s="275">
        <v>37.5</v>
      </c>
      <c r="N36" s="276">
        <f>K36/M36</f>
        <v>238.52802576328065</v>
      </c>
    </row>
    <row r="37" spans="1:14">
      <c r="B37" s="846"/>
      <c r="C37" s="847"/>
      <c r="D37" s="847"/>
      <c r="E37" s="852"/>
      <c r="F37" s="847"/>
      <c r="G37" s="847"/>
      <c r="H37" s="848"/>
      <c r="I37" s="39"/>
      <c r="J37" s="40"/>
      <c r="K37" s="278"/>
      <c r="L37" s="280"/>
      <c r="M37" s="281"/>
      <c r="N37" s="282"/>
    </row>
    <row r="38" spans="1:14">
      <c r="B38" s="853" t="s">
        <v>952</v>
      </c>
      <c r="C38" s="854"/>
      <c r="D38" s="854"/>
      <c r="E38" s="41"/>
      <c r="F38" s="42"/>
      <c r="G38" s="42"/>
      <c r="H38" s="43"/>
      <c r="I38" s="39"/>
      <c r="J38" s="40"/>
      <c r="K38" s="283"/>
      <c r="L38" s="280"/>
      <c r="M38" s="473">
        <v>0.1</v>
      </c>
      <c r="N38" s="348">
        <f>N72*M38</f>
        <v>1079.468487228816</v>
      </c>
    </row>
    <row r="39" spans="1:14" ht="15.75" thickBot="1">
      <c r="B39" s="846"/>
      <c r="C39" s="847"/>
      <c r="D39" s="847"/>
      <c r="E39" s="847"/>
      <c r="F39" s="847"/>
      <c r="G39" s="847"/>
      <c r="H39" s="848"/>
      <c r="I39" s="855"/>
      <c r="J39" s="856"/>
      <c r="K39" s="44"/>
      <c r="L39" s="857"/>
      <c r="M39" s="858"/>
      <c r="N39" s="108"/>
    </row>
    <row r="40" spans="1:14" ht="15.75" thickBot="1">
      <c r="B40" s="833" t="s">
        <v>953</v>
      </c>
      <c r="C40" s="834"/>
      <c r="D40" s="834"/>
      <c r="E40" s="834"/>
      <c r="F40" s="834"/>
      <c r="G40" s="834"/>
      <c r="H40" s="834"/>
      <c r="I40" s="834"/>
      <c r="J40" s="834"/>
      <c r="K40" s="834"/>
      <c r="L40" s="834"/>
      <c r="M40" s="835"/>
      <c r="N40" s="398">
        <f>SUM(N36:N39)</f>
        <v>1317.9965129920965</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24" t="s">
        <v>944</v>
      </c>
      <c r="C44" s="825"/>
      <c r="D44" s="825"/>
      <c r="E44" s="825"/>
      <c r="F44" s="825"/>
      <c r="G44" s="825"/>
      <c r="H44" s="825"/>
      <c r="I44" s="826"/>
      <c r="J44" s="319" t="s">
        <v>945</v>
      </c>
      <c r="K44" s="88" t="s">
        <v>946</v>
      </c>
      <c r="L44" s="827" t="s">
        <v>955</v>
      </c>
      <c r="M44" s="826"/>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50000</v>
      </c>
      <c r="N45" s="276">
        <f>K45*M45</f>
        <v>51500</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60000</v>
      </c>
      <c r="N46" s="276">
        <f>K46*M46</f>
        <v>600</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78556.459792951151</v>
      </c>
      <c r="N47" s="276">
        <f>K47*M47</f>
        <v>3927.8229896475577</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381378.94189803704</v>
      </c>
      <c r="N48" s="276">
        <f>K48*M48</f>
        <v>3813.7894189803706</v>
      </c>
    </row>
    <row r="49" spans="1:14" ht="15.75" thickBot="1">
      <c r="B49" s="313"/>
      <c r="C49" s="314"/>
      <c r="D49" s="314"/>
      <c r="E49" s="314"/>
      <c r="F49" s="314"/>
      <c r="G49" s="314"/>
      <c r="H49" s="314"/>
      <c r="I49" s="314"/>
      <c r="J49" s="129"/>
      <c r="K49" s="129"/>
      <c r="L49" s="329"/>
      <c r="M49" s="328"/>
      <c r="N49" s="130"/>
    </row>
    <row r="50" spans="1:14" ht="15.75" thickBot="1">
      <c r="B50" s="833" t="s">
        <v>953</v>
      </c>
      <c r="C50" s="834"/>
      <c r="D50" s="834"/>
      <c r="E50" s="834"/>
      <c r="F50" s="834"/>
      <c r="G50" s="834"/>
      <c r="H50" s="834"/>
      <c r="I50" s="834"/>
      <c r="J50" s="834"/>
      <c r="K50" s="834"/>
      <c r="L50" s="834"/>
      <c r="M50" s="835"/>
      <c r="N50" s="398">
        <f>SUM(N45:N49)</f>
        <v>59841.612408627931</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836" t="s">
        <v>961</v>
      </c>
      <c r="M54" s="809"/>
      <c r="N54" s="79" t="s">
        <v>951</v>
      </c>
    </row>
    <row r="55" spans="1:14">
      <c r="A55" t="s">
        <v>1631</v>
      </c>
      <c r="B55" s="49" t="str">
        <f>VLOOKUP(A55,TRANSPORTE!A5:D117,3,FALSE)</f>
        <v>Transporte de Adoquín e=8cm</v>
      </c>
      <c r="C55" s="321"/>
      <c r="D55" s="321"/>
      <c r="E55" s="321"/>
      <c r="F55" s="321"/>
      <c r="G55" s="321"/>
      <c r="H55" s="315" t="s">
        <v>1468</v>
      </c>
      <c r="I55" s="283">
        <v>0.92</v>
      </c>
      <c r="J55" s="290">
        <v>1</v>
      </c>
      <c r="K55" s="283">
        <f>I55*J55</f>
        <v>0.92</v>
      </c>
      <c r="L55" s="922">
        <f>VLOOKUP(A55,TRANSPORTE!A5:D117,4,FALSE)</f>
        <v>1286.7321104606399</v>
      </c>
      <c r="M55" s="923"/>
      <c r="N55" s="291">
        <f>K55*L55</f>
        <v>1183.7935416237888</v>
      </c>
    </row>
    <row r="56" spans="1:14">
      <c r="A56" t="s">
        <v>1227</v>
      </c>
      <c r="B56" s="49" t="str">
        <f>VLOOKUP(A56,TRANSPORTE!A6:D117,3,FALSE)</f>
        <v>Transporte de Arena</v>
      </c>
      <c r="C56" s="50"/>
      <c r="D56" s="50"/>
      <c r="E56" s="50"/>
      <c r="F56" s="50"/>
      <c r="G56" s="50"/>
      <c r="H56" s="315" t="s">
        <v>1468</v>
      </c>
      <c r="I56" s="283">
        <v>0.01</v>
      </c>
      <c r="J56" s="290">
        <v>1</v>
      </c>
      <c r="K56" s="283">
        <f>I56*J56</f>
        <v>0.01</v>
      </c>
      <c r="L56" s="922">
        <f>VLOOKUP(A56,TRANSPORTE!A6:D117,4,FALSE)</f>
        <v>1331.0858046366889</v>
      </c>
      <c r="M56" s="923"/>
      <c r="N56" s="291">
        <f>K56*L56</f>
        <v>13.310858046366889</v>
      </c>
    </row>
    <row r="57" spans="1:14">
      <c r="A57" t="s">
        <v>1227</v>
      </c>
      <c r="B57" s="49" t="str">
        <f>VLOOKUP(A57,TRANSPORTE!A6:D117,3,FALSE)</f>
        <v>Transporte de Arena</v>
      </c>
      <c r="C57" s="50"/>
      <c r="D57" s="50"/>
      <c r="E57" s="50"/>
      <c r="F57" s="50"/>
      <c r="G57" s="50"/>
      <c r="H57" s="315" t="s">
        <v>1468</v>
      </c>
      <c r="I57" s="283">
        <v>0.05</v>
      </c>
      <c r="J57" s="290">
        <v>1</v>
      </c>
      <c r="K57" s="283">
        <f>I57*J57</f>
        <v>0.05</v>
      </c>
      <c r="L57" s="922">
        <f>VLOOKUP(A57,TRANSPORTE!A6:D118,4,FALSE)</f>
        <v>1331.0858046366889</v>
      </c>
      <c r="M57" s="923"/>
      <c r="N57" s="291">
        <f>K57*L57</f>
        <v>66.554290231834443</v>
      </c>
    </row>
    <row r="58" spans="1:14">
      <c r="B58" s="49"/>
      <c r="C58" s="50"/>
      <c r="D58" s="50"/>
      <c r="E58" s="50"/>
      <c r="F58" s="50"/>
      <c r="G58" s="50"/>
      <c r="H58" s="315"/>
      <c r="I58" s="283"/>
      <c r="J58" s="290"/>
      <c r="K58" s="283"/>
      <c r="L58" s="922"/>
      <c r="M58" s="923"/>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22"/>
      <c r="M60" s="823"/>
      <c r="N60" s="130"/>
    </row>
    <row r="61" spans="1:14" ht="15.75" thickBot="1">
      <c r="B61" s="839" t="s">
        <v>953</v>
      </c>
      <c r="C61" s="840"/>
      <c r="D61" s="840"/>
      <c r="E61" s="840"/>
      <c r="F61" s="840"/>
      <c r="G61" s="840"/>
      <c r="H61" s="840"/>
      <c r="I61" s="840"/>
      <c r="J61" s="840"/>
      <c r="K61" s="840"/>
      <c r="L61" s="840"/>
      <c r="M61" s="841"/>
      <c r="N61" s="107">
        <f>N55+N56+N57+N58+N59</f>
        <v>1263.6586899019899</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59" t="s">
        <v>963</v>
      </c>
      <c r="C65" s="860"/>
      <c r="D65" s="860"/>
      <c r="E65" s="860"/>
      <c r="F65" s="860"/>
      <c r="G65" s="860"/>
      <c r="H65" s="860"/>
      <c r="I65" s="76" t="s">
        <v>964</v>
      </c>
      <c r="J65" s="78" t="s">
        <v>1410</v>
      </c>
      <c r="K65" s="77" t="s">
        <v>966</v>
      </c>
      <c r="L65" s="861" t="s">
        <v>950</v>
      </c>
      <c r="M65" s="862"/>
      <c r="N65" s="101" t="s">
        <v>951</v>
      </c>
    </row>
    <row r="66" spans="1:15">
      <c r="A66" s="148" t="s">
        <v>19</v>
      </c>
      <c r="B66" s="52" t="str">
        <f>VLOOKUP(A66,'MANO DE OBRA'!A8:D68,3,FALSE)</f>
        <v>Obrero (8)</v>
      </c>
      <c r="C66" s="50"/>
      <c r="D66" s="50"/>
      <c r="E66" s="50"/>
      <c r="F66" s="50"/>
      <c r="G66" s="50"/>
      <c r="H66" s="50"/>
      <c r="I66" s="296">
        <f>K66/J66*100</f>
        <v>234080.00000000003</v>
      </c>
      <c r="J66" s="297">
        <v>185</v>
      </c>
      <c r="K66" s="298">
        <f>VLOOKUP(A66,'MANO DE OBRA'!A8:D99,4,FALSE)</f>
        <v>433048</v>
      </c>
      <c r="L66" s="53"/>
      <c r="M66" s="299">
        <v>50</v>
      </c>
      <c r="N66" s="399">
        <f>K66/M66</f>
        <v>8660.9599999999991</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20"/>
      <c r="C71" s="821"/>
      <c r="D71" s="821"/>
      <c r="E71" s="821"/>
      <c r="F71" s="821"/>
      <c r="G71" s="821"/>
      <c r="H71" s="821"/>
      <c r="I71" s="129"/>
      <c r="J71" s="129"/>
      <c r="K71" s="129"/>
      <c r="L71" s="921"/>
      <c r="M71" s="921"/>
      <c r="N71" s="48"/>
    </row>
    <row r="72" spans="1:15" ht="15.75" thickBot="1">
      <c r="B72" s="839" t="s">
        <v>953</v>
      </c>
      <c r="C72" s="840"/>
      <c r="D72" s="840"/>
      <c r="E72" s="840"/>
      <c r="F72" s="840"/>
      <c r="G72" s="840"/>
      <c r="H72" s="840"/>
      <c r="I72" s="840"/>
      <c r="J72" s="840"/>
      <c r="K72" s="840"/>
      <c r="L72" s="840"/>
      <c r="M72" s="841"/>
      <c r="N72" s="305">
        <f>SUM(N66:N71)</f>
        <v>10794.684872288159</v>
      </c>
    </row>
    <row r="73" spans="1:15" ht="15.75" thickBot="1">
      <c r="B73" s="36"/>
      <c r="C73" s="37"/>
      <c r="D73" s="37"/>
      <c r="E73" s="37"/>
      <c r="F73" s="37"/>
      <c r="G73" s="37"/>
      <c r="H73" s="37"/>
      <c r="I73" s="37"/>
      <c r="J73" s="37"/>
      <c r="K73" s="37"/>
      <c r="L73" s="37"/>
      <c r="M73" s="37"/>
      <c r="N73" s="38"/>
    </row>
    <row r="74" spans="1:15" ht="15.75" thickBot="1">
      <c r="B74" s="833" t="s">
        <v>967</v>
      </c>
      <c r="C74" s="834"/>
      <c r="D74" s="834"/>
      <c r="E74" s="834"/>
      <c r="F74" s="834"/>
      <c r="G74" s="834"/>
      <c r="H74" s="834"/>
      <c r="I74" s="834"/>
      <c r="J74" s="834"/>
      <c r="K74" s="834"/>
      <c r="L74" s="834"/>
      <c r="M74" s="835"/>
      <c r="N74" s="102">
        <f>N40+N50+N61+N72</f>
        <v>73217.952483810179</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24" t="s">
        <v>969</v>
      </c>
      <c r="C78" s="825"/>
      <c r="D78" s="825"/>
      <c r="E78" s="825"/>
      <c r="F78" s="825"/>
      <c r="G78" s="825"/>
      <c r="H78" s="825"/>
      <c r="I78" s="318"/>
      <c r="J78" s="338"/>
      <c r="K78" s="306" t="s">
        <v>970</v>
      </c>
      <c r="L78" s="863" t="s">
        <v>971</v>
      </c>
      <c r="M78" s="864"/>
      <c r="N78" s="307"/>
    </row>
    <row r="79" spans="1:15">
      <c r="B79" s="865" t="s">
        <v>972</v>
      </c>
      <c r="C79" s="866"/>
      <c r="D79" s="866"/>
      <c r="E79" s="866"/>
      <c r="F79" s="866"/>
      <c r="G79" s="866"/>
      <c r="H79" s="866"/>
      <c r="I79" s="90"/>
      <c r="J79" s="91"/>
      <c r="K79" s="308">
        <v>0.2</v>
      </c>
      <c r="L79" s="867">
        <f>N74*K79</f>
        <v>14643.590496762037</v>
      </c>
      <c r="M79" s="868"/>
      <c r="N79" s="54"/>
    </row>
    <row r="80" spans="1:15">
      <c r="B80" s="92" t="s">
        <v>973</v>
      </c>
      <c r="C80" s="93"/>
      <c r="D80" s="93"/>
      <c r="E80" s="93"/>
      <c r="F80" s="93"/>
      <c r="G80" s="93"/>
      <c r="H80" s="93"/>
      <c r="I80" s="90"/>
      <c r="J80" s="91"/>
      <c r="K80" s="308">
        <v>0.05</v>
      </c>
      <c r="L80" s="867">
        <f>N74*K80</f>
        <v>3660.8976241905093</v>
      </c>
      <c r="M80" s="868"/>
      <c r="N80" s="54"/>
    </row>
    <row r="81" spans="1:14" ht="15.75" thickBot="1">
      <c r="B81" s="94" t="s">
        <v>974</v>
      </c>
      <c r="C81" s="95"/>
      <c r="D81" s="95"/>
      <c r="E81" s="95"/>
      <c r="F81" s="95"/>
      <c r="G81" s="95"/>
      <c r="H81" s="95"/>
      <c r="I81" s="96"/>
      <c r="J81" s="97"/>
      <c r="K81" s="309">
        <v>0.05</v>
      </c>
      <c r="L81" s="869">
        <f>N74*K81</f>
        <v>3660.8976241905093</v>
      </c>
      <c r="M81" s="870"/>
      <c r="N81" s="54"/>
    </row>
    <row r="82" spans="1:14" ht="15.75" thickBot="1">
      <c r="B82" s="833" t="s">
        <v>953</v>
      </c>
      <c r="C82" s="834"/>
      <c r="D82" s="834"/>
      <c r="E82" s="834"/>
      <c r="F82" s="834"/>
      <c r="G82" s="834"/>
      <c r="H82" s="834"/>
      <c r="I82" s="834"/>
      <c r="J82" s="834"/>
      <c r="K82" s="834"/>
      <c r="L82" s="834"/>
      <c r="M82" s="835"/>
      <c r="N82" s="55">
        <f>L79+L80+L81</f>
        <v>21965.385745143059</v>
      </c>
    </row>
    <row r="83" spans="1:14" ht="15.75" thickBot="1">
      <c r="B83" s="36"/>
      <c r="C83" s="37"/>
      <c r="D83" s="37"/>
      <c r="E83" s="37"/>
      <c r="F83" s="37"/>
      <c r="G83" s="37"/>
      <c r="H83" s="37"/>
      <c r="I83" s="37"/>
      <c r="J83" s="37"/>
      <c r="K83" s="37"/>
      <c r="L83" s="37"/>
      <c r="M83" s="37"/>
      <c r="N83" s="38"/>
    </row>
    <row r="84" spans="1:14" ht="15.75" thickBot="1">
      <c r="A84" t="s">
        <v>2016</v>
      </c>
      <c r="B84" s="833" t="s">
        <v>975</v>
      </c>
      <c r="C84" s="834"/>
      <c r="D84" s="834"/>
      <c r="E84" s="834"/>
      <c r="F84" s="834"/>
      <c r="G84" s="834"/>
      <c r="H84" s="834"/>
      <c r="I84" s="834"/>
      <c r="J84" s="834"/>
      <c r="K84" s="834"/>
      <c r="L84" s="834"/>
      <c r="M84" s="835"/>
      <c r="N84" s="192">
        <f>N74+N82</f>
        <v>95183.338228953246</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77" t="s">
        <v>2218</v>
      </c>
      <c r="C101" s="978"/>
      <c r="D101" s="978"/>
      <c r="E101" s="978"/>
      <c r="F101" s="978"/>
      <c r="G101" s="978"/>
      <c r="H101" s="978"/>
      <c r="I101" s="978"/>
      <c r="J101" s="978"/>
      <c r="K101" s="978"/>
      <c r="L101" s="978"/>
      <c r="M101" s="978"/>
      <c r="N101" s="979"/>
    </row>
    <row r="102" spans="2:14" ht="15" customHeight="1">
      <c r="B102" s="977"/>
      <c r="C102" s="978"/>
      <c r="D102" s="978"/>
      <c r="E102" s="978"/>
      <c r="F102" s="978"/>
      <c r="G102" s="978"/>
      <c r="H102" s="978"/>
      <c r="I102" s="978"/>
      <c r="J102" s="978"/>
      <c r="K102" s="978"/>
      <c r="L102" s="978"/>
      <c r="M102" s="978"/>
      <c r="N102" s="979"/>
    </row>
    <row r="103" spans="2:14" ht="30" customHeight="1">
      <c r="B103" s="980" t="s">
        <v>2219</v>
      </c>
      <c r="C103" s="981"/>
      <c r="D103" s="981"/>
      <c r="E103" s="981"/>
      <c r="F103" s="981"/>
      <c r="G103" s="981"/>
      <c r="H103" s="981"/>
      <c r="I103" s="981"/>
      <c r="J103" s="981"/>
      <c r="K103" s="981"/>
      <c r="L103" s="981"/>
      <c r="M103" s="981"/>
      <c r="N103" s="982"/>
    </row>
    <row r="104" spans="2:14">
      <c r="B104" s="980"/>
      <c r="C104" s="981"/>
      <c r="D104" s="981"/>
      <c r="E104" s="981"/>
      <c r="F104" s="981"/>
      <c r="G104" s="981"/>
      <c r="H104" s="981"/>
      <c r="I104" s="981"/>
      <c r="J104" s="981"/>
      <c r="K104" s="981"/>
      <c r="L104" s="981"/>
      <c r="M104" s="981"/>
      <c r="N104" s="982"/>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83"/>
      <c r="K114" s="983"/>
      <c r="L114" s="983"/>
      <c r="M114" s="983"/>
      <c r="N114" s="984"/>
    </row>
    <row r="115" spans="2:14" ht="15.75" thickBot="1">
      <c r="B115" s="423" t="s">
        <v>2221</v>
      </c>
      <c r="C115" s="424"/>
      <c r="D115" s="424"/>
      <c r="E115" s="263"/>
      <c r="F115" s="263"/>
      <c r="G115" s="263"/>
      <c r="H115" s="263"/>
      <c r="I115" s="263"/>
      <c r="J115" s="985"/>
      <c r="K115" s="985"/>
      <c r="L115" s="985"/>
      <c r="M115" s="985"/>
      <c r="N115" s="98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election activeCell="C72" sqref="C72"/>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180</v>
      </c>
      <c r="B36" s="846" t="str">
        <f>VLOOKUP(A36,EQUIPOS!A6:D154,3,FALSE)</f>
        <v>Compresor 120 HP, con martillo.</v>
      </c>
      <c r="C36" s="847"/>
      <c r="D36" s="847"/>
      <c r="E36" s="847"/>
      <c r="F36" s="847"/>
      <c r="G36" s="847"/>
      <c r="H36" s="848"/>
      <c r="I36" s="271"/>
      <c r="J36" s="272"/>
      <c r="K36" s="273">
        <f>VLOOKUP(A36,EQUIPOS!A6:D163,4,FALSE)</f>
        <v>127782.87094461465</v>
      </c>
      <c r="L36" s="274"/>
      <c r="M36" s="275">
        <v>35</v>
      </c>
      <c r="N36" s="276">
        <f>K36/M36</f>
        <v>3650.9391698461332</v>
      </c>
    </row>
    <row r="37" spans="1:14">
      <c r="A37" s="116" t="s">
        <v>312</v>
      </c>
      <c r="B37" s="846" t="str">
        <f>VLOOKUP(A37,EQUIPOS!A7:D154,3,FALSE)</f>
        <v>Retroexcavadora sobre oruga, potencia 138 HP, balde de 1,5 m3.</v>
      </c>
      <c r="C37" s="847"/>
      <c r="D37" s="847"/>
      <c r="E37" s="847"/>
      <c r="F37" s="847"/>
      <c r="G37" s="847"/>
      <c r="H37" s="848"/>
      <c r="I37" s="425"/>
      <c r="J37" s="426"/>
      <c r="K37" s="273">
        <f>VLOOKUP(A37,EQUIPOS!A7:D164,4,FALSE)</f>
        <v>209563.90834916802</v>
      </c>
      <c r="L37" s="339"/>
      <c r="M37" s="340">
        <v>35</v>
      </c>
      <c r="N37" s="276">
        <f>K37/M37</f>
        <v>5987.5402385476582</v>
      </c>
    </row>
    <row r="38" spans="1:14">
      <c r="A38" s="116"/>
      <c r="B38" s="324"/>
      <c r="C38" s="325"/>
      <c r="D38" s="325"/>
      <c r="E38" s="327"/>
      <c r="F38" s="325"/>
      <c r="G38" s="325"/>
      <c r="H38" s="326"/>
      <c r="I38" s="332"/>
      <c r="J38" s="334"/>
      <c r="K38" s="273"/>
      <c r="L38" s="427"/>
      <c r="M38" s="428"/>
      <c r="N38" s="276"/>
    </row>
    <row r="39" spans="1:14">
      <c r="B39" s="846"/>
      <c r="C39" s="847"/>
      <c r="D39" s="847"/>
      <c r="E39" s="852"/>
      <c r="F39" s="847"/>
      <c r="G39" s="847"/>
      <c r="H39" s="848"/>
      <c r="I39" s="39"/>
      <c r="J39" s="40"/>
      <c r="K39" s="278"/>
      <c r="L39" s="280"/>
      <c r="M39" s="281"/>
      <c r="N39" s="282"/>
    </row>
    <row r="40" spans="1:14">
      <c r="B40" s="853" t="s">
        <v>952</v>
      </c>
      <c r="C40" s="854"/>
      <c r="D40" s="854"/>
      <c r="E40" s="41"/>
      <c r="F40" s="42"/>
      <c r="G40" s="42"/>
      <c r="H40" s="43"/>
      <c r="I40" s="39"/>
      <c r="J40" s="40"/>
      <c r="K40" s="283"/>
      <c r="L40" s="280"/>
      <c r="M40" s="405">
        <v>0.01</v>
      </c>
      <c r="N40" s="348">
        <f>N73*M40</f>
        <v>7.6767229862288557</v>
      </c>
    </row>
    <row r="41" spans="1:14" ht="15.75" thickBot="1">
      <c r="B41" s="846"/>
      <c r="C41" s="847"/>
      <c r="D41" s="847"/>
      <c r="E41" s="847"/>
      <c r="F41" s="847"/>
      <c r="G41" s="847"/>
      <c r="H41" s="848"/>
      <c r="I41" s="855"/>
      <c r="J41" s="856"/>
      <c r="K41" s="44"/>
      <c r="L41" s="857"/>
      <c r="M41" s="858"/>
      <c r="N41" s="108"/>
    </row>
    <row r="42" spans="1:14" ht="15.75" thickBot="1">
      <c r="B42" s="833" t="s">
        <v>953</v>
      </c>
      <c r="C42" s="834"/>
      <c r="D42" s="834"/>
      <c r="E42" s="834"/>
      <c r="F42" s="834"/>
      <c r="G42" s="834"/>
      <c r="H42" s="834"/>
      <c r="I42" s="834"/>
      <c r="J42" s="834"/>
      <c r="K42" s="834"/>
      <c r="L42" s="834"/>
      <c r="M42" s="835"/>
      <c r="N42" s="398">
        <f>SUM(N36:N41)</f>
        <v>9646.1561313800212</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4" t="s">
        <v>944</v>
      </c>
      <c r="C46" s="825"/>
      <c r="D46" s="825"/>
      <c r="E46" s="825"/>
      <c r="F46" s="825"/>
      <c r="G46" s="825"/>
      <c r="H46" s="825"/>
      <c r="I46" s="826"/>
      <c r="J46" s="319" t="s">
        <v>945</v>
      </c>
      <c r="K46" s="88" t="s">
        <v>946</v>
      </c>
      <c r="L46" s="827" t="s">
        <v>955</v>
      </c>
      <c r="M46" s="826"/>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8000</v>
      </c>
      <c r="N47" s="276">
        <f>K47*M47</f>
        <v>10400</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33" t="s">
        <v>953</v>
      </c>
      <c r="C51" s="834"/>
      <c r="D51" s="834"/>
      <c r="E51" s="834"/>
      <c r="F51" s="834"/>
      <c r="G51" s="834"/>
      <c r="H51" s="834"/>
      <c r="I51" s="834"/>
      <c r="J51" s="834"/>
      <c r="K51" s="834"/>
      <c r="L51" s="834"/>
      <c r="M51" s="835"/>
      <c r="N51" s="398">
        <f>SUM(N47:N50)</f>
        <v>10400</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836" t="s">
        <v>961</v>
      </c>
      <c r="M55" s="809"/>
      <c r="N55" s="79" t="s">
        <v>951</v>
      </c>
    </row>
    <row r="56" spans="1:14">
      <c r="A56" t="s">
        <v>1256</v>
      </c>
      <c r="B56" s="49" t="str">
        <f>VLOOKUP(A56,TRANSPORTE!A5:D117,3,FALSE)</f>
        <v>Transporte de material de excavación</v>
      </c>
      <c r="C56" s="321"/>
      <c r="D56" s="321"/>
      <c r="E56" s="321"/>
      <c r="F56" s="321"/>
      <c r="G56" s="321"/>
      <c r="H56" s="315" t="s">
        <v>1468</v>
      </c>
      <c r="I56" s="283">
        <v>1.3</v>
      </c>
      <c r="J56" s="290">
        <v>1</v>
      </c>
      <c r="K56" s="283">
        <f>I56*J56</f>
        <v>1.3</v>
      </c>
      <c r="L56" s="922">
        <f>VLOOKUP(A56,TRANSPORTE!A5:D117,4,FALSE)</f>
        <v>1331.0858046366889</v>
      </c>
      <c r="M56" s="923"/>
      <c r="N56" s="291">
        <f>K56*L56</f>
        <v>1730.4115460276955</v>
      </c>
    </row>
    <row r="57" spans="1:14">
      <c r="B57" s="49"/>
      <c r="C57" s="50"/>
      <c r="D57" s="50"/>
      <c r="E57" s="50"/>
      <c r="F57" s="50"/>
      <c r="G57" s="50"/>
      <c r="H57" s="315"/>
      <c r="I57" s="283"/>
      <c r="J57" s="290"/>
      <c r="K57" s="283"/>
      <c r="L57" s="922"/>
      <c r="M57" s="923"/>
      <c r="N57" s="291"/>
    </row>
    <row r="58" spans="1:14">
      <c r="B58" s="49"/>
      <c r="C58" s="50"/>
      <c r="D58" s="50"/>
      <c r="E58" s="50"/>
      <c r="F58" s="50"/>
      <c r="G58" s="50"/>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22"/>
      <c r="M61" s="823"/>
      <c r="N61" s="130"/>
    </row>
    <row r="62" spans="1:14" ht="15.75" thickBot="1">
      <c r="B62" s="839" t="s">
        <v>953</v>
      </c>
      <c r="C62" s="840"/>
      <c r="D62" s="840"/>
      <c r="E62" s="840"/>
      <c r="F62" s="840"/>
      <c r="G62" s="840"/>
      <c r="H62" s="840"/>
      <c r="I62" s="840"/>
      <c r="J62" s="840"/>
      <c r="K62" s="840"/>
      <c r="L62" s="840"/>
      <c r="M62" s="841"/>
      <c r="N62" s="107">
        <f>N56+N57+N58+N59+N60</f>
        <v>1730.4115460276955</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59" t="s">
        <v>963</v>
      </c>
      <c r="C66" s="860"/>
      <c r="D66" s="860"/>
      <c r="E66" s="860"/>
      <c r="F66" s="860"/>
      <c r="G66" s="860"/>
      <c r="H66" s="860"/>
      <c r="I66" s="76" t="s">
        <v>964</v>
      </c>
      <c r="J66" s="78" t="s">
        <v>1410</v>
      </c>
      <c r="K66" s="77" t="s">
        <v>966</v>
      </c>
      <c r="L66" s="861" t="s">
        <v>950</v>
      </c>
      <c r="M66" s="862"/>
      <c r="N66" s="101" t="s">
        <v>951</v>
      </c>
    </row>
    <row r="67" spans="1:15">
      <c r="A67" s="148" t="s">
        <v>7</v>
      </c>
      <c r="B67" s="52" t="str">
        <f>VLOOKUP(A67,'MANO DE OBRA'!A8:D68,3,FALSE)</f>
        <v>Obrero (2)</v>
      </c>
      <c r="C67" s="50"/>
      <c r="D67" s="50"/>
      <c r="E67" s="50"/>
      <c r="F67" s="50"/>
      <c r="G67" s="50"/>
      <c r="H67" s="50"/>
      <c r="I67" s="296">
        <f>K67/J67*100</f>
        <v>58520.000000000007</v>
      </c>
      <c r="J67" s="297">
        <v>185</v>
      </c>
      <c r="K67" s="298">
        <f>VLOOKUP(A67,'MANO DE OBRA'!A8:D99,4,FALSE)</f>
        <v>108262</v>
      </c>
      <c r="L67" s="53"/>
      <c r="M67" s="435">
        <v>280</v>
      </c>
      <c r="N67" s="399">
        <f>K67/M67</f>
        <v>386.65</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20"/>
      <c r="C72" s="821"/>
      <c r="D72" s="821"/>
      <c r="E72" s="821"/>
      <c r="F72" s="821"/>
      <c r="G72" s="821"/>
      <c r="H72" s="821"/>
      <c r="I72" s="129"/>
      <c r="J72" s="129"/>
      <c r="K72" s="129"/>
      <c r="L72" s="921"/>
      <c r="M72" s="921"/>
      <c r="N72" s="48"/>
    </row>
    <row r="73" spans="1:15" ht="15.75" thickBot="1">
      <c r="B73" s="839" t="s">
        <v>953</v>
      </c>
      <c r="C73" s="840"/>
      <c r="D73" s="840"/>
      <c r="E73" s="840"/>
      <c r="F73" s="840"/>
      <c r="G73" s="840"/>
      <c r="H73" s="840"/>
      <c r="I73" s="840"/>
      <c r="J73" s="840"/>
      <c r="K73" s="840"/>
      <c r="L73" s="840"/>
      <c r="M73" s="841"/>
      <c r="N73" s="305">
        <f>SUM(N67:N72)</f>
        <v>767.67229862288559</v>
      </c>
    </row>
    <row r="74" spans="1:15" ht="15.75" thickBot="1">
      <c r="B74" s="36"/>
      <c r="C74" s="37"/>
      <c r="D74" s="37"/>
      <c r="E74" s="37"/>
      <c r="F74" s="37"/>
      <c r="G74" s="37"/>
      <c r="H74" s="37"/>
      <c r="I74" s="37"/>
      <c r="J74" s="37"/>
      <c r="K74" s="37"/>
      <c r="L74" s="37"/>
      <c r="M74" s="37"/>
      <c r="N74" s="38"/>
    </row>
    <row r="75" spans="1:15" ht="15.75" thickBot="1">
      <c r="B75" s="833" t="s">
        <v>967</v>
      </c>
      <c r="C75" s="834"/>
      <c r="D75" s="834"/>
      <c r="E75" s="834"/>
      <c r="F75" s="834"/>
      <c r="G75" s="834"/>
      <c r="H75" s="834"/>
      <c r="I75" s="834"/>
      <c r="J75" s="834"/>
      <c r="K75" s="834"/>
      <c r="L75" s="834"/>
      <c r="M75" s="835"/>
      <c r="N75" s="102">
        <f>N42+N51+N62+N73</f>
        <v>22544.2399760306</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24" t="s">
        <v>969</v>
      </c>
      <c r="C79" s="825"/>
      <c r="D79" s="825"/>
      <c r="E79" s="825"/>
      <c r="F79" s="825"/>
      <c r="G79" s="825"/>
      <c r="H79" s="825"/>
      <c r="I79" s="318"/>
      <c r="J79" s="338"/>
      <c r="K79" s="306" t="s">
        <v>970</v>
      </c>
      <c r="L79" s="863" t="s">
        <v>971</v>
      </c>
      <c r="M79" s="864"/>
      <c r="N79" s="307"/>
    </row>
    <row r="80" spans="1:15">
      <c r="B80" s="865" t="s">
        <v>972</v>
      </c>
      <c r="C80" s="866"/>
      <c r="D80" s="866"/>
      <c r="E80" s="866"/>
      <c r="F80" s="866"/>
      <c r="G80" s="866"/>
      <c r="H80" s="866"/>
      <c r="I80" s="90"/>
      <c r="J80" s="91"/>
      <c r="K80" s="308">
        <v>0.2</v>
      </c>
      <c r="L80" s="867">
        <f>N75*K80</f>
        <v>4508.8479952061198</v>
      </c>
      <c r="M80" s="868"/>
      <c r="N80" s="54"/>
    </row>
    <row r="81" spans="1:14">
      <c r="B81" s="92" t="s">
        <v>973</v>
      </c>
      <c r="C81" s="93"/>
      <c r="D81" s="93"/>
      <c r="E81" s="93"/>
      <c r="F81" s="93"/>
      <c r="G81" s="93"/>
      <c r="H81" s="93"/>
      <c r="I81" s="90"/>
      <c r="J81" s="91"/>
      <c r="K81" s="308">
        <v>0.05</v>
      </c>
      <c r="L81" s="867">
        <f>N75*K81</f>
        <v>1127.2119988015299</v>
      </c>
      <c r="M81" s="868"/>
      <c r="N81" s="54"/>
    </row>
    <row r="82" spans="1:14" ht="15.75" thickBot="1">
      <c r="B82" s="94" t="s">
        <v>974</v>
      </c>
      <c r="C82" s="95"/>
      <c r="D82" s="95"/>
      <c r="E82" s="95"/>
      <c r="F82" s="95"/>
      <c r="G82" s="95"/>
      <c r="H82" s="95"/>
      <c r="I82" s="96"/>
      <c r="J82" s="97"/>
      <c r="K82" s="309">
        <v>0.05</v>
      </c>
      <c r="L82" s="869">
        <f>N75*K82</f>
        <v>1127.2119988015299</v>
      </c>
      <c r="M82" s="870"/>
      <c r="N82" s="54"/>
    </row>
    <row r="83" spans="1:14" ht="15.75" thickBot="1">
      <c r="B83" s="833" t="s">
        <v>953</v>
      </c>
      <c r="C83" s="834"/>
      <c r="D83" s="834"/>
      <c r="E83" s="834"/>
      <c r="F83" s="834"/>
      <c r="G83" s="834"/>
      <c r="H83" s="834"/>
      <c r="I83" s="834"/>
      <c r="J83" s="834"/>
      <c r="K83" s="834"/>
      <c r="L83" s="834"/>
      <c r="M83" s="835"/>
      <c r="N83" s="55">
        <f>L80+L81+L82</f>
        <v>6763.2719928091801</v>
      </c>
    </row>
    <row r="84" spans="1:14" ht="15.75" thickBot="1">
      <c r="B84" s="36"/>
      <c r="C84" s="37"/>
      <c r="D84" s="37"/>
      <c r="E84" s="37"/>
      <c r="F84" s="37"/>
      <c r="G84" s="37"/>
      <c r="H84" s="37"/>
      <c r="I84" s="37"/>
      <c r="J84" s="37"/>
      <c r="K84" s="37"/>
      <c r="L84" s="37"/>
      <c r="M84" s="37"/>
      <c r="N84" s="38"/>
    </row>
    <row r="85" spans="1:14" ht="15.75" thickBot="1">
      <c r="A85" t="s">
        <v>2016</v>
      </c>
      <c r="B85" s="833" t="s">
        <v>975</v>
      </c>
      <c r="C85" s="834"/>
      <c r="D85" s="834"/>
      <c r="E85" s="834"/>
      <c r="F85" s="834"/>
      <c r="G85" s="834"/>
      <c r="H85" s="834"/>
      <c r="I85" s="834"/>
      <c r="J85" s="834"/>
      <c r="K85" s="834"/>
      <c r="L85" s="834"/>
      <c r="M85" s="835"/>
      <c r="N85" s="192">
        <f>N75+N83</f>
        <v>29307.511968839779</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2216</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2217</v>
      </c>
      <c r="C101" s="259"/>
      <c r="D101" s="259"/>
      <c r="E101" s="259"/>
      <c r="F101" s="259"/>
      <c r="G101" s="259"/>
      <c r="H101" s="259"/>
      <c r="I101" s="259"/>
      <c r="J101" s="259"/>
      <c r="K101" s="259"/>
      <c r="L101" s="259"/>
      <c r="M101" s="259"/>
      <c r="N101" s="260"/>
    </row>
    <row r="102" spans="2:14" ht="15" customHeight="1">
      <c r="B102" s="977" t="s">
        <v>2218</v>
      </c>
      <c r="C102" s="978"/>
      <c r="D102" s="978"/>
      <c r="E102" s="978"/>
      <c r="F102" s="978"/>
      <c r="G102" s="978"/>
      <c r="H102" s="978"/>
      <c r="I102" s="978"/>
      <c r="J102" s="978"/>
      <c r="K102" s="978"/>
      <c r="L102" s="978"/>
      <c r="M102" s="978"/>
      <c r="N102" s="979"/>
    </row>
    <row r="103" spans="2:14" ht="15" customHeight="1">
      <c r="B103" s="977"/>
      <c r="C103" s="978"/>
      <c r="D103" s="978"/>
      <c r="E103" s="978"/>
      <c r="F103" s="978"/>
      <c r="G103" s="978"/>
      <c r="H103" s="978"/>
      <c r="I103" s="978"/>
      <c r="J103" s="978"/>
      <c r="K103" s="978"/>
      <c r="L103" s="978"/>
      <c r="M103" s="978"/>
      <c r="N103" s="979"/>
    </row>
    <row r="104" spans="2:14" ht="30" customHeight="1">
      <c r="B104" s="980" t="s">
        <v>2219</v>
      </c>
      <c r="C104" s="981"/>
      <c r="D104" s="981"/>
      <c r="E104" s="981"/>
      <c r="F104" s="981"/>
      <c r="G104" s="981"/>
      <c r="H104" s="981"/>
      <c r="I104" s="981"/>
      <c r="J104" s="981"/>
      <c r="K104" s="981"/>
      <c r="L104" s="981"/>
      <c r="M104" s="981"/>
      <c r="N104" s="982"/>
    </row>
    <row r="105" spans="2:14">
      <c r="B105" s="980"/>
      <c r="C105" s="981"/>
      <c r="D105" s="981"/>
      <c r="E105" s="981"/>
      <c r="F105" s="981"/>
      <c r="G105" s="981"/>
      <c r="H105" s="981"/>
      <c r="I105" s="981"/>
      <c r="J105" s="981"/>
      <c r="K105" s="981"/>
      <c r="L105" s="981"/>
      <c r="M105" s="981"/>
      <c r="N105" s="982"/>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2220</v>
      </c>
      <c r="C115" s="261"/>
      <c r="D115" s="261"/>
      <c r="E115" s="247"/>
      <c r="F115" s="247"/>
      <c r="G115" s="247"/>
      <c r="H115" s="247"/>
      <c r="I115" s="247"/>
      <c r="J115" s="983"/>
      <c r="K115" s="983"/>
      <c r="L115" s="983"/>
      <c r="M115" s="983"/>
      <c r="N115" s="984"/>
    </row>
    <row r="116" spans="2:14" ht="15.75" thickBot="1">
      <c r="B116" s="423" t="s">
        <v>2221</v>
      </c>
      <c r="C116" s="424"/>
      <c r="D116" s="424"/>
      <c r="E116" s="263"/>
      <c r="F116" s="263"/>
      <c r="G116" s="263"/>
      <c r="H116" s="263"/>
      <c r="I116" s="263"/>
      <c r="J116" s="985"/>
      <c r="K116" s="985"/>
      <c r="L116" s="985"/>
      <c r="M116" s="985"/>
      <c r="N116" s="98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180</v>
      </c>
      <c r="B36" s="846" t="str">
        <f>VLOOKUP(A36,EQUIPOS!A6:D154,3,FALSE)</f>
        <v>Compresor 120 HP, con martillo.</v>
      </c>
      <c r="C36" s="847"/>
      <c r="D36" s="847"/>
      <c r="E36" s="847"/>
      <c r="F36" s="847"/>
      <c r="G36" s="847"/>
      <c r="H36" s="848"/>
      <c r="I36" s="271"/>
      <c r="J36" s="272"/>
      <c r="K36" s="273">
        <f>VLOOKUP(A36,EQUIPOS!A6:D163,4,FALSE)</f>
        <v>127782.87094461465</v>
      </c>
      <c r="L36" s="274"/>
      <c r="M36" s="275">
        <v>2.5</v>
      </c>
      <c r="N36" s="276">
        <f>K36/M36</f>
        <v>51113.148377845864</v>
      </c>
    </row>
    <row r="37" spans="1:14">
      <c r="A37" s="116" t="s">
        <v>129</v>
      </c>
      <c r="B37" s="846" t="str">
        <f>VLOOKUP(A37,EQUIPOS!A7:D154,3,FALSE)</f>
        <v xml:space="preserve">Buldozer, Potencia al volante de 140 HP, motor de 2200 RPM, longitud de hoja 4,80m. </v>
      </c>
      <c r="C37" s="847"/>
      <c r="D37" s="847"/>
      <c r="E37" s="847"/>
      <c r="F37" s="847"/>
      <c r="G37" s="847"/>
      <c r="H37" s="848"/>
      <c r="I37" s="425"/>
      <c r="J37" s="426"/>
      <c r="K37" s="273">
        <f>VLOOKUP(A37,EQUIPOS!A7:D164,4,FALSE)</f>
        <v>230009.16770030637</v>
      </c>
      <c r="L37" s="339"/>
      <c r="M37" s="340">
        <v>100</v>
      </c>
      <c r="N37" s="276">
        <f>K37/M37</f>
        <v>2300.0916770030635</v>
      </c>
    </row>
    <row r="38" spans="1:14">
      <c r="A38" s="116" t="s">
        <v>312</v>
      </c>
      <c r="B38" s="846" t="str">
        <f>VLOOKUP(A38,EQUIPOS!A8:D154,3,FALSE)</f>
        <v>Retroexcavadora sobre oruga, potencia 138 HP, balde de 1,5 m3.</v>
      </c>
      <c r="C38" s="847"/>
      <c r="D38" s="847"/>
      <c r="E38" s="847"/>
      <c r="F38" s="847"/>
      <c r="G38" s="847"/>
      <c r="H38" s="848"/>
      <c r="I38" s="332"/>
      <c r="J38" s="334"/>
      <c r="K38" s="273">
        <f>VLOOKUP(A38,EQUIPOS!A8:D165,4,FALSE)</f>
        <v>209563.90834916802</v>
      </c>
      <c r="L38" s="427"/>
      <c r="M38" s="428">
        <v>16</v>
      </c>
      <c r="N38" s="276">
        <f>K38/M38</f>
        <v>13097.744271823001</v>
      </c>
    </row>
    <row r="39" spans="1:14">
      <c r="B39" s="846"/>
      <c r="C39" s="847"/>
      <c r="D39" s="847"/>
      <c r="E39" s="852"/>
      <c r="F39" s="847"/>
      <c r="G39" s="847"/>
      <c r="H39" s="848"/>
      <c r="I39" s="39"/>
      <c r="J39" s="40"/>
      <c r="K39" s="278"/>
      <c r="L39" s="280"/>
      <c r="M39" s="281"/>
      <c r="N39" s="282"/>
    </row>
    <row r="40" spans="1:14">
      <c r="B40" s="853" t="s">
        <v>952</v>
      </c>
      <c r="C40" s="854"/>
      <c r="D40" s="854"/>
      <c r="E40" s="41"/>
      <c r="F40" s="42"/>
      <c r="G40" s="42"/>
      <c r="H40" s="43"/>
      <c r="I40" s="39"/>
      <c r="J40" s="40"/>
      <c r="K40" s="283"/>
      <c r="L40" s="280"/>
      <c r="M40" s="405">
        <v>0.01</v>
      </c>
      <c r="N40" s="348">
        <f>N76*M40</f>
        <v>25.250800282375621</v>
      </c>
    </row>
    <row r="41" spans="1:14" ht="15.75" thickBot="1">
      <c r="B41" s="846"/>
      <c r="C41" s="847"/>
      <c r="D41" s="847"/>
      <c r="E41" s="847"/>
      <c r="F41" s="847"/>
      <c r="G41" s="847"/>
      <c r="H41" s="848"/>
      <c r="I41" s="855"/>
      <c r="J41" s="856"/>
      <c r="K41" s="44"/>
      <c r="L41" s="857"/>
      <c r="M41" s="858"/>
      <c r="N41" s="108"/>
    </row>
    <row r="42" spans="1:14" ht="15.75" thickBot="1">
      <c r="B42" s="833" t="s">
        <v>953</v>
      </c>
      <c r="C42" s="834"/>
      <c r="D42" s="834"/>
      <c r="E42" s="834"/>
      <c r="F42" s="834"/>
      <c r="G42" s="834"/>
      <c r="H42" s="834"/>
      <c r="I42" s="834"/>
      <c r="J42" s="834"/>
      <c r="K42" s="834"/>
      <c r="L42" s="834"/>
      <c r="M42" s="835"/>
      <c r="N42" s="398">
        <f>SUM(N36:N41)</f>
        <v>66536.2351269543</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4" t="s">
        <v>944</v>
      </c>
      <c r="C46" s="825"/>
      <c r="D46" s="825"/>
      <c r="E46" s="825"/>
      <c r="F46" s="825"/>
      <c r="G46" s="825"/>
      <c r="H46" s="825"/>
      <c r="I46" s="826"/>
      <c r="J46" s="319" t="s">
        <v>945</v>
      </c>
      <c r="K46" s="88" t="s">
        <v>946</v>
      </c>
      <c r="L46" s="827" t="s">
        <v>955</v>
      </c>
      <c r="M46" s="826"/>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7465.9514240739154</v>
      </c>
      <c r="N47" s="276">
        <f>K47*M47</f>
        <v>2239.7854272221743</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1057.2860473624357</v>
      </c>
      <c r="N48" s="276">
        <f t="shared" ref="N48:N53" si="0">K48*M48</f>
        <v>3171.858142087307</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15523.897855533043</v>
      </c>
      <c r="N49" s="276">
        <f t="shared" si="0"/>
        <v>3880.9744638832608</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1689.1894160912</v>
      </c>
      <c r="N50" s="276">
        <f t="shared" si="0"/>
        <v>1689.1894160912</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1133.9472713403763</v>
      </c>
      <c r="N51" s="276">
        <f t="shared" si="0"/>
        <v>1133.9472713403763</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0</v>
      </c>
      <c r="N52" s="276">
        <f t="shared" si="0"/>
        <v>0</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8000</v>
      </c>
      <c r="N53" s="276">
        <f t="shared" si="0"/>
        <v>10400</v>
      </c>
    </row>
    <row r="54" spans="1:14" ht="15.75" thickBot="1">
      <c r="B54" s="833" t="s">
        <v>953</v>
      </c>
      <c r="C54" s="834"/>
      <c r="D54" s="834"/>
      <c r="E54" s="834"/>
      <c r="F54" s="834"/>
      <c r="G54" s="834"/>
      <c r="H54" s="834"/>
      <c r="I54" s="834"/>
      <c r="J54" s="834"/>
      <c r="K54" s="834"/>
      <c r="L54" s="834"/>
      <c r="M54" s="835"/>
      <c r="N54" s="398">
        <f>SUM(N47:N53)</f>
        <v>22515.754720624318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22">
        <f>VLOOKUP(A59,TRANSPORTE!A5:D117,4,FALSE)</f>
        <v>1331.0858046366889</v>
      </c>
      <c r="M59" s="923"/>
      <c r="N59" s="291">
        <f>K59*L59</f>
        <v>1730.4115460276955</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5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38">
        <v>128</v>
      </c>
      <c r="N70" s="399">
        <f>K70/M70</f>
        <v>1691.59375</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3" t="s">
        <v>953</v>
      </c>
      <c r="C76" s="834"/>
      <c r="D76" s="834"/>
      <c r="E76" s="834"/>
      <c r="F76" s="834"/>
      <c r="G76" s="834"/>
      <c r="H76" s="834"/>
      <c r="I76" s="840"/>
      <c r="J76" s="840"/>
      <c r="K76" s="840"/>
      <c r="L76" s="840"/>
      <c r="M76" s="841"/>
      <c r="N76" s="305">
        <f>SUM(N70:N75)</f>
        <v>2525.0800282375621</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N42+N54+N65+N76</f>
        <v>93307.48142184387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18661.496284368775</v>
      </c>
      <c r="M83" s="868"/>
      <c r="N83" s="54"/>
    </row>
    <row r="84" spans="1:14">
      <c r="B84" s="92" t="s">
        <v>973</v>
      </c>
      <c r="C84" s="93"/>
      <c r="D84" s="93"/>
      <c r="E84" s="93"/>
      <c r="F84" s="93"/>
      <c r="G84" s="93"/>
      <c r="H84" s="93"/>
      <c r="I84" s="90"/>
      <c r="J84" s="91"/>
      <c r="K84" s="308">
        <v>0.05</v>
      </c>
      <c r="L84" s="867">
        <f>N78*K84</f>
        <v>4665.3740710921938</v>
      </c>
      <c r="M84" s="868"/>
      <c r="N84" s="54"/>
    </row>
    <row r="85" spans="1:14" ht="15.75" thickBot="1">
      <c r="B85" s="94" t="s">
        <v>974</v>
      </c>
      <c r="C85" s="95"/>
      <c r="D85" s="95"/>
      <c r="E85" s="95"/>
      <c r="F85" s="95"/>
      <c r="G85" s="95"/>
      <c r="H85" s="95"/>
      <c r="I85" s="96"/>
      <c r="J85" s="97"/>
      <c r="K85" s="309">
        <v>0.05</v>
      </c>
      <c r="L85" s="869">
        <f>N78*K85</f>
        <v>4665.3740710921938</v>
      </c>
      <c r="M85" s="870"/>
      <c r="N85" s="54"/>
    </row>
    <row r="86" spans="1:14" ht="15.75" thickBot="1">
      <c r="B86" s="833" t="s">
        <v>953</v>
      </c>
      <c r="C86" s="834"/>
      <c r="D86" s="834"/>
      <c r="E86" s="834"/>
      <c r="F86" s="834"/>
      <c r="G86" s="834"/>
      <c r="H86" s="834"/>
      <c r="I86" s="834"/>
      <c r="J86" s="834"/>
      <c r="K86" s="834"/>
      <c r="L86" s="834"/>
      <c r="M86" s="835"/>
      <c r="N86" s="55">
        <f>L83+L84+L85</f>
        <v>27992.244426553159</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121299.72584839704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10"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180</v>
      </c>
      <c r="B36" s="846" t="str">
        <f>VLOOKUP(A36,EQUIPOS!A6:D154,3,FALSE)</f>
        <v>Compresor 120 HP, con martillo.</v>
      </c>
      <c r="C36" s="847"/>
      <c r="D36" s="847"/>
      <c r="E36" s="847"/>
      <c r="F36" s="847"/>
      <c r="G36" s="847"/>
      <c r="H36" s="848"/>
      <c r="I36" s="271"/>
      <c r="J36" s="272"/>
      <c r="K36" s="273">
        <f>VLOOKUP(A36,EQUIPOS!A6:D163,4,FALSE)</f>
        <v>127782.87094461465</v>
      </c>
      <c r="L36" s="274"/>
      <c r="M36" s="340">
        <v>2.5</v>
      </c>
      <c r="N36" s="276">
        <f>K36/M36</f>
        <v>51113.148377845864</v>
      </c>
    </row>
    <row r="37" spans="1:14">
      <c r="A37" s="116" t="s">
        <v>129</v>
      </c>
      <c r="B37" s="846" t="str">
        <f>VLOOKUP(A37,EQUIPOS!A7:D154,3,FALSE)</f>
        <v xml:space="preserve">Buldozer, Potencia al volante de 140 HP, motor de 2200 RPM, longitud de hoja 4,80m. </v>
      </c>
      <c r="C37" s="847"/>
      <c r="D37" s="847"/>
      <c r="E37" s="847"/>
      <c r="F37" s="847"/>
      <c r="G37" s="847"/>
      <c r="H37" s="848"/>
      <c r="I37" s="425"/>
      <c r="J37" s="426"/>
      <c r="K37" s="273">
        <f>VLOOKUP(A37,EQUIPOS!A7:D164,4,FALSE)</f>
        <v>230009.16770030637</v>
      </c>
      <c r="L37" s="339"/>
      <c r="M37" s="340">
        <v>100</v>
      </c>
      <c r="N37" s="276">
        <f>K37/M37</f>
        <v>2300.0916770030635</v>
      </c>
    </row>
    <row r="38" spans="1:14">
      <c r="A38" s="116" t="s">
        <v>261</v>
      </c>
      <c r="B38" s="846" t="str">
        <f>VLOOKUP(A38,EQUIPOS!A8:D154,3,FALSE)</f>
        <v xml:space="preserve">Motobomba 3 PULGADAS (incluye operario)
</v>
      </c>
      <c r="C38" s="847"/>
      <c r="D38" s="847"/>
      <c r="E38" s="847"/>
      <c r="F38" s="847"/>
      <c r="G38" s="847"/>
      <c r="H38" s="848"/>
      <c r="I38" s="332"/>
      <c r="J38" s="334"/>
      <c r="K38" s="273">
        <f>VLOOKUP(A38,EQUIPOS!A8:D165,4,FALSE)</f>
        <v>10997.571589155281</v>
      </c>
      <c r="L38" s="427"/>
      <c r="M38" s="428">
        <v>8</v>
      </c>
      <c r="N38" s="276">
        <f>K38/M38</f>
        <v>1374.6964486444101</v>
      </c>
    </row>
    <row r="39" spans="1:14">
      <c r="A39" t="s">
        <v>312</v>
      </c>
      <c r="B39" s="846" t="str">
        <f>VLOOKUP(A39,EQUIPOS!A9:D154,3,FALSE)</f>
        <v>Retroexcavadora sobre oruga, potencia 138 HP, balde de 1,5 m3.</v>
      </c>
      <c r="C39" s="847"/>
      <c r="D39" s="847"/>
      <c r="E39" s="847"/>
      <c r="F39" s="847"/>
      <c r="G39" s="847"/>
      <c r="H39" s="848"/>
      <c r="I39" s="39"/>
      <c r="J39" s="40"/>
      <c r="K39" s="273">
        <f>VLOOKUP(A39,EQUIPOS!A9:D166,4,FALSE)</f>
        <v>209563.90834916802</v>
      </c>
      <c r="L39" s="280"/>
      <c r="M39" s="340">
        <v>8</v>
      </c>
      <c r="N39" s="276">
        <f>K39/M39</f>
        <v>26195.488543646003</v>
      </c>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N78*M41</f>
        <v>215.73612180720397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81199.16116894655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7465.9514240739154</v>
      </c>
      <c r="N48" s="276">
        <f>K48*M48</f>
        <v>2239.7854272221743</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1057.2860473624357</v>
      </c>
      <c r="N49" s="276">
        <f t="shared" ref="N49:N54" si="0">K49*M49</f>
        <v>3171.858142087307</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15523.897855533043</v>
      </c>
      <c r="N50" s="276">
        <f t="shared" si="0"/>
        <v>3880.9744638832608</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1689.1894160912</v>
      </c>
      <c r="N51" s="276">
        <f t="shared" si="0"/>
        <v>1689.1894160912</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1133.9472713403763</v>
      </c>
      <c r="N52" s="276">
        <f t="shared" si="0"/>
        <v>1133.9472713403763</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0</v>
      </c>
      <c r="N53" s="276">
        <f>K53*M53</f>
        <v>0</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8000</v>
      </c>
      <c r="N54" s="276">
        <f t="shared" si="0"/>
        <v>10400</v>
      </c>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22515.754720624318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A61" t="s">
        <v>1256</v>
      </c>
      <c r="B61" s="49" t="str">
        <f>VLOOKUP(A61,TRANSPORTE!A5:D117,3,FALSE)</f>
        <v>Transporte de material de excavación</v>
      </c>
      <c r="C61" s="321"/>
      <c r="D61" s="321"/>
      <c r="E61" s="321"/>
      <c r="F61" s="321"/>
      <c r="G61" s="321"/>
      <c r="H61" s="315" t="s">
        <v>1468</v>
      </c>
      <c r="I61" s="283">
        <v>1.3</v>
      </c>
      <c r="J61" s="290">
        <v>1</v>
      </c>
      <c r="K61" s="283">
        <f>I61*J61</f>
        <v>1.3</v>
      </c>
      <c r="L61" s="922">
        <f>VLOOKUP(A61,TRANSPORTE!A5:D117,4,FALSE)</f>
        <v>1331.0858046366889</v>
      </c>
      <c r="M61" s="923"/>
      <c r="N61" s="291">
        <f>K61*L61</f>
        <v>1730.4115460276955</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f>N61+N62+N63+N64+N65</f>
        <v>1730.4115460276955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s="150" t="s">
        <v>15</v>
      </c>
      <c r="B72" s="52" t="str">
        <f>VLOOKUP(A72,'MANO DE OBRA'!A8:D68,3,FALSE)</f>
        <v>Obrero (6)</v>
      </c>
      <c r="C72" s="50"/>
      <c r="D72" s="50"/>
      <c r="E72" s="50"/>
      <c r="F72" s="50"/>
      <c r="G72" s="50"/>
      <c r="H72" s="50"/>
      <c r="I72" s="296">
        <f>K72/J72*100</f>
        <v>175560</v>
      </c>
      <c r="J72" s="297">
        <v>185</v>
      </c>
      <c r="K72" s="298">
        <f>VLOOKUP(A72,'MANO DE OBRA'!A8:D99,4,FALSE)</f>
        <v>324786</v>
      </c>
      <c r="L72" s="53"/>
      <c r="M72" s="438">
        <v>20</v>
      </c>
      <c r="N72" s="399">
        <f>K72/M72</f>
        <v>16239.3</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48"/>
    </row>
    <row r="78" spans="1:15" ht="15.75" thickBot="1">
      <c r="B78" s="839" t="s">
        <v>953</v>
      </c>
      <c r="C78" s="840"/>
      <c r="D78" s="840"/>
      <c r="E78" s="840"/>
      <c r="F78" s="840"/>
      <c r="G78" s="840"/>
      <c r="H78" s="840"/>
      <c r="I78" s="840"/>
      <c r="J78" s="840"/>
      <c r="K78" s="840"/>
      <c r="L78" s="840"/>
      <c r="M78" s="841"/>
      <c r="N78" s="305">
        <f>SUM(N72:N77)</f>
        <v>21573.612180720396</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127018.93961631897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25403.787923263793</v>
      </c>
      <c r="M85" s="868"/>
      <c r="N85" s="54"/>
    </row>
    <row r="86" spans="1:14">
      <c r="B86" s="92" t="s">
        <v>973</v>
      </c>
      <c r="C86" s="93"/>
      <c r="D86" s="93"/>
      <c r="E86" s="93"/>
      <c r="F86" s="93"/>
      <c r="G86" s="93"/>
      <c r="H86" s="93"/>
      <c r="I86" s="90"/>
      <c r="J86" s="91"/>
      <c r="K86" s="308">
        <v>0.05</v>
      </c>
      <c r="L86" s="867">
        <f>N80*K86</f>
        <v>6350.9469808159483</v>
      </c>
      <c r="M86" s="868"/>
      <c r="N86" s="54"/>
    </row>
    <row r="87" spans="1:14" ht="15.75" thickBot="1">
      <c r="B87" s="94" t="s">
        <v>974</v>
      </c>
      <c r="C87" s="95"/>
      <c r="D87" s="95"/>
      <c r="E87" s="95"/>
      <c r="F87" s="95"/>
      <c r="G87" s="95"/>
      <c r="H87" s="95"/>
      <c r="I87" s="96"/>
      <c r="J87" s="97"/>
      <c r="K87" s="309">
        <v>0.05</v>
      </c>
      <c r="L87" s="869">
        <f>N80*K87</f>
        <v>6350.9469808159483</v>
      </c>
      <c r="M87" s="870"/>
      <c r="N87" s="54"/>
    </row>
    <row r="88" spans="1:14" ht="15.75" thickBot="1">
      <c r="B88" s="833" t="s">
        <v>953</v>
      </c>
      <c r="C88" s="834"/>
      <c r="D88" s="834"/>
      <c r="E88" s="834"/>
      <c r="F88" s="834"/>
      <c r="G88" s="834"/>
      <c r="H88" s="834"/>
      <c r="I88" s="834"/>
      <c r="J88" s="834"/>
      <c r="K88" s="834"/>
      <c r="L88" s="834"/>
      <c r="M88" s="835"/>
      <c r="N88" s="55">
        <f>L85+L86+L87</f>
        <v>38105.68188489569</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165124.62150121466</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2.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1635</v>
      </c>
      <c r="C31" s="84" t="s">
        <v>2091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129</v>
      </c>
      <c r="B36" s="846" t="str">
        <f>VLOOKUP(A36,EQUIPOS!A6:D154,3,FALSE)</f>
        <v xml:space="preserve">Buldozer, Potencia al volante de 140 HP, motor de 2200 RPM, longitud de hoja 4,80m. </v>
      </c>
      <c r="C36" s="847"/>
      <c r="D36" s="847"/>
      <c r="E36" s="847"/>
      <c r="F36" s="847"/>
      <c r="G36" s="847"/>
      <c r="H36" s="848"/>
      <c r="I36" s="271"/>
      <c r="J36" s="272"/>
      <c r="K36" s="273">
        <f>VLOOKUP(A36,EQUIPOS!A6:D163,4,FALSE)</f>
        <v>230009.16770030637</v>
      </c>
      <c r="L36" s="274"/>
      <c r="M36" s="340">
        <v>100</v>
      </c>
      <c r="N36" s="276">
        <f>K36/M36</f>
        <v>2300.0916770030635</v>
      </c>
    </row>
    <row r="37" spans="1:14">
      <c r="A37" s="116" t="s">
        <v>312</v>
      </c>
      <c r="B37" s="846" t="str">
        <f>VLOOKUP(A37,EQUIPOS!A7:D154,3,FALSE)</f>
        <v>Retroexcavadora sobre oruga, potencia 138 HP, balde de 1,5 m3.</v>
      </c>
      <c r="C37" s="847"/>
      <c r="D37" s="847"/>
      <c r="E37" s="847"/>
      <c r="F37" s="847"/>
      <c r="G37" s="847"/>
      <c r="H37" s="848"/>
      <c r="I37" s="425"/>
      <c r="J37" s="426"/>
      <c r="K37" s="273">
        <f>VLOOKUP(A37,EQUIPOS!A7:D164,4,FALSE)</f>
        <v>209563.90834916802</v>
      </c>
      <c r="L37" s="339"/>
      <c r="M37" s="340">
        <v>35</v>
      </c>
      <c r="N37" s="276">
        <f>K37/M37</f>
        <v>5987.5402385476582</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7.6767229862288557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8295.3086385369515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8000</v>
      </c>
      <c r="N48" s="276">
        <f>K48*M48</f>
        <v>10400</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33" t="s">
        <v>953</v>
      </c>
      <c r="C55" s="834"/>
      <c r="D55" s="834"/>
      <c r="E55" s="834"/>
      <c r="F55" s="834"/>
      <c r="G55" s="834"/>
      <c r="H55" s="834"/>
      <c r="I55" s="834"/>
      <c r="J55" s="834"/>
      <c r="K55" s="834"/>
      <c r="L55" s="834"/>
      <c r="M55" s="835"/>
      <c r="N55" s="398">
        <f>SUM(N48:N54)</f>
        <v>10400</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1256</v>
      </c>
      <c r="B60" s="49" t="str">
        <f>VLOOKUP(A60,TRANSPORTE!A5:D117,3,FALSE)</f>
        <v>Transporte de material de excavación</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6">
        <v>280</v>
      </c>
      <c r="N72" s="399">
        <f>K72/M72</f>
        <v>386.65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767.67229862288559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21193.392483187534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4238.6784966375071</v>
      </c>
      <c r="M84" s="868"/>
      <c r="N84" s="54"/>
    </row>
    <row r="85" spans="1:14">
      <c r="B85" s="92" t="s">
        <v>973</v>
      </c>
      <c r="C85" s="93"/>
      <c r="D85" s="93"/>
      <c r="E85" s="93"/>
      <c r="F85" s="93"/>
      <c r="G85" s="93"/>
      <c r="H85" s="93"/>
      <c r="I85" s="90"/>
      <c r="J85" s="91"/>
      <c r="K85" s="308">
        <v>0.05</v>
      </c>
      <c r="L85" s="867">
        <f>N79*K85</f>
        <v>1059.6696241593768</v>
      </c>
      <c r="M85" s="868"/>
      <c r="N85" s="54"/>
    </row>
    <row r="86" spans="1:14" ht="15.75" thickBot="1">
      <c r="B86" s="94" t="s">
        <v>974</v>
      </c>
      <c r="C86" s="95"/>
      <c r="D86" s="95"/>
      <c r="E86" s="95"/>
      <c r="F86" s="95"/>
      <c r="G86" s="95"/>
      <c r="H86" s="95"/>
      <c r="I86" s="96"/>
      <c r="J86" s="97"/>
      <c r="K86" s="309">
        <v>0.05</v>
      </c>
      <c r="L86" s="869">
        <f>N79*K86</f>
        <v>1059.6696241593768</v>
      </c>
      <c r="M86" s="870"/>
      <c r="N86" s="54"/>
    </row>
    <row r="87" spans="1:14" ht="15.75" thickBot="1">
      <c r="B87" s="833" t="s">
        <v>953</v>
      </c>
      <c r="C87" s="834"/>
      <c r="D87" s="834"/>
      <c r="E87" s="834"/>
      <c r="F87" s="834"/>
      <c r="G87" s="834"/>
      <c r="H87" s="834"/>
      <c r="I87" s="834"/>
      <c r="J87" s="834"/>
      <c r="K87" s="834"/>
      <c r="L87" s="834"/>
      <c r="M87" s="835"/>
      <c r="N87" s="55">
        <f>L84+L85+L86</f>
        <v>6358.0177449562598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27551.410228143795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7.75" customHeight="1" thickBot="1">
      <c r="B29" s="74" t="s">
        <v>943</v>
      </c>
      <c r="C29" s="842" t="s">
        <v>944</v>
      </c>
      <c r="D29" s="843"/>
      <c r="E29" s="843"/>
      <c r="F29" s="843"/>
      <c r="G29" s="843"/>
      <c r="H29" s="843"/>
      <c r="I29" s="843"/>
      <c r="J29" s="75"/>
      <c r="K29" s="346" t="s">
        <v>2215</v>
      </c>
      <c r="L29" s="844" t="s">
        <v>945</v>
      </c>
      <c r="M29" s="845"/>
      <c r="N29" s="74" t="s">
        <v>946</v>
      </c>
    </row>
    <row r="30" spans="1:14" ht="15.75" customHeight="1" thickBot="1">
      <c r="A30" t="s">
        <v>1845</v>
      </c>
      <c r="B30" s="83" t="s">
        <v>1636</v>
      </c>
      <c r="C30" s="84" t="s">
        <v>2092</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14" t="s">
        <v>944</v>
      </c>
      <c r="C34" s="815"/>
      <c r="D34" s="815"/>
      <c r="E34" s="815"/>
      <c r="F34" s="815"/>
      <c r="G34" s="815"/>
      <c r="H34" s="816"/>
      <c r="I34" s="817" t="s">
        <v>948</v>
      </c>
      <c r="J34" s="818"/>
      <c r="K34" s="72" t="s">
        <v>949</v>
      </c>
      <c r="L34" s="819" t="s">
        <v>950</v>
      </c>
      <c r="M34" s="816"/>
      <c r="N34" s="73" t="s">
        <v>951</v>
      </c>
    </row>
    <row r="35" spans="1:14">
      <c r="A35" s="116" t="s">
        <v>263</v>
      </c>
      <c r="B35" s="846" t="str">
        <f>VLOOKUP(A35,EQUIPOS!A6:D154,3,FALSE)</f>
        <v xml:space="preserve">Motobomba 4 pulgadas
</v>
      </c>
      <c r="C35" s="847"/>
      <c r="D35" s="847"/>
      <c r="E35" s="847"/>
      <c r="F35" s="847"/>
      <c r="G35" s="847"/>
      <c r="H35" s="848"/>
      <c r="I35" s="271"/>
      <c r="J35" s="272"/>
      <c r="K35" s="273">
        <f>VLOOKUP(A35,EQUIPOS!A6:D163,4,FALSE)</f>
        <v>11923.823871209861</v>
      </c>
      <c r="L35" s="274"/>
      <c r="M35" s="340">
        <v>21</v>
      </c>
      <c r="N35" s="276">
        <f>K35/M35</f>
        <v>567.8011367242791</v>
      </c>
    </row>
    <row r="36" spans="1:14">
      <c r="A36" s="116" t="s">
        <v>129</v>
      </c>
      <c r="B36" s="846" t="str">
        <f>VLOOKUP(A36,EQUIPOS!A7:D154,3,FALSE)</f>
        <v xml:space="preserve">Buldozer, Potencia al volante de 140 HP, motor de 2200 RPM, longitud de hoja 4,80m. </v>
      </c>
      <c r="C36" s="847"/>
      <c r="D36" s="847"/>
      <c r="E36" s="847"/>
      <c r="F36" s="847"/>
      <c r="G36" s="847"/>
      <c r="H36" s="848"/>
      <c r="I36" s="425"/>
      <c r="J36" s="426"/>
      <c r="K36" s="273">
        <f>VLOOKUP(A36,EQUIPOS!A7:D164,4,FALSE)</f>
        <v>230009.16770030637</v>
      </c>
      <c r="L36" s="339"/>
      <c r="M36" s="340">
        <v>100</v>
      </c>
      <c r="N36" s="276">
        <f>K36/M36</f>
        <v>2300.0916770030635</v>
      </c>
    </row>
    <row r="37" spans="1:14">
      <c r="A37" s="116" t="s">
        <v>312</v>
      </c>
      <c r="B37" s="846" t="str">
        <f>VLOOKUP(A37,EQUIPOS!A8:D154,3,FALSE)</f>
        <v>Retroexcavadora sobre oruga, potencia 138 HP, balde de 1,5 m3.</v>
      </c>
      <c r="C37" s="847"/>
      <c r="D37" s="847"/>
      <c r="E37" s="847"/>
      <c r="F37" s="847"/>
      <c r="G37" s="847"/>
      <c r="H37" s="848"/>
      <c r="I37" s="332"/>
      <c r="J37" s="334"/>
      <c r="K37" s="273">
        <f>VLOOKUP(A37,EQUIPOS!A8:D165,4,FALSE)</f>
        <v>209563.90834916802</v>
      </c>
      <c r="L37" s="427"/>
      <c r="M37" s="428">
        <v>21</v>
      </c>
      <c r="N37" s="276">
        <f>K37/M37</f>
        <v>9979.2337309127633</v>
      </c>
    </row>
    <row r="38" spans="1:14">
      <c r="B38" s="846"/>
      <c r="C38" s="847"/>
      <c r="D38" s="847"/>
      <c r="E38" s="847"/>
      <c r="F38" s="847"/>
      <c r="G38" s="847"/>
      <c r="H38" s="848"/>
      <c r="I38" s="39"/>
      <c r="J38" s="40"/>
      <c r="K38" s="273"/>
      <c r="L38" s="280"/>
      <c r="M38" s="340"/>
      <c r="N38" s="276"/>
    </row>
    <row r="39" spans="1:14">
      <c r="B39" s="324"/>
      <c r="C39" s="325"/>
      <c r="D39" s="325"/>
      <c r="E39" s="325"/>
      <c r="F39" s="327"/>
      <c r="G39" s="327"/>
      <c r="H39" s="128"/>
      <c r="I39" s="39"/>
      <c r="J39" s="40"/>
      <c r="K39" s="273"/>
      <c r="L39" s="280"/>
      <c r="M39" s="281"/>
      <c r="N39" s="277"/>
    </row>
    <row r="40" spans="1:14">
      <c r="B40" s="853" t="s">
        <v>952</v>
      </c>
      <c r="C40" s="854"/>
      <c r="D40" s="854"/>
      <c r="E40" s="41"/>
      <c r="F40" s="42"/>
      <c r="G40" s="42"/>
      <c r="H40" s="43"/>
      <c r="I40" s="39"/>
      <c r="J40" s="40"/>
      <c r="K40" s="283"/>
      <c r="L40" s="280"/>
      <c r="M40" s="405">
        <v>0.01</v>
      </c>
      <c r="N40" s="348">
        <f>N76*M40</f>
        <v>12.794538310381427</v>
      </c>
    </row>
    <row r="41" spans="1:14" ht="15.75" thickBot="1">
      <c r="B41" s="846"/>
      <c r="C41" s="847"/>
      <c r="D41" s="847"/>
      <c r="E41" s="847"/>
      <c r="F41" s="847"/>
      <c r="G41" s="847"/>
      <c r="H41" s="848"/>
      <c r="I41" s="855"/>
      <c r="J41" s="856"/>
      <c r="K41" s="44"/>
      <c r="L41" s="857"/>
      <c r="M41" s="858"/>
      <c r="N41" s="108"/>
    </row>
    <row r="42" spans="1:14" ht="15.75" thickBot="1">
      <c r="B42" s="833" t="s">
        <v>953</v>
      </c>
      <c r="C42" s="834"/>
      <c r="D42" s="834"/>
      <c r="E42" s="834"/>
      <c r="F42" s="834"/>
      <c r="G42" s="834"/>
      <c r="H42" s="834"/>
      <c r="I42" s="834"/>
      <c r="J42" s="834"/>
      <c r="K42" s="834"/>
      <c r="L42" s="834"/>
      <c r="M42" s="835"/>
      <c r="N42" s="398">
        <f>SUM(N35:N41)</f>
        <v>12859.921082950486</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4" t="s">
        <v>944</v>
      </c>
      <c r="C46" s="825"/>
      <c r="D46" s="825"/>
      <c r="E46" s="825"/>
      <c r="F46" s="825"/>
      <c r="G46" s="825"/>
      <c r="H46" s="825"/>
      <c r="I46" s="826"/>
      <c r="J46" s="319" t="s">
        <v>945</v>
      </c>
      <c r="K46" s="88" t="s">
        <v>946</v>
      </c>
      <c r="L46" s="827" t="s">
        <v>955</v>
      </c>
      <c r="M46" s="826"/>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8000</v>
      </c>
      <c r="N47" s="276">
        <f>K47*M47</f>
        <v>10400</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3" t="s">
        <v>953</v>
      </c>
      <c r="C54" s="834"/>
      <c r="D54" s="834"/>
      <c r="E54" s="834"/>
      <c r="F54" s="834"/>
      <c r="G54" s="834"/>
      <c r="H54" s="834"/>
      <c r="I54" s="834"/>
      <c r="J54" s="834"/>
      <c r="K54" s="834"/>
      <c r="L54" s="834"/>
      <c r="M54" s="835"/>
      <c r="N54" s="398">
        <f>SUM(N47:N53)</f>
        <v>10400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22">
        <f>VLOOKUP(A59,TRANSPORTE!A5:D117,4,FALSE)</f>
        <v>1331.0858046366889</v>
      </c>
      <c r="M59" s="923"/>
      <c r="N59" s="291">
        <f>K59*L59</f>
        <v>1730.4115460276955</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1730.4115460276955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5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168</v>
      </c>
      <c r="N70" s="399">
        <f>K70/M70</f>
        <v>644.41666666666663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130"/>
    </row>
    <row r="76" spans="1:15" ht="15.75" thickBot="1">
      <c r="B76" s="839" t="s">
        <v>953</v>
      </c>
      <c r="C76" s="840"/>
      <c r="D76" s="840"/>
      <c r="E76" s="840"/>
      <c r="F76" s="840"/>
      <c r="G76" s="840"/>
      <c r="H76" s="840"/>
      <c r="I76" s="840"/>
      <c r="J76" s="840"/>
      <c r="K76" s="840"/>
      <c r="L76" s="840"/>
      <c r="M76" s="841"/>
      <c r="N76" s="464">
        <f>SUM(N70:N75)</f>
        <v>1279.4538310381427</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N42+N54+N65+N76</f>
        <v>26269.786460016327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5253.957292003266</v>
      </c>
      <c r="M83" s="868"/>
      <c r="N83" s="54"/>
    </row>
    <row r="84" spans="1:14">
      <c r="B84" s="92" t="s">
        <v>973</v>
      </c>
      <c r="C84" s="93"/>
      <c r="D84" s="93"/>
      <c r="E84" s="93"/>
      <c r="F84" s="93"/>
      <c r="G84" s="93"/>
      <c r="H84" s="93"/>
      <c r="I84" s="90"/>
      <c r="J84" s="91"/>
      <c r="K84" s="308">
        <v>0.05</v>
      </c>
      <c r="L84" s="867">
        <f>N78*K84</f>
        <v>1313.4893230008165</v>
      </c>
      <c r="M84" s="868"/>
      <c r="N84" s="54"/>
    </row>
    <row r="85" spans="1:14" ht="15.75" thickBot="1">
      <c r="B85" s="94" t="s">
        <v>974</v>
      </c>
      <c r="C85" s="95"/>
      <c r="D85" s="95"/>
      <c r="E85" s="95"/>
      <c r="F85" s="95"/>
      <c r="G85" s="95"/>
      <c r="H85" s="95"/>
      <c r="I85" s="96"/>
      <c r="J85" s="97"/>
      <c r="K85" s="309">
        <v>0.05</v>
      </c>
      <c r="L85" s="869">
        <f>N78*K85</f>
        <v>1313.4893230008165</v>
      </c>
      <c r="M85" s="870"/>
      <c r="N85" s="54"/>
    </row>
    <row r="86" spans="1:14" ht="15.75" thickBot="1">
      <c r="B86" s="833" t="s">
        <v>953</v>
      </c>
      <c r="C86" s="834"/>
      <c r="D86" s="834"/>
      <c r="E86" s="834"/>
      <c r="F86" s="834"/>
      <c r="G86" s="834"/>
      <c r="H86" s="834"/>
      <c r="I86" s="834"/>
      <c r="J86" s="834"/>
      <c r="K86" s="834"/>
      <c r="L86" s="834"/>
      <c r="M86" s="835"/>
      <c r="N86" s="55">
        <f>L83+L84+L85</f>
        <v>7880.9359380048991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34150.722398021229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10" zoomScale="77" zoomScaleNormal="77" workbookViewId="0">
      <selection activeCell="C72" sqref="C72"/>
    </sheetView>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1095</v>
      </c>
      <c r="C31" s="84" t="s">
        <v>2093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340">
        <v>2.5</v>
      </c>
      <c r="N36" s="276">
        <f>K36/M36</f>
        <v>8178.1037404553381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405.98250000000002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8584.0862404553372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15204.476088958289</v>
      </c>
      <c r="N48" s="276">
        <f>K48*M48</f>
        <v>19765.818915645777</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73.467006312193405</v>
      </c>
      <c r="N49" s="276">
        <f>K49*M49</f>
        <v>2204.010189365802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21969.82910501158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8119.65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40403.976891494611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8080.7953782989225</v>
      </c>
      <c r="M84" s="868"/>
      <c r="N84" s="54"/>
    </row>
    <row r="85" spans="1:14">
      <c r="B85" s="92" t="s">
        <v>973</v>
      </c>
      <c r="C85" s="93"/>
      <c r="D85" s="93"/>
      <c r="E85" s="93"/>
      <c r="F85" s="93"/>
      <c r="G85" s="93"/>
      <c r="H85" s="93"/>
      <c r="I85" s="90"/>
      <c r="J85" s="91"/>
      <c r="K85" s="308">
        <v>0.05</v>
      </c>
      <c r="L85" s="867">
        <f>N79*K85</f>
        <v>2020.1988445747306</v>
      </c>
      <c r="M85" s="868"/>
      <c r="N85" s="54"/>
    </row>
    <row r="86" spans="1:14" ht="15.75" thickBot="1">
      <c r="B86" s="94" t="s">
        <v>974</v>
      </c>
      <c r="C86" s="95"/>
      <c r="D86" s="95"/>
      <c r="E86" s="95"/>
      <c r="F86" s="95"/>
      <c r="G86" s="95"/>
      <c r="H86" s="95"/>
      <c r="I86" s="96"/>
      <c r="J86" s="97"/>
      <c r="K86" s="309">
        <v>0.05</v>
      </c>
      <c r="L86" s="869">
        <f>N79*K86</f>
        <v>2020.1988445747306</v>
      </c>
      <c r="M86" s="870"/>
      <c r="N86" s="54"/>
    </row>
    <row r="87" spans="1:14" ht="15.75" thickBot="1">
      <c r="B87" s="833" t="s">
        <v>953</v>
      </c>
      <c r="C87" s="834"/>
      <c r="D87" s="834"/>
      <c r="E87" s="834"/>
      <c r="F87" s="834"/>
      <c r="G87" s="834"/>
      <c r="H87" s="834"/>
      <c r="I87" s="834"/>
      <c r="J87" s="834"/>
      <c r="K87" s="834"/>
      <c r="L87" s="834"/>
      <c r="M87" s="835"/>
      <c r="N87" s="55">
        <f>L84+L85+L86</f>
        <v>12121.193067448383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52525.169958942992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1096</v>
      </c>
      <c r="C31" s="84" t="s">
        <v>1637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340">
        <v>2.5</v>
      </c>
      <c r="N36" s="276">
        <f>K36/M36</f>
        <v>8178.1037404553381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405.98250000000002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8584.0862404553372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22806.714133437432</v>
      </c>
      <c r="N48" s="276">
        <f>K48*M48</f>
        <v>29648.728373468661</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73.467006312193405</v>
      </c>
      <c r="N49" s="276">
        <f>K49*M49</f>
        <v>2204.010189365802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31852.738562834464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48"/>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8119.65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50286.886349317494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10057.3772698635</v>
      </c>
      <c r="M84" s="868"/>
      <c r="N84" s="54"/>
    </row>
    <row r="85" spans="1:14">
      <c r="B85" s="92" t="s">
        <v>973</v>
      </c>
      <c r="C85" s="93"/>
      <c r="D85" s="93"/>
      <c r="E85" s="93"/>
      <c r="F85" s="93"/>
      <c r="G85" s="93"/>
      <c r="H85" s="93"/>
      <c r="I85" s="90"/>
      <c r="J85" s="91"/>
      <c r="K85" s="308">
        <v>0.05</v>
      </c>
      <c r="L85" s="867">
        <f>N79*K85</f>
        <v>2514.3443174658751</v>
      </c>
      <c r="M85" s="868"/>
      <c r="N85" s="54"/>
    </row>
    <row r="86" spans="1:14" ht="15.75" thickBot="1">
      <c r="B86" s="94" t="s">
        <v>974</v>
      </c>
      <c r="C86" s="95"/>
      <c r="D86" s="95"/>
      <c r="E86" s="95"/>
      <c r="F86" s="95"/>
      <c r="G86" s="95"/>
      <c r="H86" s="95"/>
      <c r="I86" s="96"/>
      <c r="J86" s="97"/>
      <c r="K86" s="309">
        <v>0.05</v>
      </c>
      <c r="L86" s="869">
        <f>N79*K86</f>
        <v>2514.3443174658751</v>
      </c>
      <c r="M86" s="870"/>
      <c r="N86" s="54"/>
    </row>
    <row r="87" spans="1:14" ht="15.75" thickBot="1">
      <c r="B87" s="833" t="s">
        <v>953</v>
      </c>
      <c r="C87" s="834"/>
      <c r="D87" s="834"/>
      <c r="E87" s="834"/>
      <c r="F87" s="834"/>
      <c r="G87" s="834"/>
      <c r="H87" s="834"/>
      <c r="I87" s="834"/>
      <c r="J87" s="834"/>
      <c r="K87" s="834"/>
      <c r="L87" s="834"/>
      <c r="M87" s="835"/>
      <c r="N87" s="55">
        <f>L84+L85+L86</f>
        <v>15086.06590479525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65372.952254112744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topLeftCell="A10" zoomScale="76" zoomScaleNormal="76" workbookViewId="0">
      <selection activeCell="C72" sqref="C72"/>
    </sheetView>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1638</v>
      </c>
      <c r="C31" s="84" t="s">
        <v>1639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340">
        <v>2.5</v>
      </c>
      <c r="N36" s="276">
        <f>K36/M36</f>
        <v>8178.1037404553381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405.98250000000002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8584.0862404553372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45613.428266874864</v>
      </c>
      <c r="N48" s="276">
        <f>K48*M48</f>
        <v>59297.456746937321</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73.467006312193405</v>
      </c>
      <c r="N49" s="276">
        <f>K49*M49</f>
        <v>2204.010189365802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61501.466936303121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8119.65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79935.614722786151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15987.122944557232</v>
      </c>
      <c r="M84" s="868"/>
      <c r="N84" s="54"/>
    </row>
    <row r="85" spans="1:14">
      <c r="B85" s="92" t="s">
        <v>973</v>
      </c>
      <c r="C85" s="93"/>
      <c r="D85" s="93"/>
      <c r="E85" s="93"/>
      <c r="F85" s="93"/>
      <c r="G85" s="93"/>
      <c r="H85" s="93"/>
      <c r="I85" s="90"/>
      <c r="J85" s="91"/>
      <c r="K85" s="308">
        <v>0.05</v>
      </c>
      <c r="L85" s="867">
        <f>N79*K85</f>
        <v>3996.7807361393079</v>
      </c>
      <c r="M85" s="868"/>
      <c r="N85" s="54"/>
    </row>
    <row r="86" spans="1:14" ht="15.75" thickBot="1">
      <c r="B86" s="94" t="s">
        <v>974</v>
      </c>
      <c r="C86" s="95"/>
      <c r="D86" s="95"/>
      <c r="E86" s="95"/>
      <c r="F86" s="95"/>
      <c r="G86" s="95"/>
      <c r="H86" s="95"/>
      <c r="I86" s="96"/>
      <c r="J86" s="97"/>
      <c r="K86" s="309">
        <v>0.05</v>
      </c>
      <c r="L86" s="869">
        <f>N79*K86</f>
        <v>3996.7807361393079</v>
      </c>
      <c r="M86" s="870"/>
      <c r="N86" s="54"/>
    </row>
    <row r="87" spans="1:14" ht="15.75" thickBot="1">
      <c r="B87" s="833" t="s">
        <v>953</v>
      </c>
      <c r="C87" s="834"/>
      <c r="D87" s="834"/>
      <c r="E87" s="834"/>
      <c r="F87" s="834"/>
      <c r="G87" s="834"/>
      <c r="H87" s="834"/>
      <c r="I87" s="834"/>
      <c r="J87" s="834"/>
      <c r="K87" s="834"/>
      <c r="L87" s="834"/>
      <c r="M87" s="835"/>
      <c r="N87" s="55">
        <f>L84+L85+L86</f>
        <v>23980.684416835844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103916.29913962199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8.75" customHeight="1" thickBot="1">
      <c r="A31" t="s">
        <v>1845</v>
      </c>
      <c r="B31" s="83" t="s">
        <v>1640</v>
      </c>
      <c r="C31" s="84" t="s">
        <v>1641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162</v>
      </c>
      <c r="B36" s="846" t="str">
        <f>VLOOKUP(A36,EQUIPOS!A6:D154,3,FALSE)</f>
        <v>Compactador manual (SALTARIN) Peso de operación (Kg.) 52, Fuerza de impacto por golpe (KN) 12.</v>
      </c>
      <c r="C36" s="847"/>
      <c r="D36" s="847"/>
      <c r="E36" s="847"/>
      <c r="F36" s="847"/>
      <c r="G36" s="847"/>
      <c r="H36" s="848"/>
      <c r="I36" s="271"/>
      <c r="J36" s="272"/>
      <c r="K36" s="273">
        <f>VLOOKUP(A36,EQUIPOS!A6:D163,4,FALSE)</f>
        <v>20445.259351138346</v>
      </c>
      <c r="L36" s="274"/>
      <c r="M36" s="340">
        <v>2.5</v>
      </c>
      <c r="N36" s="276">
        <f>K36/M36</f>
        <v>8178.1037404553381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405.98250000000002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8584.0862404553372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54690.542337203311</v>
      </c>
      <c r="N48" s="276">
        <f>K48*M48</f>
        <v>71097.705038364307</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73.467006312193405</v>
      </c>
      <c r="N49" s="276">
        <f>K49*M49</f>
        <v>2204.010189365802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73301.715227730107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8119.65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91735.86301421313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18347.172602842627</v>
      </c>
      <c r="M84" s="868"/>
      <c r="N84" s="54"/>
    </row>
    <row r="85" spans="1:14">
      <c r="B85" s="92" t="s">
        <v>973</v>
      </c>
      <c r="C85" s="93"/>
      <c r="D85" s="93"/>
      <c r="E85" s="93"/>
      <c r="F85" s="93"/>
      <c r="G85" s="93"/>
      <c r="H85" s="93"/>
      <c r="I85" s="90"/>
      <c r="J85" s="91"/>
      <c r="K85" s="308">
        <v>0.05</v>
      </c>
      <c r="L85" s="867">
        <f>N79*K85</f>
        <v>4586.7931507106568</v>
      </c>
      <c r="M85" s="868"/>
      <c r="N85" s="54"/>
    </row>
    <row r="86" spans="1:14" ht="15.75" thickBot="1">
      <c r="B86" s="94" t="s">
        <v>974</v>
      </c>
      <c r="C86" s="95"/>
      <c r="D86" s="95"/>
      <c r="E86" s="95"/>
      <c r="F86" s="95"/>
      <c r="G86" s="95"/>
      <c r="H86" s="95"/>
      <c r="I86" s="96"/>
      <c r="J86" s="97"/>
      <c r="K86" s="309">
        <v>0.05</v>
      </c>
      <c r="L86" s="869">
        <f>N79*K86</f>
        <v>4586.7931507106568</v>
      </c>
      <c r="M86" s="870"/>
      <c r="N86" s="54"/>
    </row>
    <row r="87" spans="1:14" ht="15.75" thickBot="1">
      <c r="B87" s="833" t="s">
        <v>953</v>
      </c>
      <c r="C87" s="834"/>
      <c r="D87" s="834"/>
      <c r="E87" s="834"/>
      <c r="F87" s="834"/>
      <c r="G87" s="834"/>
      <c r="H87" s="834"/>
      <c r="I87" s="834"/>
      <c r="J87" s="834"/>
      <c r="K87" s="834"/>
      <c r="L87" s="834"/>
      <c r="M87" s="835"/>
      <c r="N87" s="55">
        <f>L84+L85+L86</f>
        <v>27520.758904263937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119256.62191847706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8.75" customHeight="1" thickBot="1">
      <c r="A31" t="s">
        <v>1845</v>
      </c>
      <c r="B31" s="83" t="s">
        <v>1642</v>
      </c>
      <c r="C31" s="84" t="s">
        <v>1643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4" t="s">
        <v>944</v>
      </c>
      <c r="C35" s="815"/>
      <c r="D35" s="815"/>
      <c r="E35" s="815"/>
      <c r="F35" s="815"/>
      <c r="G35" s="815"/>
      <c r="H35" s="816"/>
      <c r="I35" s="817" t="s">
        <v>948</v>
      </c>
      <c r="J35" s="818"/>
      <c r="K35" s="72" t="s">
        <v>949</v>
      </c>
      <c r="L35" s="819" t="s">
        <v>950</v>
      </c>
      <c r="M35" s="816"/>
      <c r="N35" s="73" t="s">
        <v>951</v>
      </c>
    </row>
    <row r="36" spans="1:16">
      <c r="A36" s="116"/>
      <c r="B36" s="846"/>
      <c r="C36" s="847"/>
      <c r="D36" s="847"/>
      <c r="E36" s="847"/>
      <c r="F36" s="847"/>
      <c r="G36" s="847"/>
      <c r="H36" s="848"/>
      <c r="I36" s="271"/>
      <c r="J36" s="272"/>
      <c r="K36" s="273"/>
      <c r="L36" s="274"/>
      <c r="M36" s="340"/>
      <c r="N36" s="276"/>
      <c r="P36" s="109"/>
    </row>
    <row r="37" spans="1:16">
      <c r="A37" s="116"/>
      <c r="B37" s="846"/>
      <c r="C37" s="847"/>
      <c r="D37" s="847"/>
      <c r="E37" s="847"/>
      <c r="F37" s="847"/>
      <c r="G37" s="847"/>
      <c r="H37" s="848"/>
      <c r="I37" s="425"/>
      <c r="J37" s="426"/>
      <c r="K37" s="273"/>
      <c r="L37" s="339"/>
      <c r="M37" s="340"/>
      <c r="N37" s="276"/>
      <c r="P37" s="106"/>
    </row>
    <row r="38" spans="1:16">
      <c r="A38" s="116"/>
      <c r="B38" s="846"/>
      <c r="C38" s="847"/>
      <c r="D38" s="847"/>
      <c r="E38" s="847"/>
      <c r="F38" s="847"/>
      <c r="G38" s="847"/>
      <c r="H38" s="848"/>
      <c r="I38" s="332"/>
      <c r="J38" s="334"/>
      <c r="K38" s="273"/>
      <c r="L38" s="427"/>
      <c r="M38" s="428"/>
      <c r="N38" s="276"/>
      <c r="P38" s="109"/>
    </row>
    <row r="39" spans="1:16">
      <c r="B39" s="846"/>
      <c r="C39" s="847"/>
      <c r="D39" s="847"/>
      <c r="E39" s="847"/>
      <c r="F39" s="847"/>
      <c r="G39" s="847"/>
      <c r="H39" s="84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53" t="s">
        <v>952</v>
      </c>
      <c r="C41" s="854"/>
      <c r="D41" s="854"/>
      <c r="E41" s="41"/>
      <c r="F41" s="42"/>
      <c r="G41" s="42"/>
      <c r="H41" s="43"/>
      <c r="I41" s="39"/>
      <c r="J41" s="40"/>
      <c r="K41" s="283"/>
      <c r="L41" s="280"/>
      <c r="M41" s="405">
        <v>0.05</v>
      </c>
      <c r="N41" s="348">
        <f>N77*M41</f>
        <v>405.98250000000002</v>
      </c>
      <c r="P41" s="109"/>
    </row>
    <row r="42" spans="1:16" ht="15.75" thickBot="1">
      <c r="B42" s="846"/>
      <c r="C42" s="847"/>
      <c r="D42" s="847"/>
      <c r="E42" s="847"/>
      <c r="F42" s="847"/>
      <c r="G42" s="847"/>
      <c r="H42" s="848"/>
      <c r="I42" s="855"/>
      <c r="J42" s="856"/>
      <c r="K42" s="44"/>
      <c r="L42" s="857"/>
      <c r="M42" s="858"/>
      <c r="N42" s="108"/>
    </row>
    <row r="43" spans="1:16" ht="15.75" thickBot="1">
      <c r="B43" s="833" t="s">
        <v>953</v>
      </c>
      <c r="C43" s="834"/>
      <c r="D43" s="834"/>
      <c r="E43" s="834"/>
      <c r="F43" s="834"/>
      <c r="G43" s="834"/>
      <c r="H43" s="834"/>
      <c r="I43" s="834"/>
      <c r="J43" s="834"/>
      <c r="K43" s="834"/>
      <c r="L43" s="834"/>
      <c r="M43" s="83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4" t="s">
        <v>944</v>
      </c>
      <c r="C47" s="825"/>
      <c r="D47" s="825"/>
      <c r="E47" s="825"/>
      <c r="F47" s="825"/>
      <c r="G47" s="825"/>
      <c r="H47" s="825"/>
      <c r="I47" s="826"/>
      <c r="J47" s="319" t="s">
        <v>945</v>
      </c>
      <c r="K47" s="88" t="s">
        <v>946</v>
      </c>
      <c r="L47" s="827" t="s">
        <v>955</v>
      </c>
      <c r="M47" s="826"/>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69687.182074392156</v>
      </c>
      <c r="N48" s="276">
        <f>K48*M48</f>
        <v>90593.336696709812</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90593.336696709812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8119.65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100849.3807427375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20169.876148547501</v>
      </c>
      <c r="M84" s="868"/>
      <c r="N84" s="54"/>
    </row>
    <row r="85" spans="1:14">
      <c r="B85" s="92" t="s">
        <v>973</v>
      </c>
      <c r="C85" s="93"/>
      <c r="D85" s="93"/>
      <c r="E85" s="93"/>
      <c r="F85" s="93"/>
      <c r="G85" s="93"/>
      <c r="H85" s="93"/>
      <c r="I85" s="90"/>
      <c r="J85" s="91"/>
      <c r="K85" s="308">
        <v>0.05</v>
      </c>
      <c r="L85" s="867">
        <f>N79*K85</f>
        <v>5042.4690371368752</v>
      </c>
      <c r="M85" s="868"/>
      <c r="N85" s="54"/>
    </row>
    <row r="86" spans="1:14" ht="15.75" thickBot="1">
      <c r="B86" s="94" t="s">
        <v>974</v>
      </c>
      <c r="C86" s="95"/>
      <c r="D86" s="95"/>
      <c r="E86" s="95"/>
      <c r="F86" s="95"/>
      <c r="G86" s="95"/>
      <c r="H86" s="95"/>
      <c r="I86" s="96"/>
      <c r="J86" s="97"/>
      <c r="K86" s="309">
        <v>0.05</v>
      </c>
      <c r="L86" s="869">
        <f>N79*K86</f>
        <v>5042.4690371368752</v>
      </c>
      <c r="M86" s="870"/>
      <c r="N86" s="54"/>
    </row>
    <row r="87" spans="1:14" ht="15.75" thickBot="1">
      <c r="B87" s="833" t="s">
        <v>953</v>
      </c>
      <c r="C87" s="834"/>
      <c r="D87" s="834"/>
      <c r="E87" s="834"/>
      <c r="F87" s="834"/>
      <c r="G87" s="834"/>
      <c r="H87" s="834"/>
      <c r="I87" s="834"/>
      <c r="J87" s="834"/>
      <c r="K87" s="834"/>
      <c r="L87" s="834"/>
      <c r="M87" s="835"/>
      <c r="N87" s="55">
        <f>L84+L85+L86</f>
        <v>30254.814222821249</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131104.19496555874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topLeftCell="A13" zoomScale="77" zoomScaleNormal="77" workbookViewId="0">
      <selection activeCell="C72" sqref="C72"/>
    </sheetView>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1644</v>
      </c>
      <c r="C31" s="84" t="s">
        <v>1645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4" t="s">
        <v>944</v>
      </c>
      <c r="C35" s="815"/>
      <c r="D35" s="815"/>
      <c r="E35" s="815"/>
      <c r="F35" s="815"/>
      <c r="G35" s="815"/>
      <c r="H35" s="816"/>
      <c r="I35" s="817" t="s">
        <v>948</v>
      </c>
      <c r="J35" s="818"/>
      <c r="K35" s="72" t="s">
        <v>949</v>
      </c>
      <c r="L35" s="819" t="s">
        <v>950</v>
      </c>
      <c r="M35" s="816"/>
      <c r="N35" s="73" t="s">
        <v>951</v>
      </c>
    </row>
    <row r="36" spans="1:16">
      <c r="A36" s="116"/>
      <c r="B36" s="846"/>
      <c r="C36" s="847"/>
      <c r="D36" s="847"/>
      <c r="E36" s="847"/>
      <c r="F36" s="847"/>
      <c r="G36" s="847"/>
      <c r="H36" s="848"/>
      <c r="I36" s="271"/>
      <c r="J36" s="272"/>
      <c r="K36" s="273"/>
      <c r="L36" s="274"/>
      <c r="M36" s="340"/>
      <c r="N36" s="276"/>
      <c r="P36" s="109"/>
    </row>
    <row r="37" spans="1:16">
      <c r="A37" s="116"/>
      <c r="B37" s="846"/>
      <c r="C37" s="847"/>
      <c r="D37" s="847"/>
      <c r="E37" s="847"/>
      <c r="F37" s="847"/>
      <c r="G37" s="847"/>
      <c r="H37" s="848"/>
      <c r="I37" s="425"/>
      <c r="J37" s="426"/>
      <c r="K37" s="273"/>
      <c r="L37" s="339"/>
      <c r="M37" s="340"/>
      <c r="N37" s="276"/>
      <c r="P37" s="106"/>
    </row>
    <row r="38" spans="1:16">
      <c r="A38" s="116"/>
      <c r="B38" s="846"/>
      <c r="C38" s="847"/>
      <c r="D38" s="847"/>
      <c r="E38" s="847"/>
      <c r="F38" s="847"/>
      <c r="G38" s="847"/>
      <c r="H38" s="848"/>
      <c r="I38" s="332"/>
      <c r="J38" s="334"/>
      <c r="K38" s="273"/>
      <c r="L38" s="427"/>
      <c r="M38" s="428"/>
      <c r="N38" s="276"/>
      <c r="P38" s="109"/>
    </row>
    <row r="39" spans="1:16">
      <c r="B39" s="846"/>
      <c r="C39" s="847"/>
      <c r="D39" s="847"/>
      <c r="E39" s="847"/>
      <c r="F39" s="847"/>
      <c r="G39" s="847"/>
      <c r="H39" s="84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53" t="s">
        <v>952</v>
      </c>
      <c r="C41" s="854"/>
      <c r="D41" s="854"/>
      <c r="E41" s="41"/>
      <c r="F41" s="42"/>
      <c r="G41" s="42"/>
      <c r="H41" s="43"/>
      <c r="I41" s="39"/>
      <c r="J41" s="40"/>
      <c r="K41" s="283"/>
      <c r="L41" s="280"/>
      <c r="M41" s="405">
        <v>0.05</v>
      </c>
      <c r="N41" s="348">
        <f>N77*M41</f>
        <v>405.98250000000002</v>
      </c>
      <c r="P41" s="109"/>
    </row>
    <row r="42" spans="1:16" ht="15.75" thickBot="1">
      <c r="B42" s="846"/>
      <c r="C42" s="847"/>
      <c r="D42" s="847"/>
      <c r="E42" s="847"/>
      <c r="F42" s="847"/>
      <c r="G42" s="847"/>
      <c r="H42" s="848"/>
      <c r="I42" s="855"/>
      <c r="J42" s="856"/>
      <c r="K42" s="44"/>
      <c r="L42" s="857"/>
      <c r="M42" s="858"/>
      <c r="N42" s="108"/>
    </row>
    <row r="43" spans="1:16" ht="15.75" thickBot="1">
      <c r="B43" s="833" t="s">
        <v>953</v>
      </c>
      <c r="C43" s="834"/>
      <c r="D43" s="834"/>
      <c r="E43" s="834"/>
      <c r="F43" s="834"/>
      <c r="G43" s="834"/>
      <c r="H43" s="834"/>
      <c r="I43" s="834"/>
      <c r="J43" s="834"/>
      <c r="K43" s="834"/>
      <c r="L43" s="834"/>
      <c r="M43" s="83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4" t="s">
        <v>944</v>
      </c>
      <c r="C47" s="825"/>
      <c r="D47" s="825"/>
      <c r="E47" s="825"/>
      <c r="F47" s="825"/>
      <c r="G47" s="825"/>
      <c r="H47" s="825"/>
      <c r="I47" s="826"/>
      <c r="J47" s="319" t="s">
        <v>945</v>
      </c>
      <c r="K47" s="88" t="s">
        <v>946</v>
      </c>
      <c r="L47" s="827" t="s">
        <v>955</v>
      </c>
      <c r="M47" s="826"/>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78556.459792951151</v>
      </c>
      <c r="N48" s="276">
        <f>K48*M48</f>
        <v>102123.3977308365</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102123.3977308365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8119.65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112379.44177686419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22475.888355372837</v>
      </c>
      <c r="M84" s="868"/>
      <c r="N84" s="54"/>
    </row>
    <row r="85" spans="1:14">
      <c r="B85" s="92" t="s">
        <v>973</v>
      </c>
      <c r="C85" s="93"/>
      <c r="D85" s="93"/>
      <c r="E85" s="93"/>
      <c r="F85" s="93"/>
      <c r="G85" s="93"/>
      <c r="H85" s="93"/>
      <c r="I85" s="90"/>
      <c r="J85" s="91"/>
      <c r="K85" s="308">
        <v>0.05</v>
      </c>
      <c r="L85" s="867">
        <f>N79*K85</f>
        <v>5618.9720888432093</v>
      </c>
      <c r="M85" s="868"/>
      <c r="N85" s="54"/>
    </row>
    <row r="86" spans="1:14" ht="15.75" thickBot="1">
      <c r="B86" s="94" t="s">
        <v>974</v>
      </c>
      <c r="C86" s="95"/>
      <c r="D86" s="95"/>
      <c r="E86" s="95"/>
      <c r="F86" s="95"/>
      <c r="G86" s="95"/>
      <c r="H86" s="95"/>
      <c r="I86" s="96"/>
      <c r="J86" s="97"/>
      <c r="K86" s="309">
        <v>0.05</v>
      </c>
      <c r="L86" s="869">
        <f>N79*K86</f>
        <v>5618.9720888432093</v>
      </c>
      <c r="M86" s="870"/>
      <c r="N86" s="54"/>
    </row>
    <row r="87" spans="1:14" ht="15.75" thickBot="1">
      <c r="B87" s="833" t="s">
        <v>953</v>
      </c>
      <c r="C87" s="834"/>
      <c r="D87" s="834"/>
      <c r="E87" s="834"/>
      <c r="F87" s="834"/>
      <c r="G87" s="834"/>
      <c r="H87" s="834"/>
      <c r="I87" s="834"/>
      <c r="J87" s="834"/>
      <c r="K87" s="834"/>
      <c r="L87" s="834"/>
      <c r="M87" s="835"/>
      <c r="N87" s="55">
        <f>L84+L85+L86</f>
        <v>33713.832533059256</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146093.27430992344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election activeCell="C72" sqref="C72"/>
    </sheetView>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1646</v>
      </c>
      <c r="C31" s="84" t="s">
        <v>1647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4" t="s">
        <v>944</v>
      </c>
      <c r="C35" s="815"/>
      <c r="D35" s="815"/>
      <c r="E35" s="815"/>
      <c r="F35" s="815"/>
      <c r="G35" s="815"/>
      <c r="H35" s="816"/>
      <c r="I35" s="817" t="s">
        <v>948</v>
      </c>
      <c r="J35" s="818"/>
      <c r="K35" s="72" t="s">
        <v>949</v>
      </c>
      <c r="L35" s="819" t="s">
        <v>950</v>
      </c>
      <c r="M35" s="816"/>
      <c r="N35" s="73" t="s">
        <v>951</v>
      </c>
    </row>
    <row r="36" spans="1:16">
      <c r="A36" s="116"/>
      <c r="B36" s="846"/>
      <c r="C36" s="847"/>
      <c r="D36" s="847"/>
      <c r="E36" s="847"/>
      <c r="F36" s="847"/>
      <c r="G36" s="847"/>
      <c r="H36" s="848"/>
      <c r="I36" s="271"/>
      <c r="J36" s="272"/>
      <c r="K36" s="273"/>
      <c r="L36" s="274"/>
      <c r="M36" s="340"/>
      <c r="N36" s="276"/>
      <c r="P36" s="109"/>
    </row>
    <row r="37" spans="1:16">
      <c r="A37" s="116"/>
      <c r="B37" s="846"/>
      <c r="C37" s="847"/>
      <c r="D37" s="847"/>
      <c r="E37" s="847"/>
      <c r="F37" s="847"/>
      <c r="G37" s="847"/>
      <c r="H37" s="848"/>
      <c r="I37" s="425"/>
      <c r="J37" s="426"/>
      <c r="K37" s="273"/>
      <c r="L37" s="339"/>
      <c r="M37" s="340"/>
      <c r="N37" s="276"/>
      <c r="P37" s="106"/>
    </row>
    <row r="38" spans="1:16">
      <c r="A38" s="116"/>
      <c r="B38" s="846"/>
      <c r="C38" s="847"/>
      <c r="D38" s="847"/>
      <c r="E38" s="847"/>
      <c r="F38" s="847"/>
      <c r="G38" s="847"/>
      <c r="H38" s="848"/>
      <c r="I38" s="332"/>
      <c r="J38" s="334"/>
      <c r="K38" s="273"/>
      <c r="L38" s="427"/>
      <c r="M38" s="428"/>
      <c r="N38" s="276"/>
      <c r="P38" s="109"/>
    </row>
    <row r="39" spans="1:16">
      <c r="B39" s="846"/>
      <c r="C39" s="847"/>
      <c r="D39" s="847"/>
      <c r="E39" s="847"/>
      <c r="F39" s="847"/>
      <c r="G39" s="847"/>
      <c r="H39" s="84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53" t="s">
        <v>952</v>
      </c>
      <c r="C41" s="854"/>
      <c r="D41" s="854"/>
      <c r="E41" s="41"/>
      <c r="F41" s="42"/>
      <c r="G41" s="42"/>
      <c r="H41" s="43"/>
      <c r="I41" s="39"/>
      <c r="J41" s="40"/>
      <c r="K41" s="283"/>
      <c r="L41" s="280"/>
      <c r="M41" s="405">
        <v>0.05</v>
      </c>
      <c r="N41" s="348">
        <f>N77*M41</f>
        <v>270.65500000000003</v>
      </c>
      <c r="P41" s="109"/>
    </row>
    <row r="42" spans="1:16" ht="15.75" thickBot="1">
      <c r="B42" s="846"/>
      <c r="C42" s="847"/>
      <c r="D42" s="847"/>
      <c r="E42" s="847"/>
      <c r="F42" s="847"/>
      <c r="G42" s="847"/>
      <c r="H42" s="848"/>
      <c r="I42" s="855"/>
      <c r="J42" s="856"/>
      <c r="K42" s="44"/>
      <c r="L42" s="857"/>
      <c r="M42" s="858"/>
      <c r="N42" s="108"/>
    </row>
    <row r="43" spans="1:16" ht="15.75" thickBot="1">
      <c r="B43" s="833" t="s">
        <v>953</v>
      </c>
      <c r="C43" s="834"/>
      <c r="D43" s="834"/>
      <c r="E43" s="834"/>
      <c r="F43" s="834"/>
      <c r="G43" s="834"/>
      <c r="H43" s="834"/>
      <c r="I43" s="834"/>
      <c r="J43" s="834"/>
      <c r="K43" s="834"/>
      <c r="L43" s="834"/>
      <c r="M43" s="835"/>
      <c r="N43" s="398">
        <f>SUM(N36:N42)</f>
        <v>270.65500000000003</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24" t="s">
        <v>944</v>
      </c>
      <c r="C47" s="825"/>
      <c r="D47" s="825"/>
      <c r="E47" s="825"/>
      <c r="F47" s="825"/>
      <c r="G47" s="825"/>
      <c r="H47" s="825"/>
      <c r="I47" s="826"/>
      <c r="J47" s="319" t="s">
        <v>945</v>
      </c>
      <c r="K47" s="88" t="s">
        <v>946</v>
      </c>
      <c r="L47" s="827" t="s">
        <v>955</v>
      </c>
      <c r="M47" s="826"/>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78556.459792951151</v>
      </c>
      <c r="N48" s="276">
        <f>K48*M48</f>
        <v>102123.3977308365</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102123.3977308365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22">
        <f>VLOOKUP(A60,TRANSPORTE!A5:D117,4,FALSE)</f>
        <v>1331.0858046366889</v>
      </c>
      <c r="M60" s="923"/>
      <c r="N60" s="291">
        <f>K60*L60</f>
        <v>1730.4115460276955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1730.4115460276955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v>
      </c>
      <c r="N71" s="399">
        <f>K71/M71</f>
        <v>5413.1</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5413.1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109537.5642768642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21907.512855372843</v>
      </c>
      <c r="M84" s="868"/>
      <c r="N84" s="54"/>
    </row>
    <row r="85" spans="1:14">
      <c r="B85" s="92" t="s">
        <v>973</v>
      </c>
      <c r="C85" s="93"/>
      <c r="D85" s="93"/>
      <c r="E85" s="93"/>
      <c r="F85" s="93"/>
      <c r="G85" s="93"/>
      <c r="H85" s="93"/>
      <c r="I85" s="90"/>
      <c r="J85" s="91"/>
      <c r="K85" s="308">
        <v>0.05</v>
      </c>
      <c r="L85" s="867">
        <f>N79*K85</f>
        <v>5476.8782138432107</v>
      </c>
      <c r="M85" s="868"/>
      <c r="N85" s="54"/>
    </row>
    <row r="86" spans="1:14" ht="15.75" thickBot="1">
      <c r="B86" s="94" t="s">
        <v>974</v>
      </c>
      <c r="C86" s="95"/>
      <c r="D86" s="95"/>
      <c r="E86" s="95"/>
      <c r="F86" s="95"/>
      <c r="G86" s="95"/>
      <c r="H86" s="95"/>
      <c r="I86" s="96"/>
      <c r="J86" s="97"/>
      <c r="K86" s="309">
        <v>0.05</v>
      </c>
      <c r="L86" s="869">
        <f>N79*K86</f>
        <v>5476.8782138432107</v>
      </c>
      <c r="M86" s="870"/>
      <c r="N86" s="54"/>
    </row>
    <row r="87" spans="1:14" ht="15.75" thickBot="1">
      <c r="B87" s="833" t="s">
        <v>953</v>
      </c>
      <c r="C87" s="834"/>
      <c r="D87" s="834"/>
      <c r="E87" s="834"/>
      <c r="F87" s="834"/>
      <c r="G87" s="834"/>
      <c r="H87" s="834"/>
      <c r="I87" s="834"/>
      <c r="J87" s="834"/>
      <c r="K87" s="834"/>
      <c r="L87" s="834"/>
      <c r="M87" s="835"/>
      <c r="N87" s="55">
        <f>L84+L85+L86</f>
        <v>32861.269283059264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142398.83355992346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13"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1097</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228</v>
      </c>
      <c r="B36" s="846" t="str">
        <f>VLOOKUP(A36,EQUIPOS!A6:D154,3,FALSE)</f>
        <v xml:space="preserve">Formaleta metálica (concreto hidráulico)
</v>
      </c>
      <c r="C36" s="847"/>
      <c r="D36" s="847"/>
      <c r="E36" s="847"/>
      <c r="F36" s="847"/>
      <c r="G36" s="847"/>
      <c r="H36" s="848"/>
      <c r="I36" s="271"/>
      <c r="J36" s="272"/>
      <c r="K36" s="273">
        <f>VLOOKUP(A36,EQUIPOS!A6:D163,4,FALSE)</f>
        <v>6074.7313181243717</v>
      </c>
      <c r="L36" s="274"/>
      <c r="M36" s="275">
        <v>2</v>
      </c>
      <c r="N36" s="276">
        <f>K36/M36</f>
        <v>3037.3656590621858</v>
      </c>
    </row>
    <row r="37" spans="1:14">
      <c r="A37" s="116" t="s">
        <v>282</v>
      </c>
      <c r="B37" s="846" t="str">
        <f>VLOOKUP(A37,EQUIPOS!A7:D154,3,FALSE)</f>
        <v>Piloteadora potencia 250KW, RPM 1800, fuerza elevadora 200KN</v>
      </c>
      <c r="C37" s="847"/>
      <c r="D37" s="847"/>
      <c r="E37" s="847"/>
      <c r="F37" s="847"/>
      <c r="G37" s="847"/>
      <c r="H37" s="848"/>
      <c r="I37" s="425"/>
      <c r="J37" s="426"/>
      <c r="K37" s="273">
        <f>VLOOKUP(A37,EQUIPOS!A7:D164,4,FALSE)</f>
        <v>641475.55429560202</v>
      </c>
      <c r="L37" s="339"/>
      <c r="M37" s="340">
        <v>4</v>
      </c>
      <c r="N37" s="276">
        <f>K37/M37</f>
        <v>160368.88857390051</v>
      </c>
    </row>
    <row r="38" spans="1:14">
      <c r="A38" s="116" t="s">
        <v>363</v>
      </c>
      <c r="B38" s="846" t="str">
        <f>VLOOKUP(A38,EQUIPOS!A8:D154,3,FALSE)</f>
        <v>Vibrador de concreto, Motor de 3 hp a 18.000 rpm Mangueras de 4 mt</v>
      </c>
      <c r="C38" s="847"/>
      <c r="D38" s="847"/>
      <c r="E38" s="847"/>
      <c r="F38" s="847"/>
      <c r="G38" s="847"/>
      <c r="H38" s="848"/>
      <c r="I38" s="332"/>
      <c r="J38" s="334"/>
      <c r="K38" s="273">
        <f>VLOOKUP(A38,EQUIPOS!A8:D165,4,FALSE)</f>
        <v>7666.9722566768787</v>
      </c>
      <c r="L38" s="427"/>
      <c r="M38" s="428">
        <v>2</v>
      </c>
      <c r="N38" s="276">
        <f>K38/M38</f>
        <v>3833.4861283384394</v>
      </c>
    </row>
    <row r="39" spans="1:14">
      <c r="B39" s="846"/>
      <c r="C39" s="847"/>
      <c r="D39" s="847"/>
      <c r="E39" s="852"/>
      <c r="F39" s="847"/>
      <c r="G39" s="847"/>
      <c r="H39" s="848"/>
      <c r="I39" s="39"/>
      <c r="J39" s="40"/>
      <c r="K39" s="278"/>
      <c r="L39" s="280"/>
      <c r="M39" s="281"/>
      <c r="N39" s="282"/>
    </row>
    <row r="40" spans="1:14">
      <c r="B40" s="853" t="s">
        <v>952</v>
      </c>
      <c r="C40" s="854"/>
      <c r="D40" s="854"/>
      <c r="E40" s="41"/>
      <c r="F40" s="42"/>
      <c r="G40" s="42"/>
      <c r="H40" s="43"/>
      <c r="I40" s="39"/>
      <c r="J40" s="40"/>
      <c r="K40" s="283"/>
      <c r="L40" s="280"/>
      <c r="M40" s="405">
        <v>0.1</v>
      </c>
      <c r="N40" s="348">
        <f>N76*M40</f>
        <v>1240.0887785492826</v>
      </c>
    </row>
    <row r="41" spans="1:14" ht="15.75" thickBot="1">
      <c r="B41" s="846"/>
      <c r="C41" s="847"/>
      <c r="D41" s="847"/>
      <c r="E41" s="847"/>
      <c r="F41" s="847"/>
      <c r="G41" s="847"/>
      <c r="H41" s="848"/>
      <c r="I41" s="855"/>
      <c r="J41" s="856"/>
      <c r="K41" s="44"/>
      <c r="L41" s="857"/>
      <c r="M41" s="858"/>
      <c r="N41" s="108"/>
    </row>
    <row r="42" spans="1:14" ht="15.75" thickBot="1">
      <c r="B42" s="833" t="s">
        <v>953</v>
      </c>
      <c r="C42" s="834"/>
      <c r="D42" s="834"/>
      <c r="E42" s="834"/>
      <c r="F42" s="834"/>
      <c r="G42" s="834"/>
      <c r="H42" s="834"/>
      <c r="I42" s="834"/>
      <c r="J42" s="834"/>
      <c r="K42" s="834"/>
      <c r="L42" s="834"/>
      <c r="M42" s="835"/>
      <c r="N42" s="398">
        <f>SUM(N36:N41)</f>
        <v>168479.82913985042</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4" t="s">
        <v>944</v>
      </c>
      <c r="C46" s="825"/>
      <c r="D46" s="825"/>
      <c r="E46" s="825"/>
      <c r="F46" s="825"/>
      <c r="G46" s="825"/>
      <c r="H46" s="825"/>
      <c r="I46" s="826"/>
      <c r="J46" s="319" t="s">
        <v>945</v>
      </c>
      <c r="K46" s="88" t="s">
        <v>946</v>
      </c>
      <c r="L46" s="827" t="s">
        <v>955</v>
      </c>
      <c r="M46" s="82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2914.1912503836716</v>
      </c>
      <c r="N47" s="276">
        <f>K47*M47</f>
        <v>34606.662892304565</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12000</v>
      </c>
      <c r="N48" s="276">
        <f>K48*M48</f>
        <v>6000</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4897.8004208128932</v>
      </c>
      <c r="N49" s="276">
        <f>K49*M49</f>
        <v>2448.9002104064466</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401372.6150071728</v>
      </c>
      <c r="N50" s="276">
        <f>K50*M50</f>
        <v>52959.868863663658</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3" t="s">
        <v>953</v>
      </c>
      <c r="C54" s="834"/>
      <c r="D54" s="834"/>
      <c r="E54" s="834"/>
      <c r="F54" s="834"/>
      <c r="G54" s="834"/>
      <c r="H54" s="834"/>
      <c r="I54" s="834"/>
      <c r="J54" s="834"/>
      <c r="K54" s="834"/>
      <c r="L54" s="834"/>
      <c r="M54" s="835"/>
      <c r="N54" s="398">
        <f>SUM(N47:N53)</f>
        <v>96015.431966374672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22">
        <f>VLOOKUP(A59,TRANSPORTE!A5:D117,4,FALSE)</f>
        <v>90.513529752626937</v>
      </c>
      <c r="M59" s="923"/>
      <c r="N59" s="291">
        <f>K59*L59</f>
        <v>4.5256764876313467</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4.5256764876313467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12400.887785492825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N42+N54+N65+N76</f>
        <v>276900.67456820555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55380.134913641115</v>
      </c>
      <c r="M83" s="868"/>
      <c r="N83" s="54"/>
    </row>
    <row r="84" spans="1:14">
      <c r="B84" s="92" t="s">
        <v>973</v>
      </c>
      <c r="C84" s="93"/>
      <c r="D84" s="93"/>
      <c r="E84" s="93"/>
      <c r="F84" s="93"/>
      <c r="G84" s="93"/>
      <c r="H84" s="93"/>
      <c r="I84" s="90"/>
      <c r="J84" s="91"/>
      <c r="K84" s="308">
        <v>0.05</v>
      </c>
      <c r="L84" s="867">
        <f>N78*K84</f>
        <v>13845.033728410279</v>
      </c>
      <c r="M84" s="868"/>
      <c r="N84" s="54"/>
    </row>
    <row r="85" spans="1:14" ht="15.75" thickBot="1">
      <c r="B85" s="94" t="s">
        <v>974</v>
      </c>
      <c r="C85" s="95"/>
      <c r="D85" s="95"/>
      <c r="E85" s="95"/>
      <c r="F85" s="95"/>
      <c r="G85" s="95"/>
      <c r="H85" s="95"/>
      <c r="I85" s="96"/>
      <c r="J85" s="97"/>
      <c r="K85" s="309">
        <v>0.05</v>
      </c>
      <c r="L85" s="869">
        <f>N78*K85</f>
        <v>13845.033728410279</v>
      </c>
      <c r="M85" s="870"/>
      <c r="N85" s="54"/>
    </row>
    <row r="86" spans="1:14" ht="15.75" thickBot="1">
      <c r="B86" s="833" t="s">
        <v>953</v>
      </c>
      <c r="C86" s="834"/>
      <c r="D86" s="834"/>
      <c r="E86" s="834"/>
      <c r="F86" s="834"/>
      <c r="G86" s="834"/>
      <c r="H86" s="834"/>
      <c r="I86" s="834"/>
      <c r="J86" s="834"/>
      <c r="K86" s="834"/>
      <c r="L86" s="834"/>
      <c r="M86" s="835"/>
      <c r="N86" s="55">
        <f>L83+L84+L85</f>
        <v>83070.202370461688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359970.87693866726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15" customHeight="1">
      <c r="B107" s="980" t="s">
        <v>2219</v>
      </c>
      <c r="C107" s="981"/>
      <c r="D107" s="981"/>
      <c r="E107" s="981"/>
      <c r="F107" s="981"/>
      <c r="G107" s="981"/>
      <c r="H107" s="981"/>
      <c r="I107" s="981"/>
      <c r="J107" s="981"/>
      <c r="K107" s="981"/>
      <c r="L107" s="981"/>
      <c r="M107" s="981"/>
      <c r="N107" s="982"/>
    </row>
    <row r="108" spans="2:14" ht="30.75" customHeight="1">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3" zoomScale="77" zoomScaleNormal="77" workbookViewId="0">
      <selection activeCell="C72" sqref="C72"/>
    </sheetView>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1098</v>
      </c>
      <c r="C31" s="84" t="s">
        <v>1879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228</v>
      </c>
      <c r="B36" s="846" t="str">
        <f>VLOOKUP(A36,EQUIPOS!A6:D154,3,FALSE)</f>
        <v xml:space="preserve">Formaleta metálica (concreto hidráulico)
</v>
      </c>
      <c r="C36" s="847"/>
      <c r="D36" s="847"/>
      <c r="E36" s="847"/>
      <c r="F36" s="847"/>
      <c r="G36" s="847"/>
      <c r="H36" s="848"/>
      <c r="I36" s="271"/>
      <c r="J36" s="272"/>
      <c r="K36" s="273">
        <f>VLOOKUP(A36,EQUIPOS!A6:D163,4,FALSE)</f>
        <v>6074.7313181243717</v>
      </c>
      <c r="L36" s="274"/>
      <c r="M36" s="275">
        <v>2</v>
      </c>
      <c r="N36" s="276">
        <f>K36/M36</f>
        <v>3037.3656590621858</v>
      </c>
    </row>
    <row r="37" spans="1:14">
      <c r="A37" s="116" t="s">
        <v>282</v>
      </c>
      <c r="B37" s="846" t="str">
        <f>VLOOKUP(A37,EQUIPOS!A7:D154,3,FALSE)</f>
        <v>Piloteadora potencia 250KW, RPM 1800, fuerza elevadora 200KN</v>
      </c>
      <c r="C37" s="847"/>
      <c r="D37" s="847"/>
      <c r="E37" s="847"/>
      <c r="F37" s="847"/>
      <c r="G37" s="847"/>
      <c r="H37" s="848"/>
      <c r="I37" s="425"/>
      <c r="J37" s="426"/>
      <c r="K37" s="273">
        <f>VLOOKUP(A37,EQUIPOS!A7:D164,4,FALSE)</f>
        <v>641475.55429560202</v>
      </c>
      <c r="L37" s="339"/>
      <c r="M37" s="340">
        <v>4</v>
      </c>
      <c r="N37" s="276">
        <f>K37/M37</f>
        <v>160368.88857390051</v>
      </c>
    </row>
    <row r="38" spans="1:14">
      <c r="A38" s="116" t="s">
        <v>363</v>
      </c>
      <c r="B38" s="846" t="str">
        <f>VLOOKUP(A38,EQUIPOS!A8:D154,3,FALSE)</f>
        <v>Vibrador de concreto, Motor de 3 hp a 18.000 rpm Mangueras de 4 mt</v>
      </c>
      <c r="C38" s="847"/>
      <c r="D38" s="847"/>
      <c r="E38" s="847"/>
      <c r="F38" s="847"/>
      <c r="G38" s="847"/>
      <c r="H38" s="848"/>
      <c r="I38" s="332"/>
      <c r="J38" s="334"/>
      <c r="K38" s="273">
        <f>VLOOKUP(A38,EQUIPOS!A8:D165,4,FALSE)</f>
        <v>7666.9722566768787</v>
      </c>
      <c r="L38" s="427"/>
      <c r="M38" s="428">
        <v>2</v>
      </c>
      <c r="N38" s="276">
        <f>K38/M38</f>
        <v>3833.4861283384394</v>
      </c>
    </row>
    <row r="39" spans="1:14">
      <c r="B39" s="846"/>
      <c r="C39" s="847"/>
      <c r="D39" s="847"/>
      <c r="E39" s="852"/>
      <c r="F39" s="847"/>
      <c r="G39" s="847"/>
      <c r="H39" s="848"/>
      <c r="I39" s="39"/>
      <c r="J39" s="40"/>
      <c r="K39" s="278"/>
      <c r="L39" s="280"/>
      <c r="M39" s="281"/>
      <c r="N39" s="282"/>
    </row>
    <row r="40" spans="1:14">
      <c r="B40" s="853" t="s">
        <v>952</v>
      </c>
      <c r="C40" s="854"/>
      <c r="D40" s="854"/>
      <c r="E40" s="41"/>
      <c r="F40" s="42"/>
      <c r="G40" s="42"/>
      <c r="H40" s="43"/>
      <c r="I40" s="39"/>
      <c r="J40" s="40"/>
      <c r="K40" s="283"/>
      <c r="L40" s="280"/>
      <c r="M40" s="405">
        <v>0.1</v>
      </c>
      <c r="N40" s="348">
        <f>N76*M40</f>
        <v>1240.0887785492826</v>
      </c>
    </row>
    <row r="41" spans="1:14" ht="15.75" thickBot="1">
      <c r="B41" s="846"/>
      <c r="C41" s="847"/>
      <c r="D41" s="847"/>
      <c r="E41" s="847"/>
      <c r="F41" s="847"/>
      <c r="G41" s="847"/>
      <c r="H41" s="848"/>
      <c r="I41" s="855"/>
      <c r="J41" s="856"/>
      <c r="K41" s="44"/>
      <c r="L41" s="857"/>
      <c r="M41" s="858"/>
      <c r="N41" s="108"/>
    </row>
    <row r="42" spans="1:14" ht="15.75" thickBot="1">
      <c r="B42" s="833" t="s">
        <v>953</v>
      </c>
      <c r="C42" s="834"/>
      <c r="D42" s="834"/>
      <c r="E42" s="834"/>
      <c r="F42" s="834"/>
      <c r="G42" s="834"/>
      <c r="H42" s="834"/>
      <c r="I42" s="834"/>
      <c r="J42" s="834"/>
      <c r="K42" s="834"/>
      <c r="L42" s="834"/>
      <c r="M42" s="835"/>
      <c r="N42" s="398">
        <f>SUM(N36:N41)</f>
        <v>168479.82913985042</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24" t="s">
        <v>944</v>
      </c>
      <c r="C46" s="825"/>
      <c r="D46" s="825"/>
      <c r="E46" s="825"/>
      <c r="F46" s="825"/>
      <c r="G46" s="825"/>
      <c r="H46" s="825"/>
      <c r="I46" s="826"/>
      <c r="J46" s="319" t="s">
        <v>945</v>
      </c>
      <c r="K46" s="88" t="s">
        <v>946</v>
      </c>
      <c r="L46" s="827" t="s">
        <v>955</v>
      </c>
      <c r="M46" s="82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2914.1912503836716</v>
      </c>
      <c r="N47" s="276">
        <f>K47*M47</f>
        <v>34606.662892304565</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12000</v>
      </c>
      <c r="N48" s="276">
        <f>K48*M48</f>
        <v>6000</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4897.8004208128932</v>
      </c>
      <c r="N49" s="276">
        <f>K49*M49</f>
        <v>2448.9002104064466</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401372.6150071728</v>
      </c>
      <c r="N50" s="276">
        <f>K50*M50</f>
        <v>52959.868863663658</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33" t="s">
        <v>953</v>
      </c>
      <c r="C54" s="834"/>
      <c r="D54" s="834"/>
      <c r="E54" s="834"/>
      <c r="F54" s="834"/>
      <c r="G54" s="834"/>
      <c r="H54" s="834"/>
      <c r="I54" s="834"/>
      <c r="J54" s="834"/>
      <c r="K54" s="834"/>
      <c r="L54" s="834"/>
      <c r="M54" s="835"/>
      <c r="N54" s="398">
        <f>SUM(N47:N53)</f>
        <v>96015.431966374672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22">
        <f>VLOOKUP(A59,TRANSPORTE!A5:D117,4,FALSE)</f>
        <v>90.513529752626937</v>
      </c>
      <c r="M59" s="923"/>
      <c r="N59" s="291">
        <f>K59*L59</f>
        <v>4.5256764876313467</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22"/>
      <c r="M64" s="823"/>
      <c r="N64" s="130"/>
    </row>
    <row r="65" spans="1:15" ht="15.75" thickBot="1">
      <c r="B65" s="839" t="s">
        <v>953</v>
      </c>
      <c r="C65" s="840"/>
      <c r="D65" s="840"/>
      <c r="E65" s="840"/>
      <c r="F65" s="840"/>
      <c r="G65" s="840"/>
      <c r="H65" s="840"/>
      <c r="I65" s="840"/>
      <c r="J65" s="840"/>
      <c r="K65" s="840"/>
      <c r="L65" s="840"/>
      <c r="M65" s="841"/>
      <c r="N65" s="107">
        <f>N59+N60+N61+N62+N63</f>
        <v>4.5256764876313467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86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41">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20"/>
      <c r="C75" s="821"/>
      <c r="D75" s="821"/>
      <c r="E75" s="821"/>
      <c r="F75" s="821"/>
      <c r="G75" s="821"/>
      <c r="H75" s="821"/>
      <c r="I75" s="129"/>
      <c r="J75" s="129"/>
      <c r="K75" s="129"/>
      <c r="L75" s="921"/>
      <c r="M75" s="921"/>
      <c r="N75" s="48"/>
    </row>
    <row r="76" spans="1:15" ht="15.75" thickBot="1">
      <c r="B76" s="839" t="s">
        <v>953</v>
      </c>
      <c r="C76" s="840"/>
      <c r="D76" s="840"/>
      <c r="E76" s="840"/>
      <c r="F76" s="840"/>
      <c r="G76" s="840"/>
      <c r="H76" s="840"/>
      <c r="I76" s="840"/>
      <c r="J76" s="840"/>
      <c r="K76" s="840"/>
      <c r="L76" s="840"/>
      <c r="M76" s="841"/>
      <c r="N76" s="305">
        <f>SUM(N70:N75)</f>
        <v>12400.887785492825</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N42+N54+N65+N76</f>
        <v>276900.67456820555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55380.134913641115</v>
      </c>
      <c r="M83" s="868"/>
      <c r="N83" s="54"/>
    </row>
    <row r="84" spans="1:14">
      <c r="B84" s="92" t="s">
        <v>973</v>
      </c>
      <c r="C84" s="93"/>
      <c r="D84" s="93"/>
      <c r="E84" s="93"/>
      <c r="F84" s="93"/>
      <c r="G84" s="93"/>
      <c r="H84" s="93"/>
      <c r="I84" s="90"/>
      <c r="J84" s="91"/>
      <c r="K84" s="308">
        <v>0.05</v>
      </c>
      <c r="L84" s="867">
        <f>N78*K84</f>
        <v>13845.033728410279</v>
      </c>
      <c r="M84" s="868"/>
      <c r="N84" s="54"/>
    </row>
    <row r="85" spans="1:14" ht="15.75" thickBot="1">
      <c r="B85" s="94" t="s">
        <v>974</v>
      </c>
      <c r="C85" s="95"/>
      <c r="D85" s="95"/>
      <c r="E85" s="95"/>
      <c r="F85" s="95"/>
      <c r="G85" s="95"/>
      <c r="H85" s="95"/>
      <c r="I85" s="96"/>
      <c r="J85" s="97"/>
      <c r="K85" s="309">
        <v>0.05</v>
      </c>
      <c r="L85" s="869">
        <f>N78*K85</f>
        <v>13845.033728410279</v>
      </c>
      <c r="M85" s="870"/>
      <c r="N85" s="54"/>
    </row>
    <row r="86" spans="1:14" ht="15.75" thickBot="1">
      <c r="B86" s="833" t="s">
        <v>953</v>
      </c>
      <c r="C86" s="834"/>
      <c r="D86" s="834"/>
      <c r="E86" s="834"/>
      <c r="F86" s="834"/>
      <c r="G86" s="834"/>
      <c r="H86" s="834"/>
      <c r="I86" s="834"/>
      <c r="J86" s="834"/>
      <c r="K86" s="834"/>
      <c r="L86" s="834"/>
      <c r="M86" s="835"/>
      <c r="N86" s="55">
        <f>L83+L84+L85</f>
        <v>83070.202370461688</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359970.87693866726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2"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1099</v>
      </c>
      <c r="C31" s="84" t="s">
        <v>2231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243</v>
      </c>
      <c r="B36" s="846" t="str">
        <f>VLOOKUP(A36,EQUIPOS!A6:D154,3,FALSE)</f>
        <v>Grúa 10 ton</v>
      </c>
      <c r="C36" s="847"/>
      <c r="D36" s="847"/>
      <c r="E36" s="847"/>
      <c r="F36" s="847"/>
      <c r="G36" s="847"/>
      <c r="H36" s="848"/>
      <c r="I36" s="271"/>
      <c r="J36" s="272"/>
      <c r="K36" s="273">
        <f>VLOOKUP(A36,EQUIPOS!A6:D163,4,FALSE)</f>
        <v>139951.67127986869</v>
      </c>
      <c r="L36" s="274"/>
      <c r="M36" s="275">
        <v>0.158</v>
      </c>
      <c r="N36" s="276">
        <f t="shared" ref="N36:N44" si="0">K36/M36</f>
        <v>885770.07139157399</v>
      </c>
    </row>
    <row r="37" spans="1:14">
      <c r="A37" s="116" t="s">
        <v>121</v>
      </c>
      <c r="B37" s="846" t="str">
        <f>VLOOKUP(A37,EQUIPOS!A7:D154,3,FALSE)</f>
        <v>Bomba eléctrica para accionar la celda</v>
      </c>
      <c r="C37" s="847"/>
      <c r="D37" s="847"/>
      <c r="E37" s="847"/>
      <c r="F37" s="847"/>
      <c r="G37" s="847"/>
      <c r="H37" s="848"/>
      <c r="I37" s="425"/>
      <c r="J37" s="426"/>
      <c r="K37" s="273">
        <f>VLOOKUP(A37,EQUIPOS!A7:D164,4,FALSE)</f>
        <v>73814.785587582126</v>
      </c>
      <c r="L37" s="339"/>
      <c r="M37" s="340">
        <v>0.158</v>
      </c>
      <c r="N37" s="276">
        <f t="shared" si="0"/>
        <v>467182.187263178</v>
      </c>
    </row>
    <row r="38" spans="1:14">
      <c r="A38" s="116" t="s">
        <v>217</v>
      </c>
      <c r="B38" s="846" t="str">
        <f>VLOOKUP(A38,EQUIPOS!A8:D154,3,FALSE)</f>
        <v>Equipo de soldadura y de acetileno (incluye soldadura)</v>
      </c>
      <c r="C38" s="847"/>
      <c r="D38" s="847"/>
      <c r="E38" s="847"/>
      <c r="F38" s="847"/>
      <c r="G38" s="847"/>
      <c r="H38" s="848"/>
      <c r="I38" s="425"/>
      <c r="J38" s="426"/>
      <c r="K38" s="442">
        <f>VLOOKUP(A38,EQUIPOS!A8:D165,4,FALSE)</f>
        <v>34232.182504186261</v>
      </c>
      <c r="L38" s="339"/>
      <c r="M38" s="340">
        <v>0.158</v>
      </c>
      <c r="N38" s="276">
        <f t="shared" si="0"/>
        <v>216659.38293788771</v>
      </c>
    </row>
    <row r="39" spans="1:14">
      <c r="A39" s="116" t="s">
        <v>255</v>
      </c>
      <c r="B39" s="846" t="str">
        <f>VLOOKUP(A39,EQUIPOS!A9:D154,3,FALSE)</f>
        <v>Manómetro cable de acero para bajar la celda</v>
      </c>
      <c r="C39" s="847"/>
      <c r="D39" s="847"/>
      <c r="E39" s="847"/>
      <c r="F39" s="847"/>
      <c r="G39" s="847"/>
      <c r="H39" s="848"/>
      <c r="I39" s="425"/>
      <c r="J39" s="426"/>
      <c r="K39" s="442">
        <f>VLOOKUP(A39,EQUIPOS!A9:D166,4,FALSE)</f>
        <v>2087962.2215262181</v>
      </c>
      <c r="L39" s="339"/>
      <c r="M39" s="340">
        <v>0.158</v>
      </c>
      <c r="N39" s="276">
        <f t="shared" si="0"/>
        <v>13214950.769153278</v>
      </c>
    </row>
    <row r="40" spans="1:14">
      <c r="A40" s="116" t="s">
        <v>1648</v>
      </c>
      <c r="B40" s="846" t="str">
        <f>VLOOKUP(A40,EQUIPOS!A10:D154,3,FALSE)</f>
        <v xml:space="preserve">Retroexcavadora sobre llantas 
</v>
      </c>
      <c r="C40" s="847"/>
      <c r="D40" s="847"/>
      <c r="E40" s="847"/>
      <c r="F40" s="847"/>
      <c r="G40" s="847"/>
      <c r="H40" s="848"/>
      <c r="I40" s="425"/>
      <c r="J40" s="426"/>
      <c r="K40" s="442">
        <f>VLOOKUP(A40,EQUIPOS!A10:D167,4,FALSE)</f>
        <v>122671.55610683006</v>
      </c>
      <c r="L40" s="339"/>
      <c r="M40" s="340">
        <v>0.158</v>
      </c>
      <c r="N40" s="276">
        <f t="shared" si="0"/>
        <v>776402.25384069653</v>
      </c>
    </row>
    <row r="41" spans="1:14">
      <c r="A41" s="116" t="s">
        <v>115</v>
      </c>
      <c r="B41" s="846" t="str">
        <f>VLOOKUP(A41,EQUIPOS!A6:D154,3,FALSE)</f>
        <v>Andamiaje para Aplicar la Carga (Equipos Sustituto de la Tara)</v>
      </c>
      <c r="C41" s="847"/>
      <c r="D41" s="847"/>
      <c r="E41" s="847"/>
      <c r="F41" s="847"/>
      <c r="G41" s="847"/>
      <c r="H41" s="848"/>
      <c r="I41" s="425"/>
      <c r="J41" s="426"/>
      <c r="K41" s="442">
        <f>VLOOKUP(A41,EQUIPOS!A6:D154,4,FALSE)</f>
        <v>73262.02212893666</v>
      </c>
      <c r="L41" s="339"/>
      <c r="M41" s="340">
        <v>0.158</v>
      </c>
      <c r="N41" s="276">
        <f t="shared" si="0"/>
        <v>463683.68436035863</v>
      </c>
    </row>
    <row r="42" spans="1:14">
      <c r="A42" s="116" t="s">
        <v>224</v>
      </c>
      <c r="B42" s="846" t="str">
        <f>VLOOKUP(A42,EQUIPOS!A12:D156,3,FALSE)</f>
        <v>Equipo de Medición (Deformimetros Eléctricos, Mecánicos, Celdas de Carga,  Etc.)</v>
      </c>
      <c r="C42" s="847"/>
      <c r="D42" s="847"/>
      <c r="E42" s="847"/>
      <c r="F42" s="847"/>
      <c r="G42" s="847"/>
      <c r="H42" s="848"/>
      <c r="I42" s="332"/>
      <c r="J42" s="334"/>
      <c r="K42" s="442">
        <f>VLOOKUP(A42,EQUIPOS!A12:D169,4,FALSE)</f>
        <v>203394.8010306294</v>
      </c>
      <c r="L42" s="427"/>
      <c r="M42" s="428">
        <v>0.158</v>
      </c>
      <c r="N42" s="276">
        <f t="shared" si="0"/>
        <v>1287308.8672824646</v>
      </c>
    </row>
    <row r="43" spans="1:14">
      <c r="A43" t="s">
        <v>335</v>
      </c>
      <c r="B43" s="846" t="str">
        <f>VLOOKUP(A43,EQUIPOS!A13:D157,3,FALSE)</f>
        <v>Tara (Recebo, Agua, Etc.)</v>
      </c>
      <c r="C43" s="847"/>
      <c r="D43" s="847"/>
      <c r="E43" s="847"/>
      <c r="F43" s="847"/>
      <c r="G43" s="847"/>
      <c r="H43" s="848"/>
      <c r="I43" s="39"/>
      <c r="J43" s="40"/>
      <c r="K43" s="442">
        <f>VLOOKUP(A43,EQUIPOS!A13:D170,4,FALSE)</f>
        <v>378092.26634149661</v>
      </c>
      <c r="L43" s="280"/>
      <c r="M43" s="281">
        <v>2.8000000000000001E-2</v>
      </c>
      <c r="N43" s="276">
        <f t="shared" si="0"/>
        <v>13503295.226482021</v>
      </c>
    </row>
    <row r="44" spans="1:14">
      <c r="A44" t="s">
        <v>216</v>
      </c>
      <c r="B44" s="846" t="str">
        <f>VLOOKUP(A44,EQUIPOS!A14:D158,3,FALSE)</f>
        <v xml:space="preserve">Equipo de topografía Teodolito electrónico con abertura de anteojo de 42 mm. Aumento del anteojo: 30x.Distancia mínima de enfoque: 1.0 m. Precisión: 5´´. Compensador con rango de trabajo ±3´. </v>
      </c>
      <c r="C44" s="847"/>
      <c r="D44" s="847"/>
      <c r="E44" s="847"/>
      <c r="F44" s="847"/>
      <c r="G44" s="847"/>
      <c r="H44" s="848"/>
      <c r="I44" s="39"/>
      <c r="J44" s="40"/>
      <c r="K44" s="442">
        <f>VLOOKUP(A44,EQUIPOS!A14:D171,4,FALSE)</f>
        <v>17158.334125913199</v>
      </c>
      <c r="L44" s="280"/>
      <c r="M44" s="281">
        <v>0.158</v>
      </c>
      <c r="N44" s="277">
        <f t="shared" si="0"/>
        <v>108597.05142983038</v>
      </c>
    </row>
    <row r="45" spans="1:14">
      <c r="B45" s="853" t="s">
        <v>952</v>
      </c>
      <c r="C45" s="854"/>
      <c r="D45" s="854"/>
      <c r="E45" s="41"/>
      <c r="F45" s="42"/>
      <c r="G45" s="42"/>
      <c r="H45" s="43"/>
      <c r="I45" s="39"/>
      <c r="J45" s="40"/>
      <c r="K45" s="283"/>
      <c r="L45" s="280"/>
      <c r="M45" s="405">
        <v>0.02</v>
      </c>
      <c r="N45" s="348">
        <f>N79*M45</f>
        <v>7707.987993879492</v>
      </c>
    </row>
    <row r="46" spans="1:14" ht="15.75" thickBot="1">
      <c r="B46" s="846"/>
      <c r="C46" s="847"/>
      <c r="D46" s="847"/>
      <c r="E46" s="847"/>
      <c r="F46" s="847"/>
      <c r="G46" s="847"/>
      <c r="H46" s="848"/>
      <c r="I46" s="855"/>
      <c r="J46" s="856"/>
      <c r="K46" s="44"/>
      <c r="L46" s="857"/>
      <c r="M46" s="858"/>
      <c r="N46" s="108"/>
    </row>
    <row r="47" spans="1:14" ht="15.75" thickBot="1">
      <c r="B47" s="833" t="s">
        <v>953</v>
      </c>
      <c r="C47" s="834"/>
      <c r="D47" s="834"/>
      <c r="E47" s="834"/>
      <c r="F47" s="834"/>
      <c r="G47" s="834"/>
      <c r="H47" s="834"/>
      <c r="I47" s="834"/>
      <c r="J47" s="834"/>
      <c r="K47" s="834"/>
      <c r="L47" s="834"/>
      <c r="M47" s="835"/>
      <c r="N47" s="398">
        <f>SUM(N36:N46)</f>
        <v>30931557.482135169</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24" t="s">
        <v>944</v>
      </c>
      <c r="C51" s="825"/>
      <c r="D51" s="825"/>
      <c r="E51" s="825"/>
      <c r="F51" s="825"/>
      <c r="G51" s="825"/>
      <c r="H51" s="825"/>
      <c r="I51" s="826"/>
      <c r="J51" s="319" t="s">
        <v>945</v>
      </c>
      <c r="K51" s="88" t="s">
        <v>946</v>
      </c>
      <c r="L51" s="827" t="s">
        <v>955</v>
      </c>
      <c r="M51" s="826"/>
      <c r="N51" s="89" t="s">
        <v>951</v>
      </c>
    </row>
    <row r="52" spans="1:14">
      <c r="A52" s="164" t="s">
        <v>410</v>
      </c>
      <c r="B52" s="670" t="str">
        <f>VLOOKUP(A52,MATERIALES!A5:D373,3,FALSE)</f>
        <v>Celda especial de carga</v>
      </c>
      <c r="C52" s="671"/>
      <c r="D52" s="671"/>
      <c r="E52" s="285"/>
      <c r="F52" s="285"/>
      <c r="G52" s="285"/>
      <c r="H52" s="285"/>
      <c r="I52" s="272"/>
      <c r="J52" s="228" t="str">
        <f>VLOOKUP(A52,MATERIALES!A6:D644,2,FALSE)</f>
        <v>u</v>
      </c>
      <c r="K52" s="286">
        <v>1</v>
      </c>
      <c r="L52" s="271"/>
      <c r="M52" s="406">
        <f>VLOOKUP(A52,MATERIALES!A5:D396,4,FALSE)</f>
        <v>20000000</v>
      </c>
      <c r="N52" s="276">
        <f t="shared" ref="N52:N58" si="1">K52*M52</f>
        <v>20000000</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3194.2176657475397</v>
      </c>
      <c r="N53" s="276">
        <f t="shared" si="1"/>
        <v>95826.529972426186</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89691.57893563823</v>
      </c>
      <c r="N54" s="276">
        <f t="shared" si="1"/>
        <v>5381494.7361382935</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39911.218871851976</v>
      </c>
      <c r="N55" s="276">
        <f t="shared" si="1"/>
        <v>478934.62646222371</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1796443.8390392405</v>
      </c>
      <c r="N56" s="276">
        <f t="shared" si="1"/>
        <v>3592887.678078481</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1476469.0471821285</v>
      </c>
      <c r="N57" s="276">
        <f t="shared" si="1"/>
        <v>7382345.2359106429</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15204.476088958289</v>
      </c>
      <c r="N58" s="276">
        <f t="shared" si="1"/>
        <v>1064313.3262270803</v>
      </c>
    </row>
    <row r="59" spans="1:14" ht="15.75" thickBot="1">
      <c r="B59" s="833" t="s">
        <v>953</v>
      </c>
      <c r="C59" s="834"/>
      <c r="D59" s="834"/>
      <c r="E59" s="834"/>
      <c r="F59" s="834"/>
      <c r="G59" s="834"/>
      <c r="H59" s="834"/>
      <c r="I59" s="834"/>
      <c r="J59" s="834"/>
      <c r="K59" s="834"/>
      <c r="L59" s="834"/>
      <c r="M59" s="835"/>
      <c r="N59" s="398">
        <f>SUM(N52:N58)</f>
        <v>37995802.13278915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1395</v>
      </c>
      <c r="B64" s="49" t="str">
        <f>VLOOKUP(A64,TRANSPORTE!A5:D117,3,FALSE)</f>
        <v>Transporte de Equipos para Prueba (1)</v>
      </c>
      <c r="C64" s="321"/>
      <c r="D64" s="321"/>
      <c r="E64" s="321"/>
      <c r="F64" s="321"/>
      <c r="G64" s="321"/>
      <c r="H64" s="315" t="s">
        <v>1468</v>
      </c>
      <c r="I64" s="283">
        <v>0.05</v>
      </c>
      <c r="J64" s="290">
        <v>1</v>
      </c>
      <c r="K64" s="283">
        <f>I64*J64</f>
        <v>0.05</v>
      </c>
      <c r="L64" s="922">
        <f>VLOOKUP(A64,TRANSPORTE!A5:D117,4,FALSE)</f>
        <v>143545.71540354253</v>
      </c>
      <c r="M64" s="923"/>
      <c r="N64" s="291">
        <f>K64*L64</f>
        <v>7177.2857701771272</v>
      </c>
    </row>
    <row r="65" spans="1:15">
      <c r="B65" s="49"/>
      <c r="C65" s="50"/>
      <c r="D65" s="50"/>
      <c r="E65" s="50"/>
      <c r="F65" s="50"/>
      <c r="G65" s="50"/>
      <c r="H65" s="315"/>
      <c r="I65" s="283"/>
      <c r="J65" s="290"/>
      <c r="K65" s="283"/>
      <c r="L65" s="922"/>
      <c r="M65" s="923"/>
      <c r="N65" s="291"/>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7177.2857701771272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s="165" t="s">
        <v>15</v>
      </c>
      <c r="B75" s="52" t="str">
        <f>VLOOKUP(A75,'MANO DE OBRA'!A8:D68,3,FALSE)</f>
        <v>Obrero (6)</v>
      </c>
      <c r="C75" s="50"/>
      <c r="D75" s="50"/>
      <c r="E75" s="50"/>
      <c r="F75" s="50"/>
      <c r="G75" s="50"/>
      <c r="H75" s="50"/>
      <c r="I75" s="296">
        <f>K75/J75*100</f>
        <v>175560</v>
      </c>
      <c r="J75" s="297">
        <v>185</v>
      </c>
      <c r="K75" s="298">
        <f>VLOOKUP(A75,'MANO DE OBRA'!A8:D99,4,FALSE)</f>
        <v>324786</v>
      </c>
      <c r="L75" s="53"/>
      <c r="M75" s="438">
        <v>1.26</v>
      </c>
      <c r="N75" s="399">
        <f>K75/M75</f>
        <v>257766.66666666666</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2228</v>
      </c>
      <c r="B77" s="52" t="str">
        <f>VLOOKUP(A77,'MANO DE OBRA'!A11:D72,3,FALSE)</f>
        <v>Celador</v>
      </c>
      <c r="C77" s="50"/>
      <c r="D77" s="50"/>
      <c r="E77" s="50"/>
      <c r="F77" s="50"/>
      <c r="G77" s="50"/>
      <c r="H77" s="50"/>
      <c r="I77" s="296">
        <f>K77/J77*100</f>
        <v>29260.000000000004</v>
      </c>
      <c r="J77" s="297">
        <v>185</v>
      </c>
      <c r="K77" s="302">
        <f>VLOOKUP(A77,'MANO DE OBRA'!A11:D103,4,FALSE)</f>
        <v>54131</v>
      </c>
      <c r="L77" s="322"/>
      <c r="M77" s="304">
        <v>1.26</v>
      </c>
      <c r="N77" s="399">
        <f>K77/M77</f>
        <v>42961.111111111109</v>
      </c>
    </row>
    <row r="78" spans="1:15" ht="15.75" thickBot="1">
      <c r="B78" s="820"/>
      <c r="C78" s="821"/>
      <c r="D78" s="821"/>
      <c r="E78" s="821"/>
      <c r="F78" s="821"/>
      <c r="G78" s="821"/>
      <c r="H78" s="821"/>
      <c r="I78" s="129"/>
      <c r="J78" s="129"/>
      <c r="K78" s="129"/>
      <c r="L78" s="921"/>
      <c r="M78" s="921"/>
      <c r="N78" s="48"/>
    </row>
    <row r="79" spans="1:15" ht="15.75" thickBot="1">
      <c r="B79" s="839" t="s">
        <v>953</v>
      </c>
      <c r="C79" s="840"/>
      <c r="D79" s="840"/>
      <c r="E79" s="840"/>
      <c r="F79" s="840"/>
      <c r="G79" s="840"/>
      <c r="H79" s="840"/>
      <c r="I79" s="840"/>
      <c r="J79" s="840"/>
      <c r="K79" s="840"/>
      <c r="L79" s="840"/>
      <c r="M79" s="841"/>
      <c r="N79" s="305">
        <f>SUM(N75:N78)</f>
        <v>385399.39969397458</v>
      </c>
    </row>
    <row r="80" spans="1:15" ht="15.75" thickBot="1">
      <c r="B80" s="36"/>
      <c r="C80" s="37"/>
      <c r="D80" s="37"/>
      <c r="E80" s="37"/>
      <c r="F80" s="37"/>
      <c r="G80" s="37"/>
      <c r="H80" s="37"/>
      <c r="I80" s="37"/>
      <c r="J80" s="37"/>
      <c r="K80" s="37"/>
      <c r="L80" s="37"/>
      <c r="M80" s="37"/>
      <c r="N80" s="38"/>
    </row>
    <row r="81" spans="1:14" ht="15.75" thickBot="1">
      <c r="B81" s="833" t="s">
        <v>967</v>
      </c>
      <c r="C81" s="834"/>
      <c r="D81" s="834"/>
      <c r="E81" s="834"/>
      <c r="F81" s="834"/>
      <c r="G81" s="834"/>
      <c r="H81" s="834"/>
      <c r="I81" s="834"/>
      <c r="J81" s="834"/>
      <c r="K81" s="834"/>
      <c r="L81" s="834"/>
      <c r="M81" s="835"/>
      <c r="N81" s="102">
        <f>N47+N59+N70+N79</f>
        <v>69319936.30038847</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24" t="s">
        <v>969</v>
      </c>
      <c r="C85" s="825"/>
      <c r="D85" s="825"/>
      <c r="E85" s="825"/>
      <c r="F85" s="825"/>
      <c r="G85" s="825"/>
      <c r="H85" s="825"/>
      <c r="I85" s="318"/>
      <c r="J85" s="338"/>
      <c r="K85" s="306" t="s">
        <v>970</v>
      </c>
      <c r="L85" s="863" t="s">
        <v>971</v>
      </c>
      <c r="M85" s="864"/>
      <c r="N85" s="307"/>
    </row>
    <row r="86" spans="1:14">
      <c r="B86" s="865" t="s">
        <v>972</v>
      </c>
      <c r="C86" s="866"/>
      <c r="D86" s="866"/>
      <c r="E86" s="866"/>
      <c r="F86" s="866"/>
      <c r="G86" s="866"/>
      <c r="H86" s="866"/>
      <c r="I86" s="90"/>
      <c r="J86" s="91"/>
      <c r="K86" s="308">
        <v>0.2</v>
      </c>
      <c r="L86" s="867">
        <f>N81*K86</f>
        <v>13863987.260077694</v>
      </c>
      <c r="M86" s="868"/>
      <c r="N86" s="54"/>
    </row>
    <row r="87" spans="1:14">
      <c r="B87" s="92" t="s">
        <v>973</v>
      </c>
      <c r="C87" s="93"/>
      <c r="D87" s="93"/>
      <c r="E87" s="93"/>
      <c r="F87" s="93"/>
      <c r="G87" s="93"/>
      <c r="H87" s="93"/>
      <c r="I87" s="90"/>
      <c r="J87" s="91"/>
      <c r="K87" s="308">
        <v>0.05</v>
      </c>
      <c r="L87" s="867">
        <f>N81*K87</f>
        <v>3465996.8150194236</v>
      </c>
      <c r="M87" s="868"/>
      <c r="N87" s="54"/>
    </row>
    <row r="88" spans="1:14" ht="15.75" thickBot="1">
      <c r="B88" s="94" t="s">
        <v>974</v>
      </c>
      <c r="C88" s="95"/>
      <c r="D88" s="95"/>
      <c r="E88" s="95"/>
      <c r="F88" s="95"/>
      <c r="G88" s="95"/>
      <c r="H88" s="95"/>
      <c r="I88" s="96"/>
      <c r="J88" s="97"/>
      <c r="K88" s="309">
        <v>0.05</v>
      </c>
      <c r="L88" s="869">
        <f>N81*K88</f>
        <v>3465996.8150194236</v>
      </c>
      <c r="M88" s="870"/>
      <c r="N88" s="54"/>
    </row>
    <row r="89" spans="1:14" ht="15.75" thickBot="1">
      <c r="B89" s="833" t="s">
        <v>953</v>
      </c>
      <c r="C89" s="834"/>
      <c r="D89" s="834"/>
      <c r="E89" s="834"/>
      <c r="F89" s="834"/>
      <c r="G89" s="834"/>
      <c r="H89" s="834"/>
      <c r="I89" s="834"/>
      <c r="J89" s="834"/>
      <c r="K89" s="834"/>
      <c r="L89" s="834"/>
      <c r="M89" s="835"/>
      <c r="N89" s="55">
        <f>L86+L87+L88</f>
        <v>20795980.890116543</v>
      </c>
    </row>
    <row r="90" spans="1:14" ht="15.75" thickBot="1">
      <c r="B90" s="36"/>
      <c r="C90" s="37"/>
      <c r="D90" s="37"/>
      <c r="E90" s="37"/>
      <c r="F90" s="37"/>
      <c r="G90" s="37"/>
      <c r="H90" s="37"/>
      <c r="I90" s="37"/>
      <c r="J90" s="37"/>
      <c r="K90" s="37"/>
      <c r="L90" s="37"/>
      <c r="M90" s="37"/>
      <c r="N90" s="38"/>
    </row>
    <row r="91" spans="1:14" ht="15.75" thickBot="1">
      <c r="A91" t="s">
        <v>2016</v>
      </c>
      <c r="B91" s="833" t="s">
        <v>975</v>
      </c>
      <c r="C91" s="834"/>
      <c r="D91" s="834"/>
      <c r="E91" s="834"/>
      <c r="F91" s="834"/>
      <c r="G91" s="834"/>
      <c r="H91" s="834"/>
      <c r="I91" s="834"/>
      <c r="J91" s="834"/>
      <c r="K91" s="834"/>
      <c r="L91" s="834"/>
      <c r="M91" s="835"/>
      <c r="N91" s="192">
        <f>N81+N89</f>
        <v>90115917.190505013</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2216</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2217</v>
      </c>
      <c r="C107" s="259"/>
      <c r="D107" s="259"/>
      <c r="E107" s="259"/>
      <c r="F107" s="259"/>
      <c r="G107" s="259"/>
      <c r="H107" s="259"/>
      <c r="I107" s="259"/>
      <c r="J107" s="259"/>
      <c r="K107" s="259"/>
      <c r="L107" s="259"/>
      <c r="M107" s="259"/>
      <c r="N107" s="260"/>
    </row>
    <row r="108" spans="2:14" ht="15" customHeight="1">
      <c r="B108" s="977" t="s">
        <v>2218</v>
      </c>
      <c r="C108" s="978"/>
      <c r="D108" s="978"/>
      <c r="E108" s="978"/>
      <c r="F108" s="978"/>
      <c r="G108" s="978"/>
      <c r="H108" s="978"/>
      <c r="I108" s="978"/>
      <c r="J108" s="978"/>
      <c r="K108" s="978"/>
      <c r="L108" s="978"/>
      <c r="M108" s="978"/>
      <c r="N108" s="979"/>
    </row>
    <row r="109" spans="2:14" ht="15" customHeight="1">
      <c r="B109" s="977"/>
      <c r="C109" s="978"/>
      <c r="D109" s="978"/>
      <c r="E109" s="978"/>
      <c r="F109" s="978"/>
      <c r="G109" s="978"/>
      <c r="H109" s="978"/>
      <c r="I109" s="978"/>
      <c r="J109" s="978"/>
      <c r="K109" s="978"/>
      <c r="L109" s="978"/>
      <c r="M109" s="978"/>
      <c r="N109" s="979"/>
    </row>
    <row r="110" spans="2:14" ht="30" customHeight="1">
      <c r="B110" s="980" t="s">
        <v>2219</v>
      </c>
      <c r="C110" s="981"/>
      <c r="D110" s="981"/>
      <c r="E110" s="981"/>
      <c r="F110" s="981"/>
      <c r="G110" s="981"/>
      <c r="H110" s="981"/>
      <c r="I110" s="981"/>
      <c r="J110" s="981"/>
      <c r="K110" s="981"/>
      <c r="L110" s="981"/>
      <c r="M110" s="981"/>
      <c r="N110" s="982"/>
    </row>
    <row r="111" spans="2:14">
      <c r="B111" s="980"/>
      <c r="C111" s="981"/>
      <c r="D111" s="981"/>
      <c r="E111" s="981"/>
      <c r="F111" s="981"/>
      <c r="G111" s="981"/>
      <c r="H111" s="981"/>
      <c r="I111" s="981"/>
      <c r="J111" s="981"/>
      <c r="K111" s="981"/>
      <c r="L111" s="981"/>
      <c r="M111" s="981"/>
      <c r="N111" s="982"/>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2220</v>
      </c>
      <c r="C121" s="261"/>
      <c r="D121" s="261"/>
      <c r="E121" s="247"/>
      <c r="F121" s="247"/>
      <c r="G121" s="247"/>
      <c r="H121" s="247"/>
      <c r="I121" s="247"/>
      <c r="J121" s="983"/>
      <c r="K121" s="983"/>
      <c r="L121" s="983"/>
      <c r="M121" s="983"/>
      <c r="N121" s="984"/>
    </row>
    <row r="122" spans="2:14" ht="15.75" thickBot="1">
      <c r="B122" s="423" t="s">
        <v>2221</v>
      </c>
      <c r="C122" s="424"/>
      <c r="D122" s="424"/>
      <c r="E122" s="263"/>
      <c r="F122" s="263"/>
      <c r="G122" s="263"/>
      <c r="H122" s="263"/>
      <c r="I122" s="263"/>
      <c r="J122" s="985"/>
      <c r="K122" s="985"/>
      <c r="L122" s="985"/>
      <c r="M122" s="985"/>
      <c r="N122" s="98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49" zoomScale="75" zoomScaleNormal="75" workbookViewId="0">
      <selection activeCell="C72" sqref="C72"/>
    </sheetView>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1650</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140</v>
      </c>
      <c r="B36" s="846" t="str">
        <f>VLOOKUP(A36,EQUIPOS!A6:D154,3,FALSE)</f>
        <v>Camisa para Pilote D=1.20m</v>
      </c>
      <c r="C36" s="847"/>
      <c r="D36" s="847"/>
      <c r="E36" s="847"/>
      <c r="F36" s="847"/>
      <c r="G36" s="847"/>
      <c r="H36" s="848"/>
      <c r="I36" s="271"/>
      <c r="J36" s="272"/>
      <c r="K36" s="273">
        <f>VLOOKUP(A36,EQUIPOS!A6:D163,4,FALSE)</f>
        <v>43136.67121125714</v>
      </c>
      <c r="L36" s="274"/>
      <c r="M36" s="275">
        <v>1</v>
      </c>
      <c r="N36" s="276">
        <f t="shared" ref="N36:N42" si="0">K36/M36</f>
        <v>43136.67121125714</v>
      </c>
    </row>
    <row r="37" spans="1:14">
      <c r="A37" s="116" t="s">
        <v>206</v>
      </c>
      <c r="B37" s="846" t="str">
        <f>VLOOKUP(A37,EQUIPOS!A7:D154,3,FALSE)</f>
        <v>Equipo de Soldadura</v>
      </c>
      <c r="C37" s="847"/>
      <c r="D37" s="847"/>
      <c r="E37" s="847"/>
      <c r="F37" s="847"/>
      <c r="G37" s="847"/>
      <c r="H37" s="848"/>
      <c r="I37" s="425"/>
      <c r="J37" s="426"/>
      <c r="K37" s="273">
        <f>VLOOKUP(A37,EQUIPOS!A7:D164,4,FALSE)</f>
        <v>12267.155610683005</v>
      </c>
      <c r="L37" s="339"/>
      <c r="M37" s="340">
        <v>1</v>
      </c>
      <c r="N37" s="276">
        <f t="shared" si="0"/>
        <v>12267.155610683005</v>
      </c>
    </row>
    <row r="38" spans="1:14">
      <c r="A38" s="116" t="s">
        <v>242</v>
      </c>
      <c r="B38" s="846" t="str">
        <f>VLOOKUP(A38,EQUIPOS!A8:D154,3,FALSE)</f>
        <v>Grúa con torre capacidad 1 ton en la punta.</v>
      </c>
      <c r="C38" s="847"/>
      <c r="D38" s="847"/>
      <c r="E38" s="847"/>
      <c r="F38" s="847"/>
      <c r="G38" s="847"/>
      <c r="H38" s="848"/>
      <c r="I38" s="425"/>
      <c r="J38" s="426"/>
      <c r="K38" s="442">
        <f>VLOOKUP(A38,EQUIPOS!A8:D165,4,FALSE)</f>
        <v>174942.68004182272</v>
      </c>
      <c r="L38" s="339"/>
      <c r="M38" s="340">
        <v>2.5</v>
      </c>
      <c r="N38" s="276">
        <f t="shared" si="0"/>
        <v>69977.072016729086</v>
      </c>
    </row>
    <row r="39" spans="1:14">
      <c r="A39" s="116" t="s">
        <v>267</v>
      </c>
      <c r="B39" s="846" t="str">
        <f>VLOOKUP(A39,EQUIPOS!A9:D154,3,FALSE)</f>
        <v>Motobomba de concreto</v>
      </c>
      <c r="C39" s="847"/>
      <c r="D39" s="847"/>
      <c r="E39" s="847"/>
      <c r="F39" s="847"/>
      <c r="G39" s="847"/>
      <c r="H39" s="848"/>
      <c r="I39" s="425"/>
      <c r="J39" s="426"/>
      <c r="K39" s="442">
        <f>VLOOKUP(A39,EQUIPOS!A9:D166,4,FALSE)</f>
        <v>84899.933866364372</v>
      </c>
      <c r="L39" s="339"/>
      <c r="M39" s="340">
        <v>2.5499800000000001</v>
      </c>
      <c r="N39" s="276">
        <f t="shared" si="0"/>
        <v>33294.352844478926</v>
      </c>
    </row>
    <row r="40" spans="1:14">
      <c r="A40" s="116" t="s">
        <v>277</v>
      </c>
      <c r="B40" s="846" t="str">
        <f>VLOOKUP(A40,EQUIPOS!A10:D154,3,FALSE)</f>
        <v>Pala auxiliar de piloteadora</v>
      </c>
      <c r="C40" s="847"/>
      <c r="D40" s="847"/>
      <c r="E40" s="847"/>
      <c r="F40" s="847"/>
      <c r="G40" s="847"/>
      <c r="H40" s="848"/>
      <c r="I40" s="425"/>
      <c r="J40" s="426"/>
      <c r="K40" s="442">
        <f>VLOOKUP(A40,EQUIPOS!A10:D167,4,FALSE)</f>
        <v>430182.36617461615</v>
      </c>
      <c r="L40" s="339"/>
      <c r="M40" s="340">
        <v>2.5</v>
      </c>
      <c r="N40" s="276">
        <f t="shared" si="0"/>
        <v>172072.94646984647</v>
      </c>
    </row>
    <row r="41" spans="1:14">
      <c r="A41" s="116" t="s">
        <v>282</v>
      </c>
      <c r="B41" s="846" t="str">
        <f>VLOOKUP(A41,EQUIPOS!A6:D154,3,FALSE)</f>
        <v>Piloteadora potencia 250KW, RPM 1800, fuerza elevadora 200KN</v>
      </c>
      <c r="C41" s="847"/>
      <c r="D41" s="847"/>
      <c r="E41" s="847"/>
      <c r="F41" s="847"/>
      <c r="G41" s="847"/>
      <c r="H41" s="848"/>
      <c r="I41" s="425"/>
      <c r="J41" s="426"/>
      <c r="K41" s="442">
        <f>VLOOKUP(A41,EQUIPOS!A6:D154,4,FALSE)</f>
        <v>641475.55429560202</v>
      </c>
      <c r="L41" s="339"/>
      <c r="M41" s="340">
        <v>1</v>
      </c>
      <c r="N41" s="276">
        <f t="shared" si="0"/>
        <v>641475.55429560202</v>
      </c>
    </row>
    <row r="42" spans="1:14">
      <c r="A42" s="116" t="s">
        <v>310</v>
      </c>
      <c r="B42" s="846" t="str">
        <f>VLOOKUP(A42,EQUIPOS!A12:D156,3,FALSE)</f>
        <v>Retroexcavadora A25C</v>
      </c>
      <c r="C42" s="847"/>
      <c r="D42" s="847"/>
      <c r="E42" s="847"/>
      <c r="F42" s="847"/>
      <c r="G42" s="847"/>
      <c r="H42" s="848"/>
      <c r="I42" s="332"/>
      <c r="J42" s="334"/>
      <c r="K42" s="442">
        <f>VLOOKUP(A42,EQUIPOS!A12:D169,4,FALSE)</f>
        <v>143116.81545796839</v>
      </c>
      <c r="L42" s="427"/>
      <c r="M42" s="428">
        <v>2.5</v>
      </c>
      <c r="N42" s="276">
        <f t="shared" si="0"/>
        <v>57246.726183187355</v>
      </c>
    </row>
    <row r="43" spans="1:14">
      <c r="B43" s="846"/>
      <c r="C43" s="847"/>
      <c r="D43" s="847"/>
      <c r="E43" s="847"/>
      <c r="F43" s="847"/>
      <c r="G43" s="847"/>
      <c r="H43" s="848"/>
      <c r="I43" s="39"/>
      <c r="J43" s="40"/>
      <c r="K43" s="442"/>
      <c r="L43" s="280"/>
      <c r="M43" s="281"/>
      <c r="N43" s="276"/>
    </row>
    <row r="44" spans="1:14">
      <c r="B44" s="324"/>
      <c r="C44" s="325"/>
      <c r="D44" s="325"/>
      <c r="E44" s="325"/>
      <c r="F44" s="327"/>
      <c r="G44" s="327"/>
      <c r="H44" s="128"/>
      <c r="I44" s="39"/>
      <c r="J44" s="40"/>
      <c r="K44" s="442"/>
      <c r="L44" s="280"/>
      <c r="M44" s="281"/>
      <c r="N44" s="277"/>
    </row>
    <row r="45" spans="1:14">
      <c r="B45" s="853" t="s">
        <v>952</v>
      </c>
      <c r="C45" s="854"/>
      <c r="D45" s="854"/>
      <c r="E45" s="41"/>
      <c r="F45" s="42"/>
      <c r="G45" s="42"/>
      <c r="H45" s="43"/>
      <c r="I45" s="39"/>
      <c r="J45" s="40"/>
      <c r="K45" s="283"/>
      <c r="L45" s="280"/>
      <c r="M45" s="405">
        <v>0.1</v>
      </c>
      <c r="N45" s="348">
        <f>N83*M45</f>
        <v>8989.0050753001669</v>
      </c>
    </row>
    <row r="46" spans="1:14" ht="15.75" thickBot="1">
      <c r="B46" s="846"/>
      <c r="C46" s="847"/>
      <c r="D46" s="847"/>
      <c r="E46" s="847"/>
      <c r="F46" s="847"/>
      <c r="G46" s="847"/>
      <c r="H46" s="848"/>
      <c r="I46" s="855"/>
      <c r="J46" s="856"/>
      <c r="K46" s="44"/>
      <c r="L46" s="857"/>
      <c r="M46" s="858"/>
      <c r="N46" s="108"/>
    </row>
    <row r="47" spans="1:14" ht="15.75" thickBot="1">
      <c r="B47" s="833" t="s">
        <v>953</v>
      </c>
      <c r="C47" s="834"/>
      <c r="D47" s="834"/>
      <c r="E47" s="834"/>
      <c r="F47" s="834"/>
      <c r="G47" s="834"/>
      <c r="H47" s="834"/>
      <c r="I47" s="834"/>
      <c r="J47" s="834"/>
      <c r="K47" s="834"/>
      <c r="L47" s="834"/>
      <c r="M47" s="835"/>
      <c r="N47" s="398">
        <f>SUM(N36:N46)</f>
        <v>1038459.4837070841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24" t="s">
        <v>944</v>
      </c>
      <c r="C51" s="825"/>
      <c r="D51" s="825"/>
      <c r="E51" s="825"/>
      <c r="F51" s="825"/>
      <c r="G51" s="825"/>
      <c r="H51" s="825"/>
      <c r="I51" s="826"/>
      <c r="J51" s="319" t="s">
        <v>945</v>
      </c>
      <c r="K51" s="88" t="s">
        <v>946</v>
      </c>
      <c r="L51" s="827" t="s">
        <v>955</v>
      </c>
      <c r="M51" s="826"/>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19973.494205796051</v>
      </c>
      <c r="N52" s="276">
        <f>K52*M52</f>
        <v>47037.578854649699</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2914.1912503836716</v>
      </c>
      <c r="N53" s="276">
        <f>K53*M53</f>
        <v>360486.07179483923</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401372.6150071728</v>
      </c>
      <c r="N54" s="276">
        <f>K54*M54</f>
        <v>330999.18039789784</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3" t="s">
        <v>953</v>
      </c>
      <c r="C59" s="834"/>
      <c r="D59" s="834"/>
      <c r="E59" s="834"/>
      <c r="F59" s="834"/>
      <c r="G59" s="834"/>
      <c r="H59" s="834"/>
      <c r="I59" s="834"/>
      <c r="J59" s="834"/>
      <c r="K59" s="834"/>
      <c r="L59" s="834"/>
      <c r="M59" s="835"/>
      <c r="N59" s="398">
        <f>SUM(N52:N58)</f>
        <v>738522.83104738675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1256</v>
      </c>
      <c r="B64" s="49" t="str">
        <f>VLOOKUP(A64,TRANSPORTE!A5:D117,3,FALSE)</f>
        <v>Transporte de material de excavación</v>
      </c>
      <c r="C64" s="321"/>
      <c r="D64" s="321"/>
      <c r="E64" s="321"/>
      <c r="F64" s="321"/>
      <c r="G64" s="321"/>
      <c r="H64" s="315" t="s">
        <v>1468</v>
      </c>
      <c r="I64" s="283">
        <v>1.3</v>
      </c>
      <c r="J64" s="290">
        <v>1</v>
      </c>
      <c r="K64" s="283">
        <f>I64*J64</f>
        <v>1.3</v>
      </c>
      <c r="L64" s="922">
        <f>VLOOKUP(A64,TRANSPORTE!A5:D117,4,FALSE)</f>
        <v>1331.0858046366889</v>
      </c>
      <c r="M64" s="923"/>
      <c r="N64" s="291">
        <f>K64*L64</f>
        <v>1730.4115460276955</v>
      </c>
    </row>
    <row r="65" spans="1:15">
      <c r="A65" t="s">
        <v>1408</v>
      </c>
      <c r="B65" s="49" t="str">
        <f>VLOOKUP(A65,TRANSPORTE!A6:D117,3,FALSE)</f>
        <v>Equipo de Transporte (Camiones Grúas</v>
      </c>
      <c r="C65" s="50"/>
      <c r="D65" s="50"/>
      <c r="E65" s="50"/>
      <c r="F65" s="50"/>
      <c r="G65" s="50"/>
      <c r="H65" s="315" t="s">
        <v>1468</v>
      </c>
      <c r="I65" s="283">
        <v>0.05</v>
      </c>
      <c r="J65" s="290">
        <v>1</v>
      </c>
      <c r="K65" s="283">
        <f>I65*J65</f>
        <v>0.05</v>
      </c>
      <c r="L65" s="922">
        <f>VLOOKUP(A65,TRANSPORTE!A6:D117,4,FALSE)</f>
        <v>90.513529752626937</v>
      </c>
      <c r="M65" s="923"/>
      <c r="N65" s="291">
        <f>K65*L65</f>
        <v>4.5256764876313467</v>
      </c>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1734.9372225153268</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987"/>
      <c r="N74" s="101" t="s">
        <v>951</v>
      </c>
    </row>
    <row r="75" spans="1:15">
      <c r="B75" s="211" t="s">
        <v>2043</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175560</v>
      </c>
      <c r="J76" s="297">
        <v>185</v>
      </c>
      <c r="K76" s="298">
        <f>VLOOKUP(A76,'MANO DE OBRA'!A8:D99,4,FALSE)</f>
        <v>324786</v>
      </c>
      <c r="L76" s="53"/>
      <c r="M76" s="438">
        <v>8</v>
      </c>
      <c r="N76" s="399">
        <f>K76/M76</f>
        <v>40598.25</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2042</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175560</v>
      </c>
      <c r="J79" s="297">
        <v>185</v>
      </c>
      <c r="K79" s="298">
        <f>VLOOKUP(A79,'MANO DE OBRA'!A9:D101,4,FALSE)</f>
        <v>324786</v>
      </c>
      <c r="L79" s="53"/>
      <c r="M79" s="304">
        <v>12</v>
      </c>
      <c r="N79" s="399">
        <f>K79/M79</f>
        <v>27065.5</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20"/>
      <c r="C82" s="821"/>
      <c r="D82" s="821"/>
      <c r="E82" s="821"/>
      <c r="F82" s="821"/>
      <c r="G82" s="821"/>
      <c r="H82" s="821"/>
      <c r="I82" s="129"/>
      <c r="J82" s="129"/>
      <c r="K82" s="129"/>
      <c r="L82" s="921"/>
      <c r="M82" s="921"/>
      <c r="N82" s="130"/>
    </row>
    <row r="83" spans="1:14" ht="15.75" thickBot="1">
      <c r="B83" s="839" t="s">
        <v>953</v>
      </c>
      <c r="C83" s="840"/>
      <c r="D83" s="840"/>
      <c r="E83" s="840"/>
      <c r="F83" s="840"/>
      <c r="G83" s="840"/>
      <c r="H83" s="840"/>
      <c r="I83" s="840"/>
      <c r="J83" s="840"/>
      <c r="K83" s="840"/>
      <c r="L83" s="840"/>
      <c r="M83" s="841"/>
      <c r="N83" s="464">
        <f>SUM(N76:N82)</f>
        <v>89890.050753001662</v>
      </c>
    </row>
    <row r="84" spans="1:14" ht="15.75" thickBot="1">
      <c r="B84" s="36"/>
      <c r="C84" s="37"/>
      <c r="D84" s="37"/>
      <c r="E84" s="37"/>
      <c r="F84" s="37"/>
      <c r="G84" s="37"/>
      <c r="H84" s="37"/>
      <c r="I84" s="37"/>
      <c r="J84" s="37"/>
      <c r="K84" s="37"/>
      <c r="L84" s="37"/>
      <c r="M84" s="37"/>
      <c r="N84" s="38"/>
    </row>
    <row r="85" spans="1:14" ht="15.75" thickBot="1">
      <c r="B85" s="833" t="s">
        <v>967</v>
      </c>
      <c r="C85" s="834"/>
      <c r="D85" s="834"/>
      <c r="E85" s="834"/>
      <c r="F85" s="834"/>
      <c r="G85" s="834"/>
      <c r="H85" s="834"/>
      <c r="I85" s="834"/>
      <c r="J85" s="834"/>
      <c r="K85" s="834"/>
      <c r="L85" s="834"/>
      <c r="M85" s="835"/>
      <c r="N85" s="102">
        <f>N47+N59+N70+N83</f>
        <v>1868607.3027299875</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4" t="s">
        <v>969</v>
      </c>
      <c r="C89" s="825"/>
      <c r="D89" s="825"/>
      <c r="E89" s="825"/>
      <c r="F89" s="825"/>
      <c r="G89" s="825"/>
      <c r="H89" s="825"/>
      <c r="I89" s="318"/>
      <c r="J89" s="338"/>
      <c r="K89" s="306" t="s">
        <v>970</v>
      </c>
      <c r="L89" s="863" t="s">
        <v>971</v>
      </c>
      <c r="M89" s="864"/>
      <c r="N89" s="307"/>
    </row>
    <row r="90" spans="1:14">
      <c r="B90" s="865" t="s">
        <v>972</v>
      </c>
      <c r="C90" s="866"/>
      <c r="D90" s="866"/>
      <c r="E90" s="866"/>
      <c r="F90" s="866"/>
      <c r="G90" s="866"/>
      <c r="H90" s="866"/>
      <c r="I90" s="90"/>
      <c r="J90" s="91"/>
      <c r="K90" s="308">
        <v>0.2</v>
      </c>
      <c r="L90" s="867">
        <f>N85*K90</f>
        <v>373721.46054599754</v>
      </c>
      <c r="M90" s="868"/>
      <c r="N90" s="54"/>
    </row>
    <row r="91" spans="1:14">
      <c r="B91" s="92" t="s">
        <v>973</v>
      </c>
      <c r="C91" s="93"/>
      <c r="D91" s="93"/>
      <c r="E91" s="93"/>
      <c r="F91" s="93"/>
      <c r="G91" s="93"/>
      <c r="H91" s="93"/>
      <c r="I91" s="90"/>
      <c r="J91" s="91"/>
      <c r="K91" s="308">
        <v>0.05</v>
      </c>
      <c r="L91" s="867">
        <f>N85*K91</f>
        <v>93430.365136499386</v>
      </c>
      <c r="M91" s="868"/>
      <c r="N91" s="54"/>
    </row>
    <row r="92" spans="1:14" ht="15.75" thickBot="1">
      <c r="B92" s="94" t="s">
        <v>974</v>
      </c>
      <c r="C92" s="95"/>
      <c r="D92" s="95"/>
      <c r="E92" s="95"/>
      <c r="F92" s="95"/>
      <c r="G92" s="95"/>
      <c r="H92" s="95"/>
      <c r="I92" s="96"/>
      <c r="J92" s="97"/>
      <c r="K92" s="309">
        <v>0.05</v>
      </c>
      <c r="L92" s="869">
        <f>N85*K92</f>
        <v>93430.365136499386</v>
      </c>
      <c r="M92" s="870"/>
      <c r="N92" s="54"/>
    </row>
    <row r="93" spans="1:14" ht="15.75" thickBot="1">
      <c r="B93" s="833" t="s">
        <v>953</v>
      </c>
      <c r="C93" s="834"/>
      <c r="D93" s="834"/>
      <c r="E93" s="834"/>
      <c r="F93" s="834"/>
      <c r="G93" s="834"/>
      <c r="H93" s="834"/>
      <c r="I93" s="834"/>
      <c r="J93" s="834"/>
      <c r="K93" s="834"/>
      <c r="L93" s="834"/>
      <c r="M93" s="835"/>
      <c r="N93" s="55">
        <f>L90+L91+L92</f>
        <v>560582.19081899629</v>
      </c>
    </row>
    <row r="94" spans="1:14" ht="15.75" thickBot="1">
      <c r="B94" s="36"/>
      <c r="C94" s="37"/>
      <c r="D94" s="37"/>
      <c r="E94" s="37"/>
      <c r="F94" s="37"/>
      <c r="G94" s="37"/>
      <c r="H94" s="37"/>
      <c r="I94" s="37"/>
      <c r="J94" s="37"/>
      <c r="K94" s="37"/>
      <c r="L94" s="37"/>
      <c r="M94" s="37"/>
      <c r="N94" s="38"/>
    </row>
    <row r="95" spans="1:14" ht="15.75" thickBot="1">
      <c r="A95" t="s">
        <v>2016</v>
      </c>
      <c r="B95" s="833" t="s">
        <v>975</v>
      </c>
      <c r="C95" s="834"/>
      <c r="D95" s="834"/>
      <c r="E95" s="834"/>
      <c r="F95" s="834"/>
      <c r="G95" s="834"/>
      <c r="H95" s="834"/>
      <c r="I95" s="834"/>
      <c r="J95" s="834"/>
      <c r="K95" s="834"/>
      <c r="L95" s="834"/>
      <c r="M95" s="835"/>
      <c r="N95" s="192">
        <f>N85+N93</f>
        <v>2429189.4935489837</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77" t="s">
        <v>2218</v>
      </c>
      <c r="C112" s="978"/>
      <c r="D112" s="978"/>
      <c r="E112" s="978"/>
      <c r="F112" s="978"/>
      <c r="G112" s="978"/>
      <c r="H112" s="978"/>
      <c r="I112" s="978"/>
      <c r="J112" s="978"/>
      <c r="K112" s="978"/>
      <c r="L112" s="978"/>
      <c r="M112" s="978"/>
      <c r="N112" s="979"/>
    </row>
    <row r="113" spans="2:14" ht="15" customHeight="1">
      <c r="B113" s="977"/>
      <c r="C113" s="978"/>
      <c r="D113" s="978"/>
      <c r="E113" s="978"/>
      <c r="F113" s="978"/>
      <c r="G113" s="978"/>
      <c r="H113" s="978"/>
      <c r="I113" s="978"/>
      <c r="J113" s="978"/>
      <c r="K113" s="978"/>
      <c r="L113" s="978"/>
      <c r="M113" s="978"/>
      <c r="N113" s="979"/>
    </row>
    <row r="114" spans="2:14" ht="30" customHeight="1">
      <c r="B114" s="980" t="s">
        <v>2219</v>
      </c>
      <c r="C114" s="981"/>
      <c r="D114" s="981"/>
      <c r="E114" s="981"/>
      <c r="F114" s="981"/>
      <c r="G114" s="981"/>
      <c r="H114" s="981"/>
      <c r="I114" s="981"/>
      <c r="J114" s="981"/>
      <c r="K114" s="981"/>
      <c r="L114" s="981"/>
      <c r="M114" s="981"/>
      <c r="N114" s="982"/>
    </row>
    <row r="115" spans="2:14">
      <c r="B115" s="980"/>
      <c r="C115" s="981"/>
      <c r="D115" s="981"/>
      <c r="E115" s="981"/>
      <c r="F115" s="981"/>
      <c r="G115" s="981"/>
      <c r="H115" s="981"/>
      <c r="I115" s="981"/>
      <c r="J115" s="981"/>
      <c r="K115" s="981"/>
      <c r="L115" s="981"/>
      <c r="M115" s="981"/>
      <c r="N115" s="982"/>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83"/>
      <c r="K125" s="983"/>
      <c r="L125" s="983"/>
      <c r="M125" s="983"/>
      <c r="N125" s="984"/>
    </row>
    <row r="126" spans="2:14" ht="15.75" thickBot="1">
      <c r="B126" s="423" t="s">
        <v>2221</v>
      </c>
      <c r="C126" s="424"/>
      <c r="D126" s="424"/>
      <c r="E126" s="263"/>
      <c r="F126" s="263"/>
      <c r="G126" s="263"/>
      <c r="H126" s="263"/>
      <c r="I126" s="263"/>
      <c r="J126" s="985"/>
      <c r="K126" s="985"/>
      <c r="L126" s="985"/>
      <c r="M126" s="985"/>
      <c r="N126" s="98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31" zoomScale="77" zoomScaleNormal="77" workbookViewId="0">
      <selection activeCell="C72" sqref="C72"/>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1652</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182</v>
      </c>
      <c r="B36" s="846" t="str">
        <f>VLOOKUP(A36,EQUIPOS!A6:D154,3,FALSE)</f>
        <v xml:space="preserve">Compresor para penetrar roca
</v>
      </c>
      <c r="C36" s="847"/>
      <c r="D36" s="847"/>
      <c r="E36" s="847"/>
      <c r="F36" s="847"/>
      <c r="G36" s="847"/>
      <c r="H36" s="848"/>
      <c r="I36" s="271"/>
      <c r="J36" s="272"/>
      <c r="K36" s="273">
        <f>VLOOKUP(A36,EQUIPOS!A6:D163,4,FALSE)</f>
        <v>117560.24126904547</v>
      </c>
      <c r="L36" s="274"/>
      <c r="M36" s="275">
        <v>0.125</v>
      </c>
      <c r="N36" s="276">
        <f>K36/M36</f>
        <v>940481.93015236373</v>
      </c>
    </row>
    <row r="37" spans="1:14">
      <c r="A37" s="116" t="s">
        <v>242</v>
      </c>
      <c r="B37" s="846" t="str">
        <f>VLOOKUP(A37,EQUIPOS!A7:D154,3,FALSE)</f>
        <v>Grúa con torre capacidad 1 ton en la punta.</v>
      </c>
      <c r="C37" s="847"/>
      <c r="D37" s="847"/>
      <c r="E37" s="847"/>
      <c r="F37" s="847"/>
      <c r="G37" s="847"/>
      <c r="H37" s="848"/>
      <c r="I37" s="425"/>
      <c r="J37" s="426"/>
      <c r="K37" s="273">
        <f>VLOOKUP(A37,EQUIPOS!A7:D164,4,FALSE)</f>
        <v>174942.68004182272</v>
      </c>
      <c r="L37" s="339"/>
      <c r="M37" s="340">
        <v>2.5</v>
      </c>
      <c r="N37" s="276">
        <f>K37/M37</f>
        <v>69977.072016729086</v>
      </c>
    </row>
    <row r="38" spans="1:14">
      <c r="A38" s="116" t="s">
        <v>267</v>
      </c>
      <c r="B38" s="846" t="str">
        <f>VLOOKUP(A38,EQUIPOS!A8:D154,3,FALSE)</f>
        <v>Motobomba de concreto</v>
      </c>
      <c r="C38" s="847"/>
      <c r="D38" s="847"/>
      <c r="E38" s="847"/>
      <c r="F38" s="847"/>
      <c r="G38" s="847"/>
      <c r="H38" s="848"/>
      <c r="I38" s="425"/>
      <c r="J38" s="426"/>
      <c r="K38" s="442">
        <f>VLOOKUP(A38,EQUIPOS!A8:D165,4,FALSE)</f>
        <v>84899.933866364372</v>
      </c>
      <c r="L38" s="339"/>
      <c r="M38" s="340">
        <v>0.65</v>
      </c>
      <c r="N38" s="276">
        <f>K38/M38</f>
        <v>130615.28287132979</v>
      </c>
    </row>
    <row r="39" spans="1:14">
      <c r="A39" s="116" t="s">
        <v>310</v>
      </c>
      <c r="B39" s="846" t="str">
        <f>VLOOKUP(A39,EQUIPOS!A9:D154,3,FALSE)</f>
        <v>Retroexcavadora A25C</v>
      </c>
      <c r="C39" s="847"/>
      <c r="D39" s="847"/>
      <c r="E39" s="847"/>
      <c r="F39" s="847"/>
      <c r="G39" s="847"/>
      <c r="H39" s="848"/>
      <c r="I39" s="425"/>
      <c r="J39" s="426"/>
      <c r="K39" s="442">
        <f>VLOOKUP(A39,EQUIPOS!A9:D166,4,FALSE)</f>
        <v>143116.81545796839</v>
      </c>
      <c r="L39" s="339"/>
      <c r="M39" s="340">
        <v>0.65</v>
      </c>
      <c r="N39" s="276">
        <f>K39/M39</f>
        <v>220179.71608918213</v>
      </c>
    </row>
    <row r="40" spans="1:14">
      <c r="A40" s="116"/>
      <c r="B40" s="846"/>
      <c r="C40" s="847"/>
      <c r="D40" s="847"/>
      <c r="E40" s="847"/>
      <c r="F40" s="847"/>
      <c r="G40" s="847"/>
      <c r="H40" s="848"/>
      <c r="I40" s="425"/>
      <c r="J40" s="426"/>
      <c r="K40" s="442"/>
      <c r="L40" s="339"/>
      <c r="M40" s="340"/>
      <c r="N40" s="276"/>
    </row>
    <row r="41" spans="1:14">
      <c r="A41" s="116"/>
      <c r="B41" s="846"/>
      <c r="C41" s="847"/>
      <c r="D41" s="847"/>
      <c r="E41" s="847"/>
      <c r="F41" s="847"/>
      <c r="G41" s="847"/>
      <c r="H41" s="848"/>
      <c r="I41" s="425"/>
      <c r="J41" s="426"/>
      <c r="K41" s="442"/>
      <c r="L41" s="339"/>
      <c r="M41" s="340"/>
      <c r="N41" s="276"/>
    </row>
    <row r="42" spans="1:14">
      <c r="A42" s="116"/>
      <c r="B42" s="846"/>
      <c r="C42" s="847"/>
      <c r="D42" s="847"/>
      <c r="E42" s="847"/>
      <c r="F42" s="847"/>
      <c r="G42" s="847"/>
      <c r="H42" s="848"/>
      <c r="I42" s="332"/>
      <c r="J42" s="334"/>
      <c r="K42" s="442"/>
      <c r="L42" s="427"/>
      <c r="M42" s="428"/>
      <c r="N42" s="276"/>
    </row>
    <row r="43" spans="1:14">
      <c r="B43" s="846"/>
      <c r="C43" s="847"/>
      <c r="D43" s="847"/>
      <c r="E43" s="847"/>
      <c r="F43" s="847"/>
      <c r="G43" s="847"/>
      <c r="H43" s="848"/>
      <c r="I43" s="39"/>
      <c r="J43" s="40"/>
      <c r="K43" s="442"/>
      <c r="L43" s="280"/>
      <c r="M43" s="281"/>
      <c r="N43" s="276"/>
    </row>
    <row r="44" spans="1:14">
      <c r="B44" s="324"/>
      <c r="C44" s="325"/>
      <c r="D44" s="325"/>
      <c r="E44" s="325"/>
      <c r="F44" s="327"/>
      <c r="G44" s="327"/>
      <c r="H44" s="128"/>
      <c r="I44" s="39"/>
      <c r="J44" s="40"/>
      <c r="K44" s="442"/>
      <c r="L44" s="280"/>
      <c r="M44" s="281"/>
      <c r="N44" s="277"/>
    </row>
    <row r="45" spans="1:14">
      <c r="B45" s="853" t="s">
        <v>952</v>
      </c>
      <c r="C45" s="854"/>
      <c r="D45" s="854"/>
      <c r="E45" s="41"/>
      <c r="F45" s="42"/>
      <c r="G45" s="42"/>
      <c r="H45" s="43"/>
      <c r="I45" s="39"/>
      <c r="J45" s="40"/>
      <c r="K45" s="283"/>
      <c r="L45" s="280"/>
      <c r="M45" s="405">
        <v>0.1</v>
      </c>
      <c r="N45" s="348">
        <f>N87*M45</f>
        <v>46742.82639156087</v>
      </c>
    </row>
    <row r="46" spans="1:14" ht="15.75" thickBot="1">
      <c r="B46" s="846"/>
      <c r="C46" s="847"/>
      <c r="D46" s="847"/>
      <c r="E46" s="847"/>
      <c r="F46" s="847"/>
      <c r="G46" s="847"/>
      <c r="H46" s="848"/>
      <c r="I46" s="855"/>
      <c r="J46" s="856"/>
      <c r="K46" s="44"/>
      <c r="L46" s="857"/>
      <c r="M46" s="858"/>
      <c r="N46" s="108"/>
    </row>
    <row r="47" spans="1:14" ht="15.75" thickBot="1">
      <c r="B47" s="833" t="s">
        <v>953</v>
      </c>
      <c r="C47" s="834"/>
      <c r="D47" s="834"/>
      <c r="E47" s="834"/>
      <c r="F47" s="834"/>
      <c r="G47" s="834"/>
      <c r="H47" s="834"/>
      <c r="I47" s="834"/>
      <c r="J47" s="834"/>
      <c r="K47" s="834"/>
      <c r="L47" s="834"/>
      <c r="M47" s="835"/>
      <c r="N47" s="398">
        <f>SUM(N36:N46)</f>
        <v>1407996.8275211656</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24" t="s">
        <v>944</v>
      </c>
      <c r="C51" s="825"/>
      <c r="D51" s="825"/>
      <c r="E51" s="825"/>
      <c r="F51" s="825"/>
      <c r="G51" s="825"/>
      <c r="H51" s="825"/>
      <c r="I51" s="826"/>
      <c r="J51" s="319" t="s">
        <v>945</v>
      </c>
      <c r="K51" s="88" t="s">
        <v>946</v>
      </c>
      <c r="L51" s="827" t="s">
        <v>955</v>
      </c>
      <c r="M51" s="826"/>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2914.1912503836716</v>
      </c>
      <c r="N52" s="276">
        <f>K52*M52</f>
        <v>519099.94338456844</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401372.6150071728</v>
      </c>
      <c r="N53" s="276">
        <f t="shared" ref="N53:N59" si="0">K53*M53</f>
        <v>476638.8197729729</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7465.9514240739154</v>
      </c>
      <c r="N54" s="276">
        <f t="shared" si="0"/>
        <v>2239.7854272221743</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1057.2860473624357</v>
      </c>
      <c r="N55" s="276">
        <f t="shared" si="0"/>
        <v>3171.858142087307</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15523.897855533043</v>
      </c>
      <c r="N56" s="276">
        <f t="shared" si="0"/>
        <v>3880.9744638832608</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1689.1894160912</v>
      </c>
      <c r="N57" s="276">
        <f t="shared" si="0"/>
        <v>1689.1894160912</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1133.9472713403763</v>
      </c>
      <c r="N58" s="276">
        <f t="shared" si="0"/>
        <v>1133.9472713403763</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0</v>
      </c>
      <c r="N59" s="276">
        <f t="shared" si="0"/>
        <v>0</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33" t="s">
        <v>953</v>
      </c>
      <c r="C63" s="834"/>
      <c r="D63" s="834"/>
      <c r="E63" s="834"/>
      <c r="F63" s="834"/>
      <c r="G63" s="834"/>
      <c r="H63" s="834"/>
      <c r="I63" s="834"/>
      <c r="J63" s="834"/>
      <c r="K63" s="834"/>
      <c r="L63" s="834"/>
      <c r="M63" s="835"/>
      <c r="N63" s="398">
        <f>SUM(N52:N62)</f>
        <v>1007854.5178781657</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36" t="s">
        <v>961</v>
      </c>
      <c r="M67" s="809"/>
      <c r="N67" s="79" t="s">
        <v>951</v>
      </c>
    </row>
    <row r="68" spans="1:15">
      <c r="A68" t="s">
        <v>1256</v>
      </c>
      <c r="B68" s="49" t="str">
        <f>VLOOKUP(A68,TRANSPORTE!A5:D117,3,FALSE)</f>
        <v>Transporte de material de excavación</v>
      </c>
      <c r="C68" s="321"/>
      <c r="D68" s="321"/>
      <c r="E68" s="321"/>
      <c r="F68" s="321"/>
      <c r="G68" s="321"/>
      <c r="H68" s="315" t="s">
        <v>1468</v>
      </c>
      <c r="I68" s="283">
        <v>1.3</v>
      </c>
      <c r="J68" s="290">
        <v>1</v>
      </c>
      <c r="K68" s="283">
        <f>I68*J68</f>
        <v>1.3</v>
      </c>
      <c r="L68" s="922">
        <f>VLOOKUP(A68,TRANSPORTE!A5:D117,4,FALSE)</f>
        <v>1331.0858046366889</v>
      </c>
      <c r="M68" s="923"/>
      <c r="N68" s="291">
        <f>K68*L68</f>
        <v>1730.4115460276955</v>
      </c>
    </row>
    <row r="69" spans="1:15">
      <c r="A69" t="s">
        <v>1408</v>
      </c>
      <c r="B69" s="49" t="str">
        <f>VLOOKUP(A69,TRANSPORTE!A6:D117,3,FALSE)</f>
        <v>Equipo de Transporte (Camiones Grúas</v>
      </c>
      <c r="C69" s="50"/>
      <c r="D69" s="50"/>
      <c r="E69" s="50"/>
      <c r="F69" s="50"/>
      <c r="G69" s="50"/>
      <c r="H69" s="315" t="s">
        <v>1468</v>
      </c>
      <c r="I69" s="283">
        <v>0.05</v>
      </c>
      <c r="J69" s="290">
        <v>1</v>
      </c>
      <c r="K69" s="283">
        <f>I69*J69</f>
        <v>0.05</v>
      </c>
      <c r="L69" s="922">
        <f>VLOOKUP(A69,TRANSPORTE!A6:D117,4,FALSE)</f>
        <v>90.513529752626937</v>
      </c>
      <c r="M69" s="923"/>
      <c r="N69" s="291">
        <f>K69*L69</f>
        <v>4.5256764876313467</v>
      </c>
    </row>
    <row r="70" spans="1:15">
      <c r="B70" s="49"/>
      <c r="C70" s="50"/>
      <c r="D70" s="50"/>
      <c r="E70" s="50"/>
      <c r="F70" s="50"/>
      <c r="G70" s="50"/>
      <c r="H70" s="315"/>
      <c r="I70" s="283"/>
      <c r="J70" s="290"/>
      <c r="K70" s="283"/>
      <c r="L70" s="922"/>
      <c r="M70" s="923"/>
      <c r="N70" s="291"/>
    </row>
    <row r="71" spans="1:15">
      <c r="B71" s="49"/>
      <c r="C71" s="50"/>
      <c r="D71" s="50"/>
      <c r="E71" s="50"/>
      <c r="F71" s="50"/>
      <c r="G71" s="50"/>
      <c r="H71" s="315"/>
      <c r="I71" s="283"/>
      <c r="J71" s="290"/>
      <c r="K71" s="283"/>
      <c r="L71" s="922"/>
      <c r="M71" s="923"/>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22"/>
      <c r="M73" s="823"/>
      <c r="N73" s="130"/>
    </row>
    <row r="74" spans="1:15" ht="15.75" thickBot="1">
      <c r="B74" s="839" t="s">
        <v>953</v>
      </c>
      <c r="C74" s="840"/>
      <c r="D74" s="840"/>
      <c r="E74" s="840"/>
      <c r="F74" s="840"/>
      <c r="G74" s="840"/>
      <c r="H74" s="840"/>
      <c r="I74" s="840"/>
      <c r="J74" s="840"/>
      <c r="K74" s="840"/>
      <c r="L74" s="840"/>
      <c r="M74" s="841"/>
      <c r="N74" s="107">
        <f>N68+N69+N70+N71+N72</f>
        <v>1734.9372225153268</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59" t="s">
        <v>963</v>
      </c>
      <c r="C78" s="860"/>
      <c r="D78" s="860"/>
      <c r="E78" s="860"/>
      <c r="F78" s="860"/>
      <c r="G78" s="860"/>
      <c r="H78" s="860"/>
      <c r="I78" s="76" t="s">
        <v>964</v>
      </c>
      <c r="J78" s="78" t="s">
        <v>1410</v>
      </c>
      <c r="K78" s="77" t="s">
        <v>966</v>
      </c>
      <c r="L78" s="861" t="s">
        <v>950</v>
      </c>
      <c r="M78" s="987"/>
      <c r="N78" s="101" t="s">
        <v>951</v>
      </c>
    </row>
    <row r="79" spans="1:15">
      <c r="A79" s="219"/>
      <c r="B79" s="211" t="s">
        <v>2043</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175560</v>
      </c>
      <c r="J80" s="297">
        <v>185</v>
      </c>
      <c r="K80" s="298">
        <f>VLOOKUP(A80,'MANO DE OBRA'!A8:D99,4,FALSE)</f>
        <v>324786</v>
      </c>
      <c r="L80" s="53"/>
      <c r="M80" s="438">
        <v>1</v>
      </c>
      <c r="N80" s="399">
        <f>K80/M80</f>
        <v>324786</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1651</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175560</v>
      </c>
      <c r="J83" s="297">
        <v>185</v>
      </c>
      <c r="K83" s="298">
        <f>VLOOKUP(A83,'MANO DE OBRA'!A9:D101,4,FALSE)</f>
        <v>324786</v>
      </c>
      <c r="L83" s="53"/>
      <c r="M83" s="304">
        <v>12</v>
      </c>
      <c r="N83" s="399">
        <f>K83/M83</f>
        <v>27065.5</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20"/>
      <c r="C86" s="821"/>
      <c r="D86" s="821"/>
      <c r="E86" s="821"/>
      <c r="F86" s="821"/>
      <c r="G86" s="821"/>
      <c r="H86" s="821"/>
      <c r="I86" s="129"/>
      <c r="J86" s="129"/>
      <c r="K86" s="129"/>
      <c r="L86" s="921"/>
      <c r="M86" s="921"/>
      <c r="N86" s="48"/>
    </row>
    <row r="87" spans="1:14" ht="15.75" thickBot="1">
      <c r="B87" s="839" t="s">
        <v>953</v>
      </c>
      <c r="C87" s="840"/>
      <c r="D87" s="840"/>
      <c r="E87" s="840"/>
      <c r="F87" s="840"/>
      <c r="G87" s="840"/>
      <c r="H87" s="840"/>
      <c r="I87" s="840"/>
      <c r="J87" s="840"/>
      <c r="K87" s="840"/>
      <c r="L87" s="840"/>
      <c r="M87" s="841"/>
      <c r="N87" s="305">
        <f>SUM(N80:N86)</f>
        <v>467428.26391560864</v>
      </c>
    </row>
    <row r="88" spans="1:14" ht="15.75" thickBot="1">
      <c r="B88" s="36"/>
      <c r="C88" s="37"/>
      <c r="D88" s="37"/>
      <c r="E88" s="37"/>
      <c r="F88" s="37"/>
      <c r="G88" s="37"/>
      <c r="H88" s="37"/>
      <c r="I88" s="37"/>
      <c r="J88" s="37"/>
      <c r="K88" s="37"/>
      <c r="L88" s="37"/>
      <c r="M88" s="37"/>
      <c r="N88" s="38"/>
    </row>
    <row r="89" spans="1:14" ht="15.75" thickBot="1">
      <c r="B89" s="833" t="s">
        <v>967</v>
      </c>
      <c r="C89" s="834"/>
      <c r="D89" s="834"/>
      <c r="E89" s="834"/>
      <c r="F89" s="834"/>
      <c r="G89" s="834"/>
      <c r="H89" s="834"/>
      <c r="I89" s="834"/>
      <c r="J89" s="834"/>
      <c r="K89" s="834"/>
      <c r="L89" s="834"/>
      <c r="M89" s="835"/>
      <c r="N89" s="102">
        <f>N47+N63+N74+N87</f>
        <v>2885014.5465374552</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24" t="s">
        <v>969</v>
      </c>
      <c r="C93" s="825"/>
      <c r="D93" s="825"/>
      <c r="E93" s="825"/>
      <c r="F93" s="825"/>
      <c r="G93" s="825"/>
      <c r="H93" s="825"/>
      <c r="I93" s="318"/>
      <c r="J93" s="338"/>
      <c r="K93" s="306" t="s">
        <v>970</v>
      </c>
      <c r="L93" s="863" t="s">
        <v>971</v>
      </c>
      <c r="M93" s="864"/>
      <c r="N93" s="307"/>
    </row>
    <row r="94" spans="1:14">
      <c r="B94" s="865" t="s">
        <v>972</v>
      </c>
      <c r="C94" s="866"/>
      <c r="D94" s="866"/>
      <c r="E94" s="866"/>
      <c r="F94" s="866"/>
      <c r="G94" s="866"/>
      <c r="H94" s="866"/>
      <c r="I94" s="90"/>
      <c r="J94" s="91"/>
      <c r="K94" s="308">
        <v>0.2</v>
      </c>
      <c r="L94" s="867">
        <f>N89*K94</f>
        <v>577002.90930749103</v>
      </c>
      <c r="M94" s="868"/>
      <c r="N94" s="54"/>
    </row>
    <row r="95" spans="1:14">
      <c r="B95" s="92" t="s">
        <v>973</v>
      </c>
      <c r="C95" s="93"/>
      <c r="D95" s="93"/>
      <c r="E95" s="93"/>
      <c r="F95" s="93"/>
      <c r="G95" s="93"/>
      <c r="H95" s="93"/>
      <c r="I95" s="90"/>
      <c r="J95" s="91"/>
      <c r="K95" s="308">
        <v>0.05</v>
      </c>
      <c r="L95" s="867">
        <f>N89*K95</f>
        <v>144250.72732687276</v>
      </c>
      <c r="M95" s="868"/>
      <c r="N95" s="54"/>
    </row>
    <row r="96" spans="1:14" ht="15.75" thickBot="1">
      <c r="B96" s="94" t="s">
        <v>974</v>
      </c>
      <c r="C96" s="95"/>
      <c r="D96" s="95"/>
      <c r="E96" s="95"/>
      <c r="F96" s="95"/>
      <c r="G96" s="95"/>
      <c r="H96" s="95"/>
      <c r="I96" s="96"/>
      <c r="J96" s="97"/>
      <c r="K96" s="309">
        <v>0.05</v>
      </c>
      <c r="L96" s="869">
        <f>N89*K96</f>
        <v>144250.72732687276</v>
      </c>
      <c r="M96" s="870"/>
      <c r="N96" s="54"/>
    </row>
    <row r="97" spans="1:14" ht="15.75" thickBot="1">
      <c r="B97" s="833" t="s">
        <v>953</v>
      </c>
      <c r="C97" s="834"/>
      <c r="D97" s="834"/>
      <c r="E97" s="834"/>
      <c r="F97" s="834"/>
      <c r="G97" s="834"/>
      <c r="H97" s="834"/>
      <c r="I97" s="834"/>
      <c r="J97" s="834"/>
      <c r="K97" s="834"/>
      <c r="L97" s="834"/>
      <c r="M97" s="835"/>
      <c r="N97" s="55">
        <f>L94+L95+L96</f>
        <v>865504.36396123655</v>
      </c>
    </row>
    <row r="98" spans="1:14" ht="15.75" thickBot="1">
      <c r="B98" s="36"/>
      <c r="C98" s="37"/>
      <c r="D98" s="37"/>
      <c r="E98" s="37"/>
      <c r="F98" s="37"/>
      <c r="G98" s="37"/>
      <c r="H98" s="37"/>
      <c r="I98" s="37"/>
      <c r="J98" s="37"/>
      <c r="K98" s="37"/>
      <c r="L98" s="37"/>
      <c r="M98" s="37"/>
      <c r="N98" s="38"/>
    </row>
    <row r="99" spans="1:14" ht="15.75" thickBot="1">
      <c r="A99" t="s">
        <v>2016</v>
      </c>
      <c r="B99" s="833" t="s">
        <v>975</v>
      </c>
      <c r="C99" s="834"/>
      <c r="D99" s="834"/>
      <c r="E99" s="834"/>
      <c r="F99" s="834"/>
      <c r="G99" s="834"/>
      <c r="H99" s="834"/>
      <c r="I99" s="834"/>
      <c r="J99" s="834"/>
      <c r="K99" s="834"/>
      <c r="L99" s="834"/>
      <c r="M99" s="835"/>
      <c r="N99" s="192">
        <f>N89+N97</f>
        <v>3750518.9104986917</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2216</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2217</v>
      </c>
      <c r="C115" s="259"/>
      <c r="D115" s="259"/>
      <c r="E115" s="259"/>
      <c r="F115" s="259"/>
      <c r="G115" s="259"/>
      <c r="H115" s="259"/>
      <c r="I115" s="259"/>
      <c r="J115" s="259"/>
      <c r="K115" s="259"/>
      <c r="L115" s="259"/>
      <c r="M115" s="259"/>
      <c r="N115" s="260"/>
    </row>
    <row r="116" spans="2:14" ht="15" customHeight="1">
      <c r="B116" s="977" t="s">
        <v>2218</v>
      </c>
      <c r="C116" s="978"/>
      <c r="D116" s="978"/>
      <c r="E116" s="978"/>
      <c r="F116" s="978"/>
      <c r="G116" s="978"/>
      <c r="H116" s="978"/>
      <c r="I116" s="978"/>
      <c r="J116" s="978"/>
      <c r="K116" s="978"/>
      <c r="L116" s="978"/>
      <c r="M116" s="978"/>
      <c r="N116" s="979"/>
    </row>
    <row r="117" spans="2:14" ht="15" customHeight="1">
      <c r="B117" s="977"/>
      <c r="C117" s="978"/>
      <c r="D117" s="978"/>
      <c r="E117" s="978"/>
      <c r="F117" s="978"/>
      <c r="G117" s="978"/>
      <c r="H117" s="978"/>
      <c r="I117" s="978"/>
      <c r="J117" s="978"/>
      <c r="K117" s="978"/>
      <c r="L117" s="978"/>
      <c r="M117" s="978"/>
      <c r="N117" s="979"/>
    </row>
    <row r="118" spans="2:14" ht="30" customHeight="1">
      <c r="B118" s="980" t="s">
        <v>2219</v>
      </c>
      <c r="C118" s="981"/>
      <c r="D118" s="981"/>
      <c r="E118" s="981"/>
      <c r="F118" s="981"/>
      <c r="G118" s="981"/>
      <c r="H118" s="981"/>
      <c r="I118" s="981"/>
      <c r="J118" s="981"/>
      <c r="K118" s="981"/>
      <c r="L118" s="981"/>
      <c r="M118" s="981"/>
      <c r="N118" s="982"/>
    </row>
    <row r="119" spans="2:14">
      <c r="B119" s="980"/>
      <c r="C119" s="981"/>
      <c r="D119" s="981"/>
      <c r="E119" s="981"/>
      <c r="F119" s="981"/>
      <c r="G119" s="981"/>
      <c r="H119" s="981"/>
      <c r="I119" s="981"/>
      <c r="J119" s="981"/>
      <c r="K119" s="981"/>
      <c r="L119" s="981"/>
      <c r="M119" s="981"/>
      <c r="N119" s="982"/>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2220</v>
      </c>
      <c r="C129" s="261"/>
      <c r="D129" s="261"/>
      <c r="E129" s="247"/>
      <c r="F129" s="247"/>
      <c r="G129" s="247"/>
      <c r="H129" s="247"/>
      <c r="I129" s="247"/>
      <c r="J129" s="983"/>
      <c r="K129" s="983"/>
      <c r="L129" s="983"/>
      <c r="M129" s="983"/>
      <c r="N129" s="984"/>
    </row>
    <row r="130" spans="2:14" ht="15.75" thickBot="1">
      <c r="B130" s="423" t="s">
        <v>2221</v>
      </c>
      <c r="C130" s="424"/>
      <c r="D130" s="424"/>
      <c r="E130" s="263"/>
      <c r="F130" s="263"/>
      <c r="G130" s="263"/>
      <c r="H130" s="263"/>
      <c r="I130" s="263"/>
      <c r="J130" s="985"/>
      <c r="K130" s="985"/>
      <c r="L130" s="985"/>
      <c r="M130" s="985"/>
      <c r="N130" s="98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9" zoomScale="75" zoomScaleNormal="75" workbookViewId="0">
      <selection activeCell="B72" sqref="B72:H7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4"/>
      <c r="C1" s="936"/>
      <c r="D1" s="937"/>
      <c r="E1" s="937"/>
      <c r="F1" s="937"/>
      <c r="G1" s="937"/>
      <c r="H1" s="937"/>
      <c r="I1" s="937"/>
      <c r="J1" s="938"/>
      <c r="K1" s="939" t="s">
        <v>933</v>
      </c>
      <c r="L1" s="941" t="s">
        <v>2198</v>
      </c>
      <c r="M1" s="942"/>
      <c r="N1" s="943"/>
    </row>
    <row r="2" spans="2:14" ht="40.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2" hidden="1" customHeight="1" thickBot="1">
      <c r="B30" s="74" t="s">
        <v>943</v>
      </c>
      <c r="C30" s="842" t="s">
        <v>944</v>
      </c>
      <c r="D30" s="843"/>
      <c r="E30" s="843"/>
      <c r="F30" s="843"/>
      <c r="G30" s="843"/>
      <c r="H30" s="843"/>
      <c r="I30" s="843"/>
      <c r="J30" s="75"/>
      <c r="K30" s="311"/>
      <c r="L30" s="844" t="s">
        <v>945</v>
      </c>
      <c r="M30" s="845"/>
      <c r="N30" s="74" t="s">
        <v>946</v>
      </c>
    </row>
    <row r="31" spans="1:14" ht="18.75" customHeight="1" thickBot="1">
      <c r="A31" t="s">
        <v>1845</v>
      </c>
      <c r="B31" s="83" t="s">
        <v>1100</v>
      </c>
      <c r="C31" s="84" t="s">
        <v>1653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180</v>
      </c>
      <c r="B36" s="846" t="str">
        <f>VLOOKUP(A36,EQUIPOS!A6:D154,3,FALSE)</f>
        <v>Compresor 120 HP, con martillo.</v>
      </c>
      <c r="C36" s="847"/>
      <c r="D36" s="847"/>
      <c r="E36" s="847"/>
      <c r="F36" s="847"/>
      <c r="G36" s="847"/>
      <c r="H36" s="848"/>
      <c r="I36" s="271"/>
      <c r="J36" s="272"/>
      <c r="K36" s="273">
        <f>VLOOKUP(A36,EQUIPOS!A6:D163,4,FALSE)</f>
        <v>127782.87094461465</v>
      </c>
      <c r="L36" s="274"/>
      <c r="M36" s="275">
        <v>0.16</v>
      </c>
      <c r="N36" s="276">
        <f>K36/M36</f>
        <v>798642.94340384158</v>
      </c>
    </row>
    <row r="37" spans="1:14">
      <c r="A37" s="116" t="s">
        <v>261</v>
      </c>
      <c r="B37" s="846" t="str">
        <f>VLOOKUP(A37,EQUIPOS!A7:D154,3,FALSE)</f>
        <v xml:space="preserve">Motobomba 3 PULGADAS (incluye operario)
</v>
      </c>
      <c r="C37" s="847"/>
      <c r="D37" s="847"/>
      <c r="E37" s="847"/>
      <c r="F37" s="847"/>
      <c r="G37" s="847"/>
      <c r="H37" s="848"/>
      <c r="I37" s="425"/>
      <c r="J37" s="426"/>
      <c r="K37" s="273">
        <f>VLOOKUP(A37,EQUIPOS!A7:D164,4,FALSE)</f>
        <v>10997.571589155281</v>
      </c>
      <c r="L37" s="339"/>
      <c r="M37" s="340">
        <v>0.16</v>
      </c>
      <c r="N37" s="276">
        <f>K37/M37</f>
        <v>68734.822432220506</v>
      </c>
    </row>
    <row r="38" spans="1:14">
      <c r="A38" s="116"/>
      <c r="B38" s="846"/>
      <c r="C38" s="847"/>
      <c r="D38" s="847"/>
      <c r="E38" s="847"/>
      <c r="F38" s="847"/>
      <c r="G38" s="847"/>
      <c r="H38" s="848"/>
      <c r="I38" s="425"/>
      <c r="J38" s="426"/>
      <c r="K38" s="442"/>
      <c r="L38" s="339"/>
      <c r="M38" s="340"/>
      <c r="N38" s="276"/>
    </row>
    <row r="39" spans="1:14">
      <c r="A39" s="116"/>
      <c r="B39" s="846"/>
      <c r="C39" s="847"/>
      <c r="D39" s="847"/>
      <c r="E39" s="847"/>
      <c r="F39" s="847"/>
      <c r="G39" s="847"/>
      <c r="H39" s="848"/>
      <c r="I39" s="425"/>
      <c r="J39" s="426"/>
      <c r="K39" s="442"/>
      <c r="L39" s="339"/>
      <c r="M39" s="340"/>
      <c r="N39" s="276"/>
    </row>
    <row r="40" spans="1:14">
      <c r="A40" s="116"/>
      <c r="B40" s="846"/>
      <c r="C40" s="847"/>
      <c r="D40" s="847"/>
      <c r="E40" s="847"/>
      <c r="F40" s="847"/>
      <c r="G40" s="847"/>
      <c r="H40" s="848"/>
      <c r="I40" s="332"/>
      <c r="J40" s="334"/>
      <c r="K40" s="442"/>
      <c r="L40" s="427"/>
      <c r="M40" s="428"/>
      <c r="N40" s="276"/>
    </row>
    <row r="41" spans="1:14">
      <c r="B41" s="846"/>
      <c r="C41" s="847"/>
      <c r="D41" s="847"/>
      <c r="E41" s="847"/>
      <c r="F41" s="847"/>
      <c r="G41" s="847"/>
      <c r="H41" s="848"/>
      <c r="I41" s="39"/>
      <c r="J41" s="40"/>
      <c r="K41" s="442"/>
      <c r="L41" s="280"/>
      <c r="M41" s="281"/>
      <c r="N41" s="276"/>
    </row>
    <row r="42" spans="1:14">
      <c r="B42" s="324"/>
      <c r="C42" s="325"/>
      <c r="D42" s="325"/>
      <c r="E42" s="325"/>
      <c r="F42" s="327"/>
      <c r="G42" s="327"/>
      <c r="H42" s="128"/>
      <c r="I42" s="39"/>
      <c r="J42" s="40"/>
      <c r="K42" s="442"/>
      <c r="L42" s="280"/>
      <c r="M42" s="281"/>
      <c r="N42" s="277"/>
    </row>
    <row r="43" spans="1:14">
      <c r="B43" s="853" t="s">
        <v>952</v>
      </c>
      <c r="C43" s="854"/>
      <c r="D43" s="854"/>
      <c r="E43" s="41"/>
      <c r="F43" s="42"/>
      <c r="G43" s="42"/>
      <c r="H43" s="43"/>
      <c r="I43" s="39"/>
      <c r="J43" s="40"/>
      <c r="K43" s="283"/>
      <c r="L43" s="280"/>
      <c r="M43" s="405">
        <v>0.05</v>
      </c>
      <c r="N43" s="348">
        <f>N77*M43</f>
        <v>12625.400141187813</v>
      </c>
    </row>
    <row r="44" spans="1:14" ht="15.75" thickBot="1">
      <c r="B44" s="846"/>
      <c r="C44" s="847"/>
      <c r="D44" s="847"/>
      <c r="E44" s="847"/>
      <c r="F44" s="847"/>
      <c r="G44" s="847"/>
      <c r="H44" s="848"/>
      <c r="I44" s="855"/>
      <c r="J44" s="856"/>
      <c r="K44" s="44"/>
      <c r="L44" s="857"/>
      <c r="M44" s="858"/>
      <c r="N44" s="108"/>
    </row>
    <row r="45" spans="1:14" ht="15.75" thickBot="1">
      <c r="B45" s="833" t="s">
        <v>953</v>
      </c>
      <c r="C45" s="834"/>
      <c r="D45" s="834"/>
      <c r="E45" s="834"/>
      <c r="F45" s="834"/>
      <c r="G45" s="834"/>
      <c r="H45" s="834"/>
      <c r="I45" s="834"/>
      <c r="J45" s="834"/>
      <c r="K45" s="834"/>
      <c r="L45" s="834"/>
      <c r="M45" s="835"/>
      <c r="N45" s="398">
        <f>SUM(N36:N44)</f>
        <v>880003.16597724997</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24" t="s">
        <v>944</v>
      </c>
      <c r="C49" s="825"/>
      <c r="D49" s="825"/>
      <c r="E49" s="825"/>
      <c r="F49" s="825"/>
      <c r="G49" s="825"/>
      <c r="H49" s="825"/>
      <c r="I49" s="826"/>
      <c r="J49" s="319" t="s">
        <v>945</v>
      </c>
      <c r="K49" s="88" t="s">
        <v>946</v>
      </c>
      <c r="L49" s="827" t="s">
        <v>955</v>
      </c>
      <c r="M49" s="826"/>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15523.897855533043</v>
      </c>
      <c r="N50" s="276">
        <f>K50*M50</f>
        <v>3104.7795711066087</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1689.1894160912</v>
      </c>
      <c r="N51" s="276">
        <f>K51*M51</f>
        <v>1689.1894160912</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1133.9472713403763</v>
      </c>
      <c r="N52" s="276">
        <f>K52*M52</f>
        <v>566.97363567018817</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3529.610520651031</v>
      </c>
      <c r="N53" s="276">
        <f>K53*M53</f>
        <v>529441.57809765462</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423419.10533616232</v>
      </c>
      <c r="N54" s="276">
        <f>K54*M54</f>
        <v>423419.10533616232</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3" t="s">
        <v>953</v>
      </c>
      <c r="C58" s="834"/>
      <c r="D58" s="834"/>
      <c r="E58" s="834"/>
      <c r="F58" s="834"/>
      <c r="G58" s="834"/>
      <c r="H58" s="834"/>
      <c r="I58" s="834"/>
      <c r="J58" s="834"/>
      <c r="K58" s="834"/>
      <c r="L58" s="834"/>
      <c r="M58" s="835"/>
      <c r="N58" s="398">
        <f>SUM(N50:N57)</f>
        <v>958221.62605668488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1272</v>
      </c>
      <c r="B63" s="49" t="str">
        <f>VLOOKUP(A63,TRANSPORTE!A5:D117,3,FALSE)</f>
        <v>Transporte de material de excavación</v>
      </c>
      <c r="C63" s="321"/>
      <c r="D63" s="321"/>
      <c r="E63" s="321"/>
      <c r="F63" s="321"/>
      <c r="G63" s="321"/>
      <c r="H63" s="315" t="s">
        <v>1468</v>
      </c>
      <c r="I63" s="283">
        <v>1</v>
      </c>
      <c r="J63" s="290">
        <v>1</v>
      </c>
      <c r="K63" s="283">
        <f>I63*J63</f>
        <v>1</v>
      </c>
      <c r="L63" s="922">
        <f>VLOOKUP(A63,TRANSPORTE!A5:D117,4,FALSE)</f>
        <v>1331.0858046366889</v>
      </c>
      <c r="M63" s="923"/>
      <c r="N63" s="291">
        <f>K63*L63</f>
        <v>1331.0858046366889</v>
      </c>
    </row>
    <row r="64" spans="1:14">
      <c r="B64" s="49"/>
      <c r="C64" s="50"/>
      <c r="D64" s="50"/>
      <c r="E64" s="50"/>
      <c r="F64" s="50"/>
      <c r="G64" s="50"/>
      <c r="H64" s="315"/>
      <c r="I64" s="283"/>
      <c r="J64" s="290"/>
      <c r="K64" s="283"/>
      <c r="L64" s="922"/>
      <c r="M64" s="923"/>
      <c r="N64" s="291"/>
    </row>
    <row r="65" spans="1:15">
      <c r="B65" s="49"/>
      <c r="C65" s="50"/>
      <c r="D65" s="50"/>
      <c r="E65" s="50"/>
      <c r="F65" s="50"/>
      <c r="G65" s="50"/>
      <c r="H65" s="315"/>
      <c r="I65" s="283"/>
      <c r="J65" s="290"/>
      <c r="K65" s="283"/>
      <c r="L65" s="922"/>
      <c r="M65" s="923"/>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22"/>
      <c r="M67" s="823"/>
      <c r="N67" s="130"/>
    </row>
    <row r="68" spans="1:15" ht="15.75" thickBot="1">
      <c r="B68" s="839" t="s">
        <v>953</v>
      </c>
      <c r="C68" s="840"/>
      <c r="D68" s="840"/>
      <c r="E68" s="840"/>
      <c r="F68" s="840"/>
      <c r="G68" s="840"/>
      <c r="H68" s="840"/>
      <c r="I68" s="840"/>
      <c r="J68" s="840"/>
      <c r="K68" s="840"/>
      <c r="L68" s="840"/>
      <c r="M68" s="841"/>
      <c r="N68" s="107">
        <f>SUM(N63:N67)</f>
        <v>1331.0858046366889</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59" t="s">
        <v>963</v>
      </c>
      <c r="C72" s="860"/>
      <c r="D72" s="860"/>
      <c r="E72" s="860"/>
      <c r="F72" s="860"/>
      <c r="G72" s="860"/>
      <c r="H72" s="860"/>
      <c r="I72" s="76" t="s">
        <v>964</v>
      </c>
      <c r="J72" s="78" t="s">
        <v>1410</v>
      </c>
      <c r="K72" s="77" t="s">
        <v>966</v>
      </c>
      <c r="L72" s="861" t="s">
        <v>950</v>
      </c>
      <c r="M72" s="862"/>
      <c r="N72" s="101" t="s">
        <v>951</v>
      </c>
    </row>
    <row r="73" spans="1:15">
      <c r="A73" s="165" t="s">
        <v>11</v>
      </c>
      <c r="B73" s="52" t="str">
        <f>VLOOKUP(A73,'MANO DE OBRA'!A8:D68,3,FALSE)</f>
        <v>Obrero (4)</v>
      </c>
      <c r="C73" s="50"/>
      <c r="D73" s="50"/>
      <c r="E73" s="50"/>
      <c r="F73" s="50"/>
      <c r="G73" s="50"/>
      <c r="H73" s="50"/>
      <c r="I73" s="296">
        <f>K73/J73*100</f>
        <v>117040.00000000001</v>
      </c>
      <c r="J73" s="297">
        <v>185</v>
      </c>
      <c r="K73" s="298">
        <f>VLOOKUP(A73,'MANO DE OBRA'!A8:D99,4,FALSE)</f>
        <v>216524</v>
      </c>
      <c r="L73" s="53"/>
      <c r="M73" s="438">
        <v>1.28</v>
      </c>
      <c r="N73" s="399">
        <f>K73/M73</f>
        <v>169159.375</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SUM(N73:N76)</f>
        <v>252508.00282375625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N45+N58+N68+N77</f>
        <v>2092063.8806623279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418412.77613246557</v>
      </c>
      <c r="M84" s="868"/>
      <c r="N84" s="54"/>
    </row>
    <row r="85" spans="1:14">
      <c r="B85" s="92" t="s">
        <v>973</v>
      </c>
      <c r="C85" s="93"/>
      <c r="D85" s="93"/>
      <c r="E85" s="93"/>
      <c r="F85" s="93"/>
      <c r="G85" s="93"/>
      <c r="H85" s="93"/>
      <c r="I85" s="90"/>
      <c r="J85" s="91"/>
      <c r="K85" s="308">
        <v>0.05</v>
      </c>
      <c r="L85" s="867">
        <f>N79*K85</f>
        <v>104603.19403311639</v>
      </c>
      <c r="M85" s="868"/>
      <c r="N85" s="54"/>
    </row>
    <row r="86" spans="1:14" ht="15.75" thickBot="1">
      <c r="B86" s="94" t="s">
        <v>974</v>
      </c>
      <c r="C86" s="95"/>
      <c r="D86" s="95"/>
      <c r="E86" s="95"/>
      <c r="F86" s="95"/>
      <c r="G86" s="95"/>
      <c r="H86" s="95"/>
      <c r="I86" s="96"/>
      <c r="J86" s="97"/>
      <c r="K86" s="309">
        <v>0.05</v>
      </c>
      <c r="L86" s="869">
        <f>N79*K86</f>
        <v>104603.19403311639</v>
      </c>
      <c r="M86" s="870"/>
      <c r="N86" s="54"/>
    </row>
    <row r="87" spans="1:14" ht="15.75" thickBot="1">
      <c r="B87" s="833" t="s">
        <v>953</v>
      </c>
      <c r="C87" s="834"/>
      <c r="D87" s="834"/>
      <c r="E87" s="834"/>
      <c r="F87" s="834"/>
      <c r="G87" s="834"/>
      <c r="H87" s="834"/>
      <c r="I87" s="834"/>
      <c r="J87" s="834"/>
      <c r="K87" s="834"/>
      <c r="L87" s="834"/>
      <c r="M87" s="835"/>
      <c r="N87" s="55">
        <f>L84+L85+L86</f>
        <v>627619.16419869836</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2719683.0448610261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4"/>
      <c r="C1" s="936"/>
      <c r="D1" s="937"/>
      <c r="E1" s="937"/>
      <c r="F1" s="937"/>
      <c r="G1" s="937"/>
      <c r="H1" s="937"/>
      <c r="I1" s="937"/>
      <c r="J1" s="938"/>
      <c r="K1" s="939" t="s">
        <v>933</v>
      </c>
      <c r="L1" s="941" t="s">
        <v>2198</v>
      </c>
      <c r="M1" s="942"/>
      <c r="N1" s="943"/>
    </row>
    <row r="2" spans="2:14" ht="38.2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456"/>
      <c r="L30" s="844" t="s">
        <v>945</v>
      </c>
      <c r="M30" s="845"/>
      <c r="N30" s="74" t="s">
        <v>946</v>
      </c>
    </row>
    <row r="31" spans="1:14" ht="15.75" customHeight="1" thickBot="1">
      <c r="A31" t="s">
        <v>1845</v>
      </c>
      <c r="B31" s="83" t="s">
        <v>1101</v>
      </c>
      <c r="C31" s="84" t="s">
        <v>1654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121</v>
      </c>
      <c r="B36" s="846" t="str">
        <f>VLOOKUP(A36,EQUIPOS!A6:D154,3,FALSE)</f>
        <v>Bomba eléctrica para accionar la celda</v>
      </c>
      <c r="C36" s="847"/>
      <c r="D36" s="847"/>
      <c r="E36" s="847"/>
      <c r="F36" s="847"/>
      <c r="G36" s="847"/>
      <c r="H36" s="848"/>
      <c r="I36" s="271"/>
      <c r="J36" s="272"/>
      <c r="K36" s="273">
        <f>VLOOKUP(A36,EQUIPOS!A6:D163,4,FALSE)</f>
        <v>73814.785587582126</v>
      </c>
      <c r="L36" s="274"/>
      <c r="M36" s="275">
        <v>0.01</v>
      </c>
      <c r="N36" s="276">
        <f t="shared" ref="N36:N41" si="0">K36/M36</f>
        <v>7381478.5587582123</v>
      </c>
    </row>
    <row r="37" spans="1:14">
      <c r="A37" s="116" t="s">
        <v>192</v>
      </c>
      <c r="B37" s="846" t="str">
        <f>VLOOKUP(A37,EQUIPOS!A7:D154,3,FALSE)</f>
        <v>Equipo de acarreo interno</v>
      </c>
      <c r="C37" s="847"/>
      <c r="D37" s="847"/>
      <c r="E37" s="847"/>
      <c r="F37" s="847"/>
      <c r="G37" s="847"/>
      <c r="H37" s="848"/>
      <c r="I37" s="425"/>
      <c r="J37" s="426"/>
      <c r="K37" s="273">
        <f>VLOOKUP(A37,EQUIPOS!A7:D164,4,FALSE)</f>
        <v>51087.604315389741</v>
      </c>
      <c r="L37" s="339"/>
      <c r="M37" s="340">
        <v>0.05</v>
      </c>
      <c r="N37" s="276">
        <f t="shared" si="0"/>
        <v>1021752.0863077948</v>
      </c>
    </row>
    <row r="38" spans="1:14">
      <c r="A38" s="116" t="s">
        <v>217</v>
      </c>
      <c r="B38" s="846" t="str">
        <f>VLOOKUP(A38,EQUIPOS!A8:D154,3,FALSE)</f>
        <v>Equipo de soldadura y de acetileno (incluye soldadura)</v>
      </c>
      <c r="C38" s="847"/>
      <c r="D38" s="847"/>
      <c r="E38" s="847"/>
      <c r="F38" s="847"/>
      <c r="G38" s="847"/>
      <c r="H38" s="848"/>
      <c r="I38" s="425"/>
      <c r="J38" s="426"/>
      <c r="K38" s="273">
        <f>VLOOKUP(A38,EQUIPOS!A8:D165,4,FALSE)</f>
        <v>34232.182504186261</v>
      </c>
      <c r="L38" s="339"/>
      <c r="M38" s="340">
        <v>0.01</v>
      </c>
      <c r="N38" s="276">
        <f t="shared" si="0"/>
        <v>3423218.2504186262</v>
      </c>
    </row>
    <row r="39" spans="1:14">
      <c r="A39" s="116" t="s">
        <v>242</v>
      </c>
      <c r="B39" s="846" t="str">
        <f>VLOOKUP(A39,EQUIPOS!A9:D154,3,FALSE)</f>
        <v>Grúa con torre capacidad 1 ton en la punta.</v>
      </c>
      <c r="C39" s="847"/>
      <c r="D39" s="847"/>
      <c r="E39" s="847"/>
      <c r="F39" s="847"/>
      <c r="G39" s="847"/>
      <c r="H39" s="848"/>
      <c r="I39" s="425"/>
      <c r="J39" s="426"/>
      <c r="K39" s="273">
        <f>VLOOKUP(A39,EQUIPOS!A9:D166,4,FALSE)</f>
        <v>174942.68004182272</v>
      </c>
      <c r="L39" s="339"/>
      <c r="M39" s="340">
        <v>0.04</v>
      </c>
      <c r="N39" s="276">
        <f t="shared" si="0"/>
        <v>4373567.0010455679</v>
      </c>
    </row>
    <row r="40" spans="1:14">
      <c r="A40" s="116" t="s">
        <v>255</v>
      </c>
      <c r="B40" s="846" t="str">
        <f>VLOOKUP(A40,EQUIPOS!A10:D154,3,FALSE)</f>
        <v>Manómetro cable de acero para bajar la celda</v>
      </c>
      <c r="C40" s="847"/>
      <c r="D40" s="847"/>
      <c r="E40" s="847"/>
      <c r="F40" s="847"/>
      <c r="G40" s="847"/>
      <c r="H40" s="848"/>
      <c r="I40" s="332"/>
      <c r="J40" s="334"/>
      <c r="K40" s="273">
        <f>VLOOKUP(A40,EQUIPOS!A10:D167,4,FALSE)</f>
        <v>2087962.2215262181</v>
      </c>
      <c r="L40" s="427"/>
      <c r="M40" s="428">
        <v>1</v>
      </c>
      <c r="N40" s="276">
        <f t="shared" si="0"/>
        <v>2087962.2215262181</v>
      </c>
    </row>
    <row r="41" spans="1:14">
      <c r="A41" t="s">
        <v>320</v>
      </c>
      <c r="B41" s="846" t="str">
        <f>VLOOKUP(A41,EQUIPOS!A11:D155,3,FALSE)</f>
        <v>Retroexcavadora sobre llantas, motor 62HP, Profundidad de excavación de 5.41 metros.</v>
      </c>
      <c r="C41" s="847"/>
      <c r="D41" s="847"/>
      <c r="E41" s="847"/>
      <c r="F41" s="847"/>
      <c r="G41" s="847"/>
      <c r="H41" s="848"/>
      <c r="I41" s="39"/>
      <c r="J41" s="40"/>
      <c r="K41" s="273">
        <f>VLOOKUP(A41,EQUIPOS!A11:D168,4,FALSE)</f>
        <v>148228.13029575298</v>
      </c>
      <c r="L41" s="280"/>
      <c r="M41" s="281">
        <v>0.2</v>
      </c>
      <c r="N41" s="276">
        <f t="shared" si="0"/>
        <v>741140.65147876483</v>
      </c>
    </row>
    <row r="42" spans="1:14">
      <c r="B42" s="324"/>
      <c r="C42" s="325"/>
      <c r="D42" s="325"/>
      <c r="E42" s="325"/>
      <c r="F42" s="327"/>
      <c r="G42" s="327"/>
      <c r="H42" s="128"/>
      <c r="I42" s="39"/>
      <c r="J42" s="40"/>
      <c r="K42" s="442"/>
      <c r="L42" s="280"/>
      <c r="M42" s="281"/>
      <c r="N42" s="277"/>
    </row>
    <row r="43" spans="1:14">
      <c r="B43" s="853" t="s">
        <v>952</v>
      </c>
      <c r="C43" s="854"/>
      <c r="D43" s="854"/>
      <c r="E43" s="41"/>
      <c r="F43" s="42"/>
      <c r="G43" s="42"/>
      <c r="H43" s="43"/>
      <c r="I43" s="39"/>
      <c r="J43" s="40"/>
      <c r="K43" s="283"/>
      <c r="L43" s="280"/>
      <c r="M43" s="405">
        <v>0.01</v>
      </c>
      <c r="N43" s="348">
        <f>N81*M43</f>
        <v>6913.9567913614801</v>
      </c>
    </row>
    <row r="44" spans="1:14" ht="15.75" thickBot="1">
      <c r="B44" s="846"/>
      <c r="C44" s="847"/>
      <c r="D44" s="847"/>
      <c r="E44" s="847"/>
      <c r="F44" s="847"/>
      <c r="G44" s="847"/>
      <c r="H44" s="848"/>
      <c r="I44" s="855"/>
      <c r="J44" s="856"/>
      <c r="K44" s="44"/>
      <c r="L44" s="857"/>
      <c r="M44" s="858"/>
      <c r="N44" s="108"/>
    </row>
    <row r="45" spans="1:14" ht="15.75" thickBot="1">
      <c r="B45" s="833" t="s">
        <v>953</v>
      </c>
      <c r="C45" s="834"/>
      <c r="D45" s="834"/>
      <c r="E45" s="834"/>
      <c r="F45" s="834"/>
      <c r="G45" s="834"/>
      <c r="H45" s="834"/>
      <c r="I45" s="834"/>
      <c r="J45" s="834"/>
      <c r="K45" s="834"/>
      <c r="L45" s="834"/>
      <c r="M45" s="835"/>
      <c r="N45" s="398">
        <f>SUM(N36:N44)</f>
        <v>19036032.726326544</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24" t="s">
        <v>944</v>
      </c>
      <c r="C49" s="825"/>
      <c r="D49" s="825"/>
      <c r="E49" s="825"/>
      <c r="F49" s="825"/>
      <c r="G49" s="825"/>
      <c r="H49" s="825"/>
      <c r="I49" s="826"/>
      <c r="J49" s="319" t="s">
        <v>945</v>
      </c>
      <c r="K49" s="88" t="s">
        <v>946</v>
      </c>
      <c r="L49" s="827" t="s">
        <v>955</v>
      </c>
      <c r="M49" s="826"/>
      <c r="N49" s="89" t="s">
        <v>951</v>
      </c>
    </row>
    <row r="50" spans="1:14">
      <c r="A50" s="164" t="s">
        <v>410</v>
      </c>
      <c r="B50" s="670" t="str">
        <f>VLOOKUP(A50,MATERIALES!A5:D373,3,FALSE)</f>
        <v>Celda especial de carga</v>
      </c>
      <c r="C50" s="671"/>
      <c r="D50" s="671"/>
      <c r="E50" s="285"/>
      <c r="F50" s="285"/>
      <c r="G50" s="285"/>
      <c r="H50" s="285"/>
      <c r="I50" s="285"/>
      <c r="J50" s="315" t="str">
        <f>VLOOKUP(A50,MATERIALES!A6:D642,2,FALSE)</f>
        <v>u</v>
      </c>
      <c r="K50" s="286">
        <v>1</v>
      </c>
      <c r="L50" s="271"/>
      <c r="M50" s="406">
        <f>VLOOKUP(A50,MATERIALES!A5:D396,4,FALSE)</f>
        <v>20000000</v>
      </c>
      <c r="N50" s="276">
        <f t="shared" ref="N50:N55" si="1">K50*M50</f>
        <v>20000000</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3194.2176657475397</v>
      </c>
      <c r="N51" s="276">
        <f t="shared" si="1"/>
        <v>95826.529972426186</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1796443.8390392405</v>
      </c>
      <c r="N52" s="276">
        <f t="shared" si="1"/>
        <v>3592887.678078481</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1476469.0471821285</v>
      </c>
      <c r="N53" s="276">
        <f t="shared" si="1"/>
        <v>7382345.2359106429</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89691.57893563823</v>
      </c>
      <c r="N54" s="276">
        <f t="shared" si="1"/>
        <v>5381494.7361382935</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39911.218871851976</v>
      </c>
      <c r="N55" s="276">
        <f t="shared" si="1"/>
        <v>478934.62646222371</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3" t="s">
        <v>953</v>
      </c>
      <c r="C58" s="834"/>
      <c r="D58" s="834"/>
      <c r="E58" s="834"/>
      <c r="F58" s="834"/>
      <c r="G58" s="834"/>
      <c r="H58" s="834"/>
      <c r="I58" s="834"/>
      <c r="J58" s="834"/>
      <c r="K58" s="834"/>
      <c r="L58" s="834"/>
      <c r="M58" s="835"/>
      <c r="N58" s="398">
        <f>SUM(N50:N57)</f>
        <v>36931488.806562066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1400</v>
      </c>
      <c r="B63" s="49" t="str">
        <f>VLOOKUP(A63,TRANSPORTE!A5:D117,3,FALSE)</f>
        <v>Transporte de tubos. celdas, etc.</v>
      </c>
      <c r="C63" s="321"/>
      <c r="D63" s="321"/>
      <c r="E63" s="321"/>
      <c r="F63" s="321"/>
      <c r="G63" s="321"/>
      <c r="H63" s="315" t="s">
        <v>1468</v>
      </c>
      <c r="I63" s="283">
        <v>1</v>
      </c>
      <c r="J63" s="290">
        <v>1</v>
      </c>
      <c r="K63" s="283">
        <f>I63*J63</f>
        <v>1</v>
      </c>
      <c r="L63" s="922">
        <f>VLOOKUP(A63,TRANSPORTE!A5:D117,4,FALSE)</f>
        <v>1192807.3520554609</v>
      </c>
      <c r="M63" s="923"/>
      <c r="N63" s="291">
        <f>K63*L63</f>
        <v>1192807.3520554609</v>
      </c>
    </row>
    <row r="64" spans="1:14">
      <c r="A64" t="s">
        <v>1402</v>
      </c>
      <c r="B64" s="49" t="str">
        <f>VLOOKUP(A64,TRANSPORTE!A6:D117,3,FALSE)</f>
        <v>Transporte de personal de montaje</v>
      </c>
      <c r="C64" s="50"/>
      <c r="D64" s="50"/>
      <c r="E64" s="50"/>
      <c r="F64" s="50"/>
      <c r="G64" s="50"/>
      <c r="H64" s="315" t="s">
        <v>1468</v>
      </c>
      <c r="I64" s="283">
        <v>8</v>
      </c>
      <c r="J64" s="290">
        <v>1</v>
      </c>
      <c r="K64" s="283">
        <f>I64*J64</f>
        <v>8</v>
      </c>
      <c r="L64" s="922">
        <f>VLOOKUP(A64,TRANSPORTE!A6:D117,4,FALSE)</f>
        <v>139590.89129105554</v>
      </c>
      <c r="M64" s="923"/>
      <c r="N64" s="291">
        <f>K64*L64</f>
        <v>1116727.1303284443</v>
      </c>
    </row>
    <row r="65" spans="1:15">
      <c r="A65" t="s">
        <v>1399</v>
      </c>
      <c r="B65" s="49" t="str">
        <f>VLOOKUP(A65,TRANSPORTE!A6:D117,3,FALSE)</f>
        <v>Pasajes aéreos</v>
      </c>
      <c r="C65" s="50"/>
      <c r="D65" s="50"/>
      <c r="E65" s="50"/>
      <c r="F65" s="50"/>
      <c r="G65" s="50"/>
      <c r="H65" s="315" t="s">
        <v>945</v>
      </c>
      <c r="I65" s="283">
        <v>3</v>
      </c>
      <c r="J65" s="290">
        <v>1</v>
      </c>
      <c r="K65" s="283">
        <f>I65*J65</f>
        <v>3</v>
      </c>
      <c r="L65" s="922">
        <f>VLOOKUP(A65,TRANSPORTE!A6:D117,4,FALSE)</f>
        <v>370508.90553967358</v>
      </c>
      <c r="M65" s="923"/>
      <c r="N65" s="291">
        <f>K65*L65</f>
        <v>1111526.7166190208</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22"/>
      <c r="M67" s="823"/>
      <c r="N67" s="130"/>
    </row>
    <row r="68" spans="1:15" ht="15.75" thickBot="1">
      <c r="B68" s="839" t="s">
        <v>953</v>
      </c>
      <c r="C68" s="840"/>
      <c r="D68" s="840"/>
      <c r="E68" s="840"/>
      <c r="F68" s="840"/>
      <c r="G68" s="840"/>
      <c r="H68" s="840"/>
      <c r="I68" s="840"/>
      <c r="J68" s="840"/>
      <c r="K68" s="840"/>
      <c r="L68" s="840"/>
      <c r="M68" s="841"/>
      <c r="N68" s="107">
        <f>SUM(N63:N67)</f>
        <v>3421061.1990029258</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59" t="s">
        <v>963</v>
      </c>
      <c r="C72" s="860"/>
      <c r="D72" s="860"/>
      <c r="E72" s="860"/>
      <c r="F72" s="860"/>
      <c r="G72" s="860"/>
      <c r="H72" s="860"/>
      <c r="I72" s="76" t="s">
        <v>964</v>
      </c>
      <c r="J72" s="78" t="s">
        <v>1410</v>
      </c>
      <c r="K72" s="77" t="s">
        <v>966</v>
      </c>
      <c r="L72" s="861" t="s">
        <v>950</v>
      </c>
      <c r="M72" s="862"/>
      <c r="N72" s="101" t="s">
        <v>951</v>
      </c>
    </row>
    <row r="73" spans="1:15">
      <c r="A73" s="165" t="s">
        <v>6</v>
      </c>
      <c r="B73" s="52" t="str">
        <f>VLOOKUP(A73,'MANO DE OBRA'!A8:D68,3,FALSE)</f>
        <v xml:space="preserve">Obrero </v>
      </c>
      <c r="C73" s="50"/>
      <c r="D73" s="50"/>
      <c r="E73" s="50"/>
      <c r="F73" s="50"/>
      <c r="G73" s="50"/>
      <c r="H73" s="50"/>
      <c r="I73" s="296">
        <f t="shared" ref="I73:I76" si="2">K73/J73*100</f>
        <v>29260.000000000004</v>
      </c>
      <c r="J73" s="297">
        <v>185</v>
      </c>
      <c r="K73" s="298">
        <f>VLOOKUP(A73,'MANO DE OBRA'!A8:D99,4,FALSE)</f>
        <v>54131</v>
      </c>
      <c r="L73" s="53"/>
      <c r="M73" s="438">
        <v>1</v>
      </c>
      <c r="N73" s="399">
        <f t="shared" ref="N73:N76" si="3">K73/M73</f>
        <v>54131</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SUM(N73:N80)</f>
        <v>691395.67913614796</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N45+N58+N68+N81</f>
        <v>60079978.411027685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12015995.682205537</v>
      </c>
      <c r="M88" s="868"/>
      <c r="N88" s="54"/>
    </row>
    <row r="89" spans="1:14">
      <c r="B89" s="92" t="s">
        <v>973</v>
      </c>
      <c r="C89" s="93"/>
      <c r="D89" s="93"/>
      <c r="E89" s="93"/>
      <c r="F89" s="93"/>
      <c r="G89" s="93"/>
      <c r="H89" s="93"/>
      <c r="I89" s="90"/>
      <c r="J89" s="91"/>
      <c r="K89" s="308">
        <v>0.05</v>
      </c>
      <c r="L89" s="867">
        <f>N83*K89</f>
        <v>3003998.9205513843</v>
      </c>
      <c r="M89" s="868"/>
      <c r="N89" s="54"/>
    </row>
    <row r="90" spans="1:14" ht="15.75" thickBot="1">
      <c r="B90" s="94" t="s">
        <v>974</v>
      </c>
      <c r="C90" s="95"/>
      <c r="D90" s="95"/>
      <c r="E90" s="95"/>
      <c r="F90" s="95"/>
      <c r="G90" s="95"/>
      <c r="H90" s="95"/>
      <c r="I90" s="96"/>
      <c r="J90" s="97"/>
      <c r="K90" s="309">
        <v>0.05</v>
      </c>
      <c r="L90" s="869">
        <f>N83*K90</f>
        <v>3003998.9205513843</v>
      </c>
      <c r="M90" s="870"/>
      <c r="N90" s="54"/>
    </row>
    <row r="91" spans="1:14" ht="15.75" thickBot="1">
      <c r="B91" s="833" t="s">
        <v>953</v>
      </c>
      <c r="C91" s="834"/>
      <c r="D91" s="834"/>
      <c r="E91" s="834"/>
      <c r="F91" s="834"/>
      <c r="G91" s="834"/>
      <c r="H91" s="834"/>
      <c r="I91" s="834"/>
      <c r="J91" s="834"/>
      <c r="K91" s="834"/>
      <c r="L91" s="834"/>
      <c r="M91" s="835"/>
      <c r="N91" s="55">
        <f>L88+L89+L90</f>
        <v>18023993.523308307</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78103971.934335992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K57" zoomScale="78" zoomScaleNormal="78" workbookViewId="0">
      <selection activeCell="Q75" sqref="Q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4"/>
      <c r="C1" s="936"/>
      <c r="D1" s="937"/>
      <c r="E1" s="937"/>
      <c r="F1" s="937"/>
      <c r="G1" s="937"/>
      <c r="H1" s="937"/>
      <c r="I1" s="937"/>
      <c r="J1" s="938"/>
      <c r="K1" s="939" t="s">
        <v>933</v>
      </c>
      <c r="L1" s="941" t="s">
        <v>2198</v>
      </c>
      <c r="M1" s="942"/>
      <c r="N1" s="943"/>
    </row>
    <row r="2" spans="2:14" ht="27"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 customHeight="1" thickBot="1">
      <c r="A31" t="s">
        <v>1845</v>
      </c>
      <c r="B31" s="83" t="s">
        <v>1102</v>
      </c>
      <c r="C31" s="84" t="s">
        <v>1655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14" t="s">
        <v>944</v>
      </c>
      <c r="C35" s="815"/>
      <c r="D35" s="815"/>
      <c r="E35" s="815"/>
      <c r="F35" s="815"/>
      <c r="G35" s="815"/>
      <c r="H35" s="816"/>
      <c r="I35" s="817" t="s">
        <v>948</v>
      </c>
      <c r="J35" s="818"/>
      <c r="K35" s="72" t="s">
        <v>949</v>
      </c>
      <c r="L35" s="819" t="s">
        <v>950</v>
      </c>
      <c r="M35" s="816"/>
      <c r="N35" s="73" t="s">
        <v>951</v>
      </c>
    </row>
    <row r="36" spans="1:16">
      <c r="A36" s="116" t="s">
        <v>121</v>
      </c>
      <c r="B36" s="846" t="str">
        <f>VLOOKUP(A36,EQUIPOS!A6:D154,3,FALSE)</f>
        <v>Bomba eléctrica para accionar la celda</v>
      </c>
      <c r="C36" s="847"/>
      <c r="D36" s="847"/>
      <c r="E36" s="847"/>
      <c r="F36" s="847"/>
      <c r="G36" s="847"/>
      <c r="H36" s="848"/>
      <c r="I36" s="271"/>
      <c r="J36" s="272"/>
      <c r="K36" s="273">
        <f>VLOOKUP(A36,EQUIPOS!A6:D163,4,FALSE)</f>
        <v>73814.785587582126</v>
      </c>
      <c r="L36" s="274"/>
      <c r="M36" s="275">
        <v>0.01</v>
      </c>
      <c r="N36" s="276">
        <f>K36/M36</f>
        <v>7381478.5587582123</v>
      </c>
    </row>
    <row r="37" spans="1:16">
      <c r="A37" s="116" t="s">
        <v>217</v>
      </c>
      <c r="B37" s="846" t="str">
        <f>VLOOKUP(A37,EQUIPOS!A7:D154,3,FALSE)</f>
        <v>Equipo de soldadura y de acetileno (incluye soldadura)</v>
      </c>
      <c r="C37" s="847"/>
      <c r="D37" s="847"/>
      <c r="E37" s="847"/>
      <c r="F37" s="847"/>
      <c r="G37" s="847"/>
      <c r="H37" s="848"/>
      <c r="I37" s="425"/>
      <c r="J37" s="426"/>
      <c r="K37" s="273">
        <f>VLOOKUP(A37,EQUIPOS!A7:D164,4,FALSE)</f>
        <v>34232.182504186261</v>
      </c>
      <c r="L37" s="339"/>
      <c r="M37" s="340">
        <v>0.01</v>
      </c>
      <c r="N37" s="276">
        <f>K37/M37</f>
        <v>3423218.2504186262</v>
      </c>
    </row>
    <row r="38" spans="1:16">
      <c r="A38" s="116" t="s">
        <v>255</v>
      </c>
      <c r="B38" s="846" t="str">
        <f>VLOOKUP(A38,EQUIPOS!A8:D154,3,FALSE)</f>
        <v>Manómetro cable de acero para bajar la celda</v>
      </c>
      <c r="C38" s="847"/>
      <c r="D38" s="847"/>
      <c r="E38" s="847"/>
      <c r="F38" s="847"/>
      <c r="G38" s="847"/>
      <c r="H38" s="848"/>
      <c r="I38" s="425"/>
      <c r="J38" s="426"/>
      <c r="K38" s="273">
        <f>VLOOKUP(A38,EQUIPOS!A8:D165,4,FALSE)</f>
        <v>2087962.2215262181</v>
      </c>
      <c r="L38" s="339"/>
      <c r="M38" s="340">
        <v>1</v>
      </c>
      <c r="N38" s="276">
        <f>K38/M38</f>
        <v>2087962.2215262181</v>
      </c>
    </row>
    <row r="39" spans="1:16">
      <c r="A39" s="116"/>
      <c r="B39" s="846"/>
      <c r="C39" s="847"/>
      <c r="D39" s="847"/>
      <c r="E39" s="847"/>
      <c r="F39" s="847"/>
      <c r="G39" s="847"/>
      <c r="H39" s="848"/>
      <c r="I39" s="425"/>
      <c r="J39" s="426"/>
      <c r="K39" s="273"/>
      <c r="L39" s="339"/>
      <c r="M39" s="340"/>
      <c r="N39" s="276"/>
    </row>
    <row r="40" spans="1:16">
      <c r="A40" s="116"/>
      <c r="B40" s="846"/>
      <c r="C40" s="847"/>
      <c r="D40" s="847"/>
      <c r="E40" s="847"/>
      <c r="F40" s="847"/>
      <c r="G40" s="847"/>
      <c r="H40" s="848"/>
      <c r="I40" s="332"/>
      <c r="J40" s="334"/>
      <c r="K40" s="273"/>
      <c r="L40" s="427"/>
      <c r="M40" s="428"/>
      <c r="N40" s="276"/>
    </row>
    <row r="41" spans="1:16">
      <c r="B41" s="846"/>
      <c r="C41" s="847"/>
      <c r="D41" s="847"/>
      <c r="E41" s="847"/>
      <c r="F41" s="847"/>
      <c r="G41" s="847"/>
      <c r="H41" s="848"/>
      <c r="I41" s="39"/>
      <c r="J41" s="40"/>
      <c r="K41" s="273"/>
      <c r="L41" s="280"/>
      <c r="M41" s="281"/>
      <c r="N41" s="276"/>
    </row>
    <row r="42" spans="1:16">
      <c r="B42" s="324"/>
      <c r="C42" s="325"/>
      <c r="D42" s="325"/>
      <c r="E42" s="325"/>
      <c r="F42" s="327"/>
      <c r="G42" s="327"/>
      <c r="H42" s="128"/>
      <c r="I42" s="39"/>
      <c r="J42" s="40"/>
      <c r="K42" s="442"/>
      <c r="L42" s="280"/>
      <c r="M42" s="281"/>
      <c r="N42" s="277"/>
    </row>
    <row r="43" spans="1:16">
      <c r="B43" s="853" t="s">
        <v>952</v>
      </c>
      <c r="C43" s="854"/>
      <c r="D43" s="854"/>
      <c r="E43" s="41"/>
      <c r="F43" s="42"/>
      <c r="G43" s="42"/>
      <c r="H43" s="43"/>
      <c r="I43" s="39"/>
      <c r="J43" s="40"/>
      <c r="K43" s="283"/>
      <c r="L43" s="280"/>
      <c r="M43" s="405">
        <v>0.01</v>
      </c>
      <c r="N43" s="348">
        <f>N81*M43</f>
        <v>6913.9567913614801</v>
      </c>
    </row>
    <row r="44" spans="1:16" ht="15.75" thickBot="1">
      <c r="B44" s="846"/>
      <c r="C44" s="847"/>
      <c r="D44" s="847"/>
      <c r="E44" s="847"/>
      <c r="F44" s="847"/>
      <c r="G44" s="847"/>
      <c r="H44" s="848"/>
      <c r="I44" s="855"/>
      <c r="J44" s="856"/>
      <c r="K44" s="44"/>
      <c r="L44" s="857"/>
      <c r="M44" s="858"/>
      <c r="N44" s="108"/>
    </row>
    <row r="45" spans="1:16" ht="15.75" thickBot="1">
      <c r="B45" s="833" t="s">
        <v>953</v>
      </c>
      <c r="C45" s="834"/>
      <c r="D45" s="834"/>
      <c r="E45" s="834"/>
      <c r="F45" s="834"/>
      <c r="G45" s="834"/>
      <c r="H45" s="834"/>
      <c r="I45" s="834"/>
      <c r="J45" s="834"/>
      <c r="K45" s="834"/>
      <c r="L45" s="834"/>
      <c r="M45" s="835"/>
      <c r="N45" s="398">
        <f>SUM(N36:N44)</f>
        <v>12899572.987494418</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24" t="s">
        <v>944</v>
      </c>
      <c r="C49" s="825"/>
      <c r="D49" s="825"/>
      <c r="E49" s="825"/>
      <c r="F49" s="825"/>
      <c r="G49" s="825"/>
      <c r="H49" s="825"/>
      <c r="I49" s="826"/>
      <c r="J49" s="319" t="s">
        <v>945</v>
      </c>
      <c r="K49" s="88" t="s">
        <v>946</v>
      </c>
      <c r="L49" s="827" t="s">
        <v>955</v>
      </c>
      <c r="M49" s="826"/>
      <c r="N49" s="89" t="s">
        <v>951</v>
      </c>
    </row>
    <row r="50" spans="1:14">
      <c r="A50" s="164" t="s">
        <v>410</v>
      </c>
      <c r="B50" s="670" t="str">
        <f>VLOOKUP(A50,MATERIALES!A5:D373,3,FALSE)</f>
        <v>Celda especial de carga</v>
      </c>
      <c r="C50" s="671"/>
      <c r="D50" s="285"/>
      <c r="E50" s="285"/>
      <c r="F50" s="285"/>
      <c r="G50" s="285"/>
      <c r="H50" s="285"/>
      <c r="I50" s="285"/>
      <c r="J50" s="315" t="str">
        <f>VLOOKUP(A50,MATERIALES!A6:D642,2,FALSE)</f>
        <v>u</v>
      </c>
      <c r="K50" s="286">
        <v>1</v>
      </c>
      <c r="L50" s="271"/>
      <c r="M50" s="406">
        <f>VLOOKUP(A50,MATERIALES!A5:D396,4,FALSE)</f>
        <v>20000000</v>
      </c>
      <c r="N50" s="276">
        <f t="shared" ref="N50:N55" si="0">K50*M50</f>
        <v>20000000</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3194.2176657475397</v>
      </c>
      <c r="N51" s="276">
        <f t="shared" si="0"/>
        <v>95826.529972426186</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1796443.8390392405</v>
      </c>
      <c r="N52" s="276">
        <f t="shared" si="0"/>
        <v>3592887.678078481</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1476469.0471821285</v>
      </c>
      <c r="N53" s="276">
        <f t="shared" si="0"/>
        <v>7382345.2359106429</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89691.57893563823</v>
      </c>
      <c r="N54" s="276">
        <f t="shared" si="0"/>
        <v>5381494.7361382935</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39911.218871851976</v>
      </c>
      <c r="N55" s="276">
        <f t="shared" si="0"/>
        <v>478934.62646222371</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33" t="s">
        <v>953</v>
      </c>
      <c r="C58" s="834"/>
      <c r="D58" s="834"/>
      <c r="E58" s="834"/>
      <c r="F58" s="834"/>
      <c r="G58" s="834"/>
      <c r="H58" s="834"/>
      <c r="I58" s="834"/>
      <c r="J58" s="834"/>
      <c r="K58" s="834"/>
      <c r="L58" s="834"/>
      <c r="M58" s="835"/>
      <c r="N58" s="398">
        <f>SUM(N50:N57)</f>
        <v>36931488.806562066</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36" t="s">
        <v>961</v>
      </c>
      <c r="M62" s="809"/>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922">
        <f>VLOOKUP(A63,TRANSPORTE!A5:D117,4,FALSE)</f>
        <v>370508.90553967358</v>
      </c>
      <c r="M63" s="923"/>
      <c r="N63" s="291">
        <f>K63*L63</f>
        <v>1111526.7166190208</v>
      </c>
    </row>
    <row r="64" spans="1:14">
      <c r="A64" t="s">
        <v>1400</v>
      </c>
      <c r="B64" s="49" t="str">
        <f>VLOOKUP(A64,TRANSPORTE!A6:D117,3,FALSE)</f>
        <v>Transporte de tubos. celdas, etc.</v>
      </c>
      <c r="C64" s="50"/>
      <c r="D64" s="50"/>
      <c r="E64" s="50"/>
      <c r="F64" s="50"/>
      <c r="G64" s="50"/>
      <c r="H64" s="315" t="s">
        <v>1468</v>
      </c>
      <c r="I64" s="283">
        <v>1</v>
      </c>
      <c r="J64" s="290">
        <v>1</v>
      </c>
      <c r="K64" s="283">
        <f>I64*J64</f>
        <v>1</v>
      </c>
      <c r="L64" s="922">
        <f>VLOOKUP(A64,TRANSPORTE!A6:D117,4,FALSE)</f>
        <v>1192807.3520554609</v>
      </c>
      <c r="M64" s="923"/>
      <c r="N64" s="291">
        <f>K64*L64</f>
        <v>1192807.3520554609</v>
      </c>
    </row>
    <row r="65" spans="1:15">
      <c r="A65" t="s">
        <v>1402</v>
      </c>
      <c r="B65" s="49" t="str">
        <f>VLOOKUP(A65,TRANSPORTE!A6:D117,3,FALSE)</f>
        <v>Transporte de personal de montaje</v>
      </c>
      <c r="C65" s="50"/>
      <c r="D65" s="50"/>
      <c r="E65" s="50"/>
      <c r="F65" s="50"/>
      <c r="G65" s="50"/>
      <c r="H65" s="315" t="s">
        <v>1468</v>
      </c>
      <c r="I65" s="283">
        <v>8</v>
      </c>
      <c r="J65" s="290">
        <v>1</v>
      </c>
      <c r="K65" s="283">
        <f>I65*J65</f>
        <v>8</v>
      </c>
      <c r="L65" s="922">
        <f>VLOOKUP(A65,TRANSPORTE!A6:D118,4,FALSE)</f>
        <v>139590.89129105554</v>
      </c>
      <c r="M65" s="923"/>
      <c r="N65" s="291">
        <f>K65*L65</f>
        <v>1116727.1303284443</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22"/>
      <c r="M67" s="823"/>
      <c r="N67" s="130"/>
    </row>
    <row r="68" spans="1:15" ht="15.75" thickBot="1">
      <c r="B68" s="839" t="s">
        <v>953</v>
      </c>
      <c r="C68" s="840"/>
      <c r="D68" s="840"/>
      <c r="E68" s="840"/>
      <c r="F68" s="840"/>
      <c r="G68" s="840"/>
      <c r="H68" s="840"/>
      <c r="I68" s="840"/>
      <c r="J68" s="840"/>
      <c r="K68" s="840"/>
      <c r="L68" s="840"/>
      <c r="M68" s="841"/>
      <c r="N68" s="107">
        <f>SUM(N63:N67)</f>
        <v>3421061.1990029258</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59" t="s">
        <v>963</v>
      </c>
      <c r="C72" s="860"/>
      <c r="D72" s="860"/>
      <c r="E72" s="860"/>
      <c r="F72" s="860"/>
      <c r="G72" s="860"/>
      <c r="H72" s="860"/>
      <c r="I72" s="76" t="s">
        <v>964</v>
      </c>
      <c r="J72" s="78" t="s">
        <v>1410</v>
      </c>
      <c r="K72" s="77" t="s">
        <v>966</v>
      </c>
      <c r="L72" s="861" t="s">
        <v>950</v>
      </c>
      <c r="M72" s="862"/>
      <c r="N72" s="101" t="s">
        <v>951</v>
      </c>
    </row>
    <row r="73" spans="1:15">
      <c r="A73" s="165" t="s">
        <v>6</v>
      </c>
      <c r="B73" s="52" t="str">
        <f>VLOOKUP(A73,'MANO DE OBRA'!A8:D68,3,FALSE)</f>
        <v xml:space="preserve">Obrero </v>
      </c>
      <c r="C73" s="50"/>
      <c r="D73" s="50"/>
      <c r="E73" s="50"/>
      <c r="F73" s="50"/>
      <c r="G73" s="50"/>
      <c r="H73" s="50"/>
      <c r="I73" s="296">
        <f t="shared" ref="I73:I76" si="1">K73/J73*100</f>
        <v>29260.000000000004</v>
      </c>
      <c r="J73" s="297">
        <v>185</v>
      </c>
      <c r="K73" s="298">
        <f>VLOOKUP(A73,'MANO DE OBRA'!A8:D99,4,FALSE)</f>
        <v>54131</v>
      </c>
      <c r="L73" s="53"/>
      <c r="M73" s="438">
        <v>1</v>
      </c>
      <c r="N73" s="399">
        <f t="shared" ref="N73:N76" si="2">K73/M73</f>
        <v>54131</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20"/>
      <c r="C80" s="821"/>
      <c r="D80" s="821"/>
      <c r="E80" s="821"/>
      <c r="F80" s="821"/>
      <c r="G80" s="821"/>
      <c r="H80" s="821"/>
      <c r="I80" s="47"/>
      <c r="J80" s="47"/>
      <c r="K80" s="47"/>
      <c r="L80" s="988"/>
      <c r="M80" s="989"/>
      <c r="N80" s="48"/>
    </row>
    <row r="81" spans="1:14" ht="15.75" thickBot="1">
      <c r="B81" s="833" t="s">
        <v>953</v>
      </c>
      <c r="C81" s="834"/>
      <c r="D81" s="834"/>
      <c r="E81" s="834"/>
      <c r="F81" s="834"/>
      <c r="G81" s="834"/>
      <c r="H81" s="834"/>
      <c r="I81" s="840"/>
      <c r="J81" s="840"/>
      <c r="K81" s="840"/>
      <c r="L81" s="840"/>
      <c r="M81" s="841"/>
      <c r="N81" s="305">
        <f>SUM(N73:N80)</f>
        <v>691395.67913614796</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N45+N58+N68+N81</f>
        <v>53943518.672195561</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10788703.734439112</v>
      </c>
      <c r="M88" s="868"/>
      <c r="N88" s="54"/>
    </row>
    <row r="89" spans="1:14">
      <c r="B89" s="92" t="s">
        <v>973</v>
      </c>
      <c r="C89" s="93"/>
      <c r="D89" s="93"/>
      <c r="E89" s="93"/>
      <c r="F89" s="93"/>
      <c r="G89" s="93"/>
      <c r="H89" s="93"/>
      <c r="I89" s="90"/>
      <c r="J89" s="91"/>
      <c r="K89" s="308">
        <v>0.05</v>
      </c>
      <c r="L89" s="867">
        <f>N83*K89</f>
        <v>2697175.9336097781</v>
      </c>
      <c r="M89" s="868"/>
      <c r="N89" s="54"/>
    </row>
    <row r="90" spans="1:14" ht="15.75" thickBot="1">
      <c r="B90" s="94" t="s">
        <v>974</v>
      </c>
      <c r="C90" s="95"/>
      <c r="D90" s="95"/>
      <c r="E90" s="95"/>
      <c r="F90" s="95"/>
      <c r="G90" s="95"/>
      <c r="H90" s="95"/>
      <c r="I90" s="96"/>
      <c r="J90" s="97"/>
      <c r="K90" s="309">
        <v>0.05</v>
      </c>
      <c r="L90" s="869">
        <f>N83*K90</f>
        <v>2697175.9336097781</v>
      </c>
      <c r="M90" s="870"/>
      <c r="N90" s="54"/>
    </row>
    <row r="91" spans="1:14" ht="15.75" thickBot="1">
      <c r="B91" s="833" t="s">
        <v>953</v>
      </c>
      <c r="C91" s="834"/>
      <c r="D91" s="834"/>
      <c r="E91" s="834"/>
      <c r="F91" s="834"/>
      <c r="G91" s="834"/>
      <c r="H91" s="834"/>
      <c r="I91" s="834"/>
      <c r="J91" s="834"/>
      <c r="K91" s="834"/>
      <c r="L91" s="834"/>
      <c r="M91" s="835"/>
      <c r="N91" s="55">
        <f>L88+L89+L90</f>
        <v>16183055.601658668</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70126574.273854226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19" zoomScale="75" zoomScaleNormal="75" workbookViewId="0">
      <selection activeCell="C72" sqref="C72"/>
    </sheetView>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4"/>
      <c r="C1" s="936"/>
      <c r="D1" s="937"/>
      <c r="E1" s="937"/>
      <c r="F1" s="937"/>
      <c r="G1" s="937"/>
      <c r="H1" s="937"/>
      <c r="I1" s="937"/>
      <c r="J1" s="938"/>
      <c r="K1" s="939" t="s">
        <v>933</v>
      </c>
      <c r="L1" s="941" t="s">
        <v>2198</v>
      </c>
      <c r="M1" s="942"/>
      <c r="N1" s="943"/>
    </row>
    <row r="2" spans="2:14" ht="22.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7.25" customHeight="1" thickBot="1">
      <c r="A31" t="s">
        <v>1845</v>
      </c>
      <c r="B31" s="83" t="s">
        <v>1103</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259</v>
      </c>
      <c r="B36" s="846" t="str">
        <f>VLOOKUP(A36,EQUIPOS!A6:D154,3,FALSE)</f>
        <v>Montacargas</v>
      </c>
      <c r="C36" s="847"/>
      <c r="D36" s="847"/>
      <c r="E36" s="847"/>
      <c r="F36" s="847"/>
      <c r="G36" s="847"/>
      <c r="H36" s="848"/>
      <c r="I36" s="271"/>
      <c r="J36" s="272"/>
      <c r="K36" s="273">
        <f>VLOOKUP(A36,EQUIPOS!A6:D163,4,FALSE)</f>
        <v>93901.272089022721</v>
      </c>
      <c r="L36" s="274"/>
      <c r="M36" s="340">
        <v>1.5</v>
      </c>
      <c r="N36" s="276">
        <f>K36/M36</f>
        <v>62600.848059348478</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2693.4186967867336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65294.266756135214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7114.3446692213793</v>
      </c>
      <c r="N48" s="276">
        <f>K48*M48</f>
        <v>2228220.4310440398</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2228220.4310440398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12</v>
      </c>
      <c r="N71" s="399">
        <f>K71/M71</f>
        <v>36087.333333333336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53868.373935734664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2347383.0717359097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469476.61434718198</v>
      </c>
      <c r="M84" s="868"/>
      <c r="N84" s="54"/>
    </row>
    <row r="85" spans="1:14">
      <c r="B85" s="92" t="s">
        <v>973</v>
      </c>
      <c r="C85" s="93"/>
      <c r="D85" s="93"/>
      <c r="E85" s="93"/>
      <c r="F85" s="93"/>
      <c r="G85" s="93"/>
      <c r="H85" s="93"/>
      <c r="I85" s="90"/>
      <c r="J85" s="91"/>
      <c r="K85" s="308">
        <v>0.05</v>
      </c>
      <c r="L85" s="867">
        <f>N79*K85</f>
        <v>117369.1535867955</v>
      </c>
      <c r="M85" s="868"/>
      <c r="N85" s="54"/>
    </row>
    <row r="86" spans="1:14" ht="15.75" thickBot="1">
      <c r="B86" s="94" t="s">
        <v>974</v>
      </c>
      <c r="C86" s="95"/>
      <c r="D86" s="95"/>
      <c r="E86" s="95"/>
      <c r="F86" s="95"/>
      <c r="G86" s="95"/>
      <c r="H86" s="95"/>
      <c r="I86" s="96"/>
      <c r="J86" s="97"/>
      <c r="K86" s="309">
        <v>0.05</v>
      </c>
      <c r="L86" s="869">
        <f>N79*K86</f>
        <v>117369.1535867955</v>
      </c>
      <c r="M86" s="870"/>
      <c r="N86" s="54"/>
    </row>
    <row r="87" spans="1:14" ht="15.75" thickBot="1">
      <c r="B87" s="833" t="s">
        <v>953</v>
      </c>
      <c r="C87" s="834"/>
      <c r="D87" s="834"/>
      <c r="E87" s="834"/>
      <c r="F87" s="834"/>
      <c r="G87" s="834"/>
      <c r="H87" s="834"/>
      <c r="I87" s="834"/>
      <c r="J87" s="834"/>
      <c r="K87" s="834"/>
      <c r="L87" s="834"/>
      <c r="M87" s="835"/>
      <c r="N87" s="55">
        <f>L84+L85+L86</f>
        <v>704214.92152077309</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3051597.9932566825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10" zoomScale="75" zoomScaleNormal="75" workbookViewId="0">
      <selection activeCell="C72" sqref="C72"/>
    </sheetView>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7.25" customHeight="1" thickBot="1">
      <c r="A31" t="s">
        <v>1845</v>
      </c>
      <c r="B31" s="83" t="s">
        <v>1656</v>
      </c>
      <c r="C31" s="84" t="s">
        <v>2099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267</v>
      </c>
      <c r="B36" s="846" t="str">
        <f>VLOOKUP(A36,EQUIPOS!A6:D154,3,FALSE)</f>
        <v>Motobomba de concreto</v>
      </c>
      <c r="C36" s="847"/>
      <c r="D36" s="847"/>
      <c r="E36" s="847"/>
      <c r="F36" s="847"/>
      <c r="G36" s="847"/>
      <c r="H36" s="848"/>
      <c r="I36" s="271"/>
      <c r="J36" s="272"/>
      <c r="K36" s="273">
        <f>VLOOKUP(A36,EQUIPOS!A6:D163,4,FALSE)</f>
        <v>84899.933866364372</v>
      </c>
      <c r="L36" s="274"/>
      <c r="M36" s="340">
        <v>2.5</v>
      </c>
      <c r="N36" s="276">
        <f>K36/M36</f>
        <v>33959.973546545749</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33959.973546545749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2914.1912503836716</v>
      </c>
      <c r="N48" s="276">
        <f>K48*M48</f>
        <v>136263.73513844924</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381378.94189803704</v>
      </c>
      <c r="N49" s="276">
        <f>K49*M49</f>
        <v>254753.93960666595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391017.67474511522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922">
        <f>VLOOKUP(A60,TRANSPORTE!A2:D117,4,FALSE)</f>
        <v>1331.0858046366889</v>
      </c>
      <c r="M60" s="923"/>
      <c r="N60" s="291">
        <f>K60*L60</f>
        <v>1155.8822736711934</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1155.8822736711934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426133.53056533216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85226.706113066437</v>
      </c>
      <c r="M84" s="868"/>
      <c r="N84" s="54"/>
    </row>
    <row r="85" spans="1:14">
      <c r="B85" s="92" t="s">
        <v>973</v>
      </c>
      <c r="C85" s="93"/>
      <c r="D85" s="93"/>
      <c r="E85" s="93"/>
      <c r="F85" s="93"/>
      <c r="G85" s="93"/>
      <c r="H85" s="93"/>
      <c r="I85" s="90"/>
      <c r="J85" s="91"/>
      <c r="K85" s="308">
        <v>0.05</v>
      </c>
      <c r="L85" s="867">
        <f>N79*K85</f>
        <v>21306.676528266609</v>
      </c>
      <c r="M85" s="868"/>
      <c r="N85" s="54"/>
    </row>
    <row r="86" spans="1:14" ht="15.75" thickBot="1">
      <c r="B86" s="94" t="s">
        <v>974</v>
      </c>
      <c r="C86" s="95"/>
      <c r="D86" s="95"/>
      <c r="E86" s="95"/>
      <c r="F86" s="95"/>
      <c r="G86" s="95"/>
      <c r="H86" s="95"/>
      <c r="I86" s="96"/>
      <c r="J86" s="97"/>
      <c r="K86" s="309">
        <v>0.05</v>
      </c>
      <c r="L86" s="869">
        <f>N79*K86</f>
        <v>21306.676528266609</v>
      </c>
      <c r="M86" s="870"/>
      <c r="N86" s="54"/>
    </row>
    <row r="87" spans="1:14" ht="15.75" thickBot="1">
      <c r="B87" s="833" t="s">
        <v>953</v>
      </c>
      <c r="C87" s="834"/>
      <c r="D87" s="834"/>
      <c r="E87" s="834"/>
      <c r="F87" s="834"/>
      <c r="G87" s="834"/>
      <c r="H87" s="834"/>
      <c r="I87" s="834"/>
      <c r="J87" s="834"/>
      <c r="K87" s="834"/>
      <c r="L87" s="834"/>
      <c r="M87" s="835"/>
      <c r="N87" s="55">
        <f>L84+L85+L86</f>
        <v>127840.05916959964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553973.58973493183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4"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21.75" customHeight="1" thickBot="1">
      <c r="A31" t="s">
        <v>1845</v>
      </c>
      <c r="B31" s="83" t="s">
        <v>1104</v>
      </c>
      <c r="C31" s="84" t="s">
        <v>2100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121</v>
      </c>
      <c r="B36" s="846" t="str">
        <f>VLOOKUP(A36,EQUIPOS!A6:D154,3,FALSE)</f>
        <v>Bomba eléctrica para accionar la celda</v>
      </c>
      <c r="C36" s="847"/>
      <c r="D36" s="847"/>
      <c r="E36" s="847"/>
      <c r="F36" s="847"/>
      <c r="G36" s="847"/>
      <c r="H36" s="848"/>
      <c r="I36" s="271"/>
      <c r="J36" s="272"/>
      <c r="K36" s="273">
        <f>VLOOKUP(A36,EQUIPOS!A6:D163,4,FALSE)</f>
        <v>73814.785587582126</v>
      </c>
      <c r="L36" s="274"/>
      <c r="M36" s="275">
        <v>0.01</v>
      </c>
      <c r="N36" s="276">
        <f t="shared" ref="N36:N41" si="0">K36/M36</f>
        <v>7381478.5587582123</v>
      </c>
    </row>
    <row r="37" spans="1:14">
      <c r="A37" s="116" t="s">
        <v>192</v>
      </c>
      <c r="B37" s="846" t="str">
        <f>VLOOKUP(A37,EQUIPOS!A7:D154,3,FALSE)</f>
        <v>Equipo de acarreo interno</v>
      </c>
      <c r="C37" s="847"/>
      <c r="D37" s="847"/>
      <c r="E37" s="847"/>
      <c r="F37" s="847"/>
      <c r="G37" s="847"/>
      <c r="H37" s="848"/>
      <c r="I37" s="425"/>
      <c r="J37" s="426"/>
      <c r="K37" s="273">
        <f>VLOOKUP(A37,EQUIPOS!A7:D164,4,FALSE)</f>
        <v>51087.604315389741</v>
      </c>
      <c r="L37" s="339"/>
      <c r="M37" s="340">
        <v>0.05</v>
      </c>
      <c r="N37" s="276">
        <f t="shared" si="0"/>
        <v>1021752.0863077948</v>
      </c>
    </row>
    <row r="38" spans="1:14">
      <c r="A38" s="116" t="s">
        <v>214</v>
      </c>
      <c r="B38" s="846" t="str">
        <f>VLOOKUP(A38,EQUIPOS!A8:D154,3,FALSE)</f>
        <v>Equipo de oxigeno y soldadura</v>
      </c>
      <c r="C38" s="847"/>
      <c r="D38" s="847"/>
      <c r="E38" s="847"/>
      <c r="F38" s="847"/>
      <c r="G38" s="847"/>
      <c r="H38" s="848"/>
      <c r="I38" s="425"/>
      <c r="J38" s="426"/>
      <c r="K38" s="442">
        <f>VLOOKUP(A38,EQUIPOS!A8:D165,4,FALSE)</f>
        <v>17422.094508789698</v>
      </c>
      <c r="L38" s="339"/>
      <c r="M38" s="340">
        <v>0.01</v>
      </c>
      <c r="N38" s="276">
        <f t="shared" si="0"/>
        <v>1742209.4508789699</v>
      </c>
    </row>
    <row r="39" spans="1:14">
      <c r="A39" s="116" t="s">
        <v>248</v>
      </c>
      <c r="B39" s="846" t="str">
        <f>VLOOKUP(A39,EQUIPOS!A9:D154,3,FALSE)</f>
        <v>Grúa telescópica de 50 Ton.</v>
      </c>
      <c r="C39" s="847"/>
      <c r="D39" s="847"/>
      <c r="E39" s="847"/>
      <c r="F39" s="847"/>
      <c r="G39" s="847"/>
      <c r="H39" s="848"/>
      <c r="I39" s="425"/>
      <c r="J39" s="426"/>
      <c r="K39" s="442">
        <f>VLOOKUP(A39,EQUIPOS!A9:D166,4,FALSE)</f>
        <v>300509.62247196387</v>
      </c>
      <c r="L39" s="339"/>
      <c r="M39" s="340">
        <v>0.04</v>
      </c>
      <c r="N39" s="276">
        <f t="shared" si="0"/>
        <v>7512740.5617990969</v>
      </c>
    </row>
    <row r="40" spans="1:14">
      <c r="A40" s="116" t="s">
        <v>255</v>
      </c>
      <c r="B40" s="846" t="str">
        <f>VLOOKUP(A40,EQUIPOS!A10:D154,3,FALSE)</f>
        <v>Manómetro cable de acero para bajar la celda</v>
      </c>
      <c r="C40" s="847"/>
      <c r="D40" s="847"/>
      <c r="E40" s="847"/>
      <c r="F40" s="847"/>
      <c r="G40" s="847"/>
      <c r="H40" s="848"/>
      <c r="I40" s="425"/>
      <c r="J40" s="426"/>
      <c r="K40" s="442">
        <f>VLOOKUP(A40,EQUIPOS!A10:D167,4,FALSE)</f>
        <v>2087962.2215262181</v>
      </c>
      <c r="L40" s="339"/>
      <c r="M40" s="340">
        <v>1</v>
      </c>
      <c r="N40" s="276">
        <f t="shared" si="0"/>
        <v>2087962.2215262181</v>
      </c>
    </row>
    <row r="41" spans="1:14">
      <c r="A41" s="116" t="s">
        <v>322</v>
      </c>
      <c r="B41" s="846" t="str">
        <f>VLOOKUP(A41,EQUIPOS!A11:D155,3,FALSE)</f>
        <v xml:space="preserve">Retroexcavadora sobre llantas JD 410
</v>
      </c>
      <c r="C41" s="847"/>
      <c r="D41" s="847"/>
      <c r="E41" s="847"/>
      <c r="F41" s="847"/>
      <c r="G41" s="847"/>
      <c r="H41" s="848"/>
      <c r="I41" s="425"/>
      <c r="J41" s="426"/>
      <c r="K41" s="442">
        <f>VLOOKUP(A41,EQUIPOS!A11:D168,4,FALSE)</f>
        <v>122671.55610683006</v>
      </c>
      <c r="L41" s="339"/>
      <c r="M41" s="340">
        <v>0.2</v>
      </c>
      <c r="N41" s="276">
        <f t="shared" si="0"/>
        <v>613357.78053415031</v>
      </c>
    </row>
    <row r="42" spans="1:14">
      <c r="A42" s="116"/>
      <c r="B42" s="846"/>
      <c r="C42" s="847"/>
      <c r="D42" s="847"/>
      <c r="E42" s="847"/>
      <c r="F42" s="847"/>
      <c r="G42" s="847"/>
      <c r="H42" s="848"/>
      <c r="I42" s="332"/>
      <c r="J42" s="334"/>
      <c r="K42" s="442"/>
      <c r="L42" s="427"/>
      <c r="M42" s="428"/>
      <c r="N42" s="276"/>
    </row>
    <row r="43" spans="1:14">
      <c r="B43" s="846"/>
      <c r="C43" s="847"/>
      <c r="D43" s="847"/>
      <c r="E43" s="847"/>
      <c r="F43" s="847"/>
      <c r="G43" s="847"/>
      <c r="H43" s="848"/>
      <c r="I43" s="39"/>
      <c r="J43" s="40"/>
      <c r="K43" s="442"/>
      <c r="L43" s="280"/>
      <c r="M43" s="281"/>
      <c r="N43" s="276"/>
    </row>
    <row r="44" spans="1:14">
      <c r="B44" s="324"/>
      <c r="C44" s="325"/>
      <c r="D44" s="325"/>
      <c r="E44" s="325"/>
      <c r="F44" s="327"/>
      <c r="G44" s="327"/>
      <c r="H44" s="128"/>
      <c r="I44" s="39"/>
      <c r="J44" s="40"/>
      <c r="K44" s="442"/>
      <c r="L44" s="280"/>
      <c r="M44" s="281"/>
      <c r="N44" s="277"/>
    </row>
    <row r="45" spans="1:14">
      <c r="B45" s="853" t="s">
        <v>952</v>
      </c>
      <c r="C45" s="854"/>
      <c r="D45" s="854"/>
      <c r="E45" s="41"/>
      <c r="F45" s="42"/>
      <c r="G45" s="42"/>
      <c r="H45" s="43"/>
      <c r="I45" s="39"/>
      <c r="J45" s="40"/>
      <c r="K45" s="283"/>
      <c r="L45" s="280"/>
      <c r="M45" s="405">
        <v>0.1</v>
      </c>
      <c r="N45" s="348">
        <f>N86*M45</f>
        <v>69139.567913614796</v>
      </c>
    </row>
    <row r="46" spans="1:14" ht="15.75" thickBot="1">
      <c r="B46" s="846"/>
      <c r="C46" s="847"/>
      <c r="D46" s="847"/>
      <c r="E46" s="847"/>
      <c r="F46" s="847"/>
      <c r="G46" s="847"/>
      <c r="H46" s="848"/>
      <c r="I46" s="855"/>
      <c r="J46" s="856"/>
      <c r="K46" s="44"/>
      <c r="L46" s="857"/>
      <c r="M46" s="858"/>
      <c r="N46" s="108"/>
    </row>
    <row r="47" spans="1:14" ht="15.75" thickBot="1">
      <c r="B47" s="833" t="s">
        <v>953</v>
      </c>
      <c r="C47" s="834"/>
      <c r="D47" s="834"/>
      <c r="E47" s="834"/>
      <c r="F47" s="834"/>
      <c r="G47" s="834"/>
      <c r="H47" s="834"/>
      <c r="I47" s="834"/>
      <c r="J47" s="834"/>
      <c r="K47" s="834"/>
      <c r="L47" s="834"/>
      <c r="M47" s="835"/>
      <c r="N47" s="415">
        <f>SUM(N36:N45)</f>
        <v>20428640.227718059</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24" t="s">
        <v>944</v>
      </c>
      <c r="C51" s="825"/>
      <c r="D51" s="825"/>
      <c r="E51" s="825"/>
      <c r="F51" s="825"/>
      <c r="G51" s="825"/>
      <c r="H51" s="825"/>
      <c r="I51" s="826"/>
      <c r="J51" s="319" t="s">
        <v>945</v>
      </c>
      <c r="K51" s="88" t="s">
        <v>946</v>
      </c>
      <c r="L51" s="827" t="s">
        <v>955</v>
      </c>
      <c r="M51" s="826"/>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20000000</v>
      </c>
      <c r="N52" s="276">
        <f t="shared" ref="N52:N57" si="1">K52*M52</f>
        <v>20000000</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3194.2176657475397</v>
      </c>
      <c r="N53" s="276">
        <f t="shared" si="1"/>
        <v>95826.529972426186</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1796443.8390392405</v>
      </c>
      <c r="N54" s="276">
        <f t="shared" si="1"/>
        <v>3592887.678078481</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1476469.0471821285</v>
      </c>
      <c r="N55" s="276">
        <f t="shared" si="1"/>
        <v>7382345.2359106429</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89689.41108474489</v>
      </c>
      <c r="N56" s="276">
        <f t="shared" si="1"/>
        <v>5381364.6650846936</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39911.218871851976</v>
      </c>
      <c r="N57" s="276">
        <f t="shared" si="1"/>
        <v>478934.62646222371</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33" t="s">
        <v>953</v>
      </c>
      <c r="C63" s="834"/>
      <c r="D63" s="834"/>
      <c r="E63" s="834"/>
      <c r="F63" s="834"/>
      <c r="G63" s="834"/>
      <c r="H63" s="834"/>
      <c r="I63" s="834"/>
      <c r="J63" s="834"/>
      <c r="K63" s="834"/>
      <c r="L63" s="834"/>
      <c r="M63" s="835"/>
      <c r="N63" s="398">
        <f>SUM(N52:N62)</f>
        <v>36931358.735508464</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36" t="s">
        <v>961</v>
      </c>
      <c r="M67" s="809"/>
      <c r="N67" s="79" t="s">
        <v>951</v>
      </c>
    </row>
    <row r="68" spans="1:15">
      <c r="A68" t="s">
        <v>1400</v>
      </c>
      <c r="B68" s="49" t="str">
        <f>VLOOKUP(A68,TRANSPORTE!A5:D117,3,FALSE)</f>
        <v>Transporte de tubos. celdas, etc.</v>
      </c>
      <c r="C68" s="321"/>
      <c r="D68" s="321"/>
      <c r="E68" s="321"/>
      <c r="F68" s="321"/>
      <c r="G68" s="321"/>
      <c r="H68" s="315" t="s">
        <v>1468</v>
      </c>
      <c r="I68" s="283">
        <v>1</v>
      </c>
      <c r="J68" s="290">
        <v>1</v>
      </c>
      <c r="K68" s="283">
        <f>I68*J68</f>
        <v>1</v>
      </c>
      <c r="L68" s="922">
        <f>VLOOKUP(A68,TRANSPORTE!A5:D117,4,FALSE)</f>
        <v>1192807.3520554609</v>
      </c>
      <c r="M68" s="923"/>
      <c r="N68" s="291">
        <f>K68*L68</f>
        <v>1192807.3520554609</v>
      </c>
    </row>
    <row r="69" spans="1:15">
      <c r="A69" t="s">
        <v>1399</v>
      </c>
      <c r="B69" s="49" t="str">
        <f>VLOOKUP(A69,TRANSPORTE!A5:D117,3,FALSE)</f>
        <v>Pasajes aéreos</v>
      </c>
      <c r="C69" s="50"/>
      <c r="D69" s="50"/>
      <c r="E69" s="50"/>
      <c r="F69" s="50"/>
      <c r="G69" s="50"/>
      <c r="H69" s="315" t="s">
        <v>945</v>
      </c>
      <c r="I69" s="283">
        <v>3</v>
      </c>
      <c r="J69" s="290">
        <v>1</v>
      </c>
      <c r="K69" s="283">
        <f>I69*J69</f>
        <v>3</v>
      </c>
      <c r="L69" s="922">
        <f>VLOOKUP(A69,TRANSPORTE!A5:D117,4,FALSE)</f>
        <v>370508.90553967358</v>
      </c>
      <c r="M69" s="923"/>
      <c r="N69" s="291">
        <f>K69*L69</f>
        <v>1111526.7166190208</v>
      </c>
    </row>
    <row r="70" spans="1:15">
      <c r="B70" s="49"/>
      <c r="C70" s="50"/>
      <c r="D70" s="50"/>
      <c r="E70" s="50"/>
      <c r="F70" s="50"/>
      <c r="G70" s="50"/>
      <c r="H70" s="315"/>
      <c r="I70" s="283"/>
      <c r="J70" s="290"/>
      <c r="K70" s="283"/>
      <c r="L70" s="922"/>
      <c r="M70" s="923"/>
      <c r="N70" s="291"/>
    </row>
    <row r="71" spans="1:15">
      <c r="B71" s="49"/>
      <c r="C71" s="50"/>
      <c r="D71" s="50"/>
      <c r="E71" s="50"/>
      <c r="F71" s="50"/>
      <c r="G71" s="50"/>
      <c r="H71" s="315"/>
      <c r="I71" s="283"/>
      <c r="J71" s="290"/>
      <c r="K71" s="283"/>
      <c r="L71" s="922"/>
      <c r="M71" s="923"/>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22"/>
      <c r="M73" s="823"/>
      <c r="N73" s="130"/>
    </row>
    <row r="74" spans="1:15" ht="15.75" thickBot="1">
      <c r="B74" s="839" t="s">
        <v>953</v>
      </c>
      <c r="C74" s="840"/>
      <c r="D74" s="840"/>
      <c r="E74" s="840"/>
      <c r="F74" s="840"/>
      <c r="G74" s="840"/>
      <c r="H74" s="840"/>
      <c r="I74" s="840"/>
      <c r="J74" s="840"/>
      <c r="K74" s="840"/>
      <c r="L74" s="840"/>
      <c r="M74" s="841"/>
      <c r="N74" s="107">
        <f>N68+N69+N70+N71+N72</f>
        <v>2304334.0686744815</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59" t="s">
        <v>963</v>
      </c>
      <c r="C78" s="860"/>
      <c r="D78" s="860"/>
      <c r="E78" s="860"/>
      <c r="F78" s="860"/>
      <c r="G78" s="860"/>
      <c r="H78" s="860"/>
      <c r="I78" s="76" t="s">
        <v>964</v>
      </c>
      <c r="J78" s="78" t="s">
        <v>1410</v>
      </c>
      <c r="K78" s="77" t="s">
        <v>966</v>
      </c>
      <c r="L78" s="861" t="s">
        <v>950</v>
      </c>
      <c r="M78" s="862"/>
      <c r="N78" s="101" t="s">
        <v>951</v>
      </c>
    </row>
    <row r="79" spans="1:15">
      <c r="A79" s="165" t="s">
        <v>6</v>
      </c>
      <c r="B79" s="52" t="str">
        <f>VLOOKUP(A79,'MANO DE OBRA'!A8:D68,3,FALSE)</f>
        <v xml:space="preserve">Obrero </v>
      </c>
      <c r="C79" s="50"/>
      <c r="D79" s="50"/>
      <c r="E79" s="50"/>
      <c r="F79" s="50"/>
      <c r="G79" s="50"/>
      <c r="H79" s="50"/>
      <c r="I79" s="296">
        <f t="shared" ref="I79:I82" si="2">K79/J79*100</f>
        <v>29260.000000000004</v>
      </c>
      <c r="J79" s="297">
        <v>185</v>
      </c>
      <c r="K79" s="298">
        <f>VLOOKUP(A79,'MANO DE OBRA'!A8:D99,4,FALSE)</f>
        <v>54131</v>
      </c>
      <c r="L79" s="53"/>
      <c r="M79" s="438">
        <v>1</v>
      </c>
      <c r="N79" s="399">
        <f t="shared" ref="N79:N82" si="3">K79/M79</f>
        <v>54131</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20"/>
      <c r="C85" s="821" t="e">
        <f>VLOOKUP(B85,'MANO DE OBRA'!B12:E73,3,FALSE)</f>
        <v>#N/A</v>
      </c>
      <c r="D85" s="821" t="e">
        <f>VLOOKUP(C85,'MANO DE OBRA'!C12:F73,3,FALSE)</f>
        <v>#N/A</v>
      </c>
      <c r="E85" s="821" t="e">
        <f>VLOOKUP(D85,'MANO DE OBRA'!D12:G73,3,FALSE)</f>
        <v>#N/A</v>
      </c>
      <c r="F85" s="821" t="e">
        <f>VLOOKUP(E85,'MANO DE OBRA'!E12:H73,3,FALSE)</f>
        <v>#N/A</v>
      </c>
      <c r="G85" s="821" t="e">
        <f>VLOOKUP(F85,'MANO DE OBRA'!F12:I73,3,FALSE)</f>
        <v>#N/A</v>
      </c>
      <c r="H85" s="821" t="e">
        <f>VLOOKUP(G85,'MANO DE OBRA'!G12:J73,3,FALSE)</f>
        <v>#N/A</v>
      </c>
      <c r="I85" s="474"/>
      <c r="J85" s="475"/>
      <c r="K85" s="476"/>
      <c r="L85" s="990"/>
      <c r="M85" s="990"/>
      <c r="N85" s="477"/>
    </row>
    <row r="86" spans="1:14" ht="15.75" thickBot="1">
      <c r="B86" s="839" t="s">
        <v>953</v>
      </c>
      <c r="C86" s="840"/>
      <c r="D86" s="840"/>
      <c r="E86" s="840"/>
      <c r="F86" s="840"/>
      <c r="G86" s="840"/>
      <c r="H86" s="840"/>
      <c r="I86" s="840"/>
      <c r="J86" s="840"/>
      <c r="K86" s="840"/>
      <c r="L86" s="840"/>
      <c r="M86" s="841"/>
      <c r="N86" s="464">
        <f>SUM(N79:N85)</f>
        <v>691395.67913614796</v>
      </c>
    </row>
    <row r="87" spans="1:14" ht="15.75" thickBot="1">
      <c r="B87" s="36"/>
      <c r="C87" s="37"/>
      <c r="D87" s="37"/>
      <c r="E87" s="37"/>
      <c r="F87" s="37"/>
      <c r="G87" s="37"/>
      <c r="H87" s="37"/>
      <c r="I87" s="37"/>
      <c r="J87" s="37"/>
      <c r="K87" s="37"/>
      <c r="L87" s="37"/>
      <c r="M87" s="37"/>
      <c r="N87" s="38"/>
    </row>
    <row r="88" spans="1:14" ht="15.75" thickBot="1">
      <c r="B88" s="833" t="s">
        <v>967</v>
      </c>
      <c r="C88" s="834"/>
      <c r="D88" s="834"/>
      <c r="E88" s="834"/>
      <c r="F88" s="834"/>
      <c r="G88" s="834"/>
      <c r="H88" s="834"/>
      <c r="I88" s="834"/>
      <c r="J88" s="834"/>
      <c r="K88" s="834"/>
      <c r="L88" s="834"/>
      <c r="M88" s="835"/>
      <c r="N88" s="102">
        <f>N86+N74+N63+N47</f>
        <v>60355728.711037159</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24" t="s">
        <v>969</v>
      </c>
      <c r="C92" s="825"/>
      <c r="D92" s="825"/>
      <c r="E92" s="825"/>
      <c r="F92" s="825"/>
      <c r="G92" s="825"/>
      <c r="H92" s="825"/>
      <c r="I92" s="318"/>
      <c r="J92" s="338"/>
      <c r="K92" s="306" t="s">
        <v>970</v>
      </c>
      <c r="L92" s="863" t="s">
        <v>971</v>
      </c>
      <c r="M92" s="864"/>
      <c r="N92" s="307"/>
    </row>
    <row r="93" spans="1:14">
      <c r="B93" s="865" t="s">
        <v>972</v>
      </c>
      <c r="C93" s="866"/>
      <c r="D93" s="866"/>
      <c r="E93" s="866"/>
      <c r="F93" s="866"/>
      <c r="G93" s="866"/>
      <c r="H93" s="866"/>
      <c r="I93" s="90"/>
      <c r="J93" s="91"/>
      <c r="K93" s="308">
        <v>0.2</v>
      </c>
      <c r="L93" s="867">
        <f>N88*K93</f>
        <v>12071145.742207432</v>
      </c>
      <c r="M93" s="868"/>
      <c r="N93" s="54"/>
    </row>
    <row r="94" spans="1:14">
      <c r="B94" s="92" t="s">
        <v>973</v>
      </c>
      <c r="C94" s="93"/>
      <c r="D94" s="93"/>
      <c r="E94" s="93"/>
      <c r="F94" s="93"/>
      <c r="G94" s="93"/>
      <c r="H94" s="93"/>
      <c r="I94" s="90"/>
      <c r="J94" s="91"/>
      <c r="K94" s="308">
        <v>0.05</v>
      </c>
      <c r="L94" s="867">
        <f>N88*K94</f>
        <v>3017786.435551858</v>
      </c>
      <c r="M94" s="868"/>
      <c r="N94" s="54"/>
    </row>
    <row r="95" spans="1:14" ht="15.75" thickBot="1">
      <c r="B95" s="94" t="s">
        <v>974</v>
      </c>
      <c r="C95" s="95"/>
      <c r="D95" s="95"/>
      <c r="E95" s="95"/>
      <c r="F95" s="95"/>
      <c r="G95" s="95"/>
      <c r="H95" s="95"/>
      <c r="I95" s="96"/>
      <c r="J95" s="97"/>
      <c r="K95" s="309">
        <v>0.05</v>
      </c>
      <c r="L95" s="869">
        <f>N88*K95</f>
        <v>3017786.435551858</v>
      </c>
      <c r="M95" s="870"/>
      <c r="N95" s="54"/>
    </row>
    <row r="96" spans="1:14" ht="15.75" thickBot="1">
      <c r="B96" s="833" t="s">
        <v>953</v>
      </c>
      <c r="C96" s="834"/>
      <c r="D96" s="834"/>
      <c r="E96" s="834"/>
      <c r="F96" s="834"/>
      <c r="G96" s="834"/>
      <c r="H96" s="834"/>
      <c r="I96" s="834"/>
      <c r="J96" s="834"/>
      <c r="K96" s="834"/>
      <c r="L96" s="834"/>
      <c r="M96" s="835"/>
      <c r="N96" s="55">
        <f>L93+L94+L95</f>
        <v>18106718.613311149</v>
      </c>
    </row>
    <row r="97" spans="1:14" ht="15.75" thickBot="1">
      <c r="B97" s="36"/>
      <c r="C97" s="37"/>
      <c r="D97" s="37"/>
      <c r="E97" s="37"/>
      <c r="F97" s="37"/>
      <c r="G97" s="37"/>
      <c r="H97" s="37"/>
      <c r="I97" s="37"/>
      <c r="J97" s="37"/>
      <c r="K97" s="37"/>
      <c r="L97" s="37"/>
      <c r="M97" s="37"/>
      <c r="N97" s="38"/>
    </row>
    <row r="98" spans="1:14" ht="15.75" thickBot="1">
      <c r="A98" t="s">
        <v>2016</v>
      </c>
      <c r="B98" s="833" t="s">
        <v>975</v>
      </c>
      <c r="C98" s="834"/>
      <c r="D98" s="834"/>
      <c r="E98" s="834"/>
      <c r="F98" s="834"/>
      <c r="G98" s="834"/>
      <c r="H98" s="834"/>
      <c r="I98" s="834"/>
      <c r="J98" s="834"/>
      <c r="K98" s="834"/>
      <c r="L98" s="834"/>
      <c r="M98" s="835"/>
      <c r="N98" s="192">
        <f>N88+N96</f>
        <v>78462447.324348301</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2216</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2217</v>
      </c>
      <c r="C114" s="259"/>
      <c r="D114" s="259"/>
      <c r="E114" s="259"/>
      <c r="F114" s="259"/>
      <c r="G114" s="259"/>
      <c r="H114" s="259"/>
      <c r="I114" s="259"/>
      <c r="J114" s="259"/>
      <c r="K114" s="259"/>
      <c r="L114" s="259"/>
      <c r="M114" s="259"/>
      <c r="N114" s="260"/>
    </row>
    <row r="115" spans="2:14" ht="15" customHeight="1">
      <c r="B115" s="977" t="s">
        <v>2218</v>
      </c>
      <c r="C115" s="978"/>
      <c r="D115" s="978"/>
      <c r="E115" s="978"/>
      <c r="F115" s="978"/>
      <c r="G115" s="978"/>
      <c r="H115" s="978"/>
      <c r="I115" s="978"/>
      <c r="J115" s="978"/>
      <c r="K115" s="978"/>
      <c r="L115" s="978"/>
      <c r="M115" s="978"/>
      <c r="N115" s="979"/>
    </row>
    <row r="116" spans="2:14" ht="15" customHeight="1">
      <c r="B116" s="977"/>
      <c r="C116" s="978"/>
      <c r="D116" s="978"/>
      <c r="E116" s="978"/>
      <c r="F116" s="978"/>
      <c r="G116" s="978"/>
      <c r="H116" s="978"/>
      <c r="I116" s="978"/>
      <c r="J116" s="978"/>
      <c r="K116" s="978"/>
      <c r="L116" s="978"/>
      <c r="M116" s="978"/>
      <c r="N116" s="979"/>
    </row>
    <row r="117" spans="2:14" ht="30" customHeight="1">
      <c r="B117" s="980" t="s">
        <v>2219</v>
      </c>
      <c r="C117" s="981"/>
      <c r="D117" s="981"/>
      <c r="E117" s="981"/>
      <c r="F117" s="981"/>
      <c r="G117" s="981"/>
      <c r="H117" s="981"/>
      <c r="I117" s="981"/>
      <c r="J117" s="981"/>
      <c r="K117" s="981"/>
      <c r="L117" s="981"/>
      <c r="M117" s="981"/>
      <c r="N117" s="982"/>
    </row>
    <row r="118" spans="2:14">
      <c r="B118" s="980"/>
      <c r="C118" s="981"/>
      <c r="D118" s="981"/>
      <c r="E118" s="981"/>
      <c r="F118" s="981"/>
      <c r="G118" s="981"/>
      <c r="H118" s="981"/>
      <c r="I118" s="981"/>
      <c r="J118" s="981"/>
      <c r="K118" s="981"/>
      <c r="L118" s="981"/>
      <c r="M118" s="981"/>
      <c r="N118" s="982"/>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2220</v>
      </c>
      <c r="C128" s="261"/>
      <c r="D128" s="261"/>
      <c r="E128" s="247"/>
      <c r="F128" s="247"/>
      <c r="G128" s="247"/>
      <c r="H128" s="247"/>
      <c r="I128" s="247"/>
      <c r="J128" s="983"/>
      <c r="K128" s="983"/>
      <c r="L128" s="983"/>
      <c r="M128" s="983"/>
      <c r="N128" s="984"/>
    </row>
    <row r="129" spans="2:14" ht="15.75" thickBot="1">
      <c r="B129" s="423" t="s">
        <v>2221</v>
      </c>
      <c r="C129" s="424"/>
      <c r="D129" s="424"/>
      <c r="E129" s="263"/>
      <c r="F129" s="263"/>
      <c r="G129" s="263"/>
      <c r="H129" s="263"/>
      <c r="I129" s="263"/>
      <c r="J129" s="985"/>
      <c r="K129" s="985"/>
      <c r="L129" s="985"/>
      <c r="M129" s="985"/>
      <c r="N129" s="98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1731</v>
      </c>
      <c r="C31" s="84" t="s">
        <v>1657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326</v>
      </c>
      <c r="B36" s="846" t="str">
        <f>VLOOKUP(A36,EQUIPOS!A6:D154,3,FALSE)</f>
        <v>Sensor de Impacto para prueba de integridad tipo</v>
      </c>
      <c r="C36" s="847"/>
      <c r="D36" s="847"/>
      <c r="E36" s="847"/>
      <c r="F36" s="847"/>
      <c r="G36" s="847"/>
      <c r="H36" s="848"/>
      <c r="I36" s="271"/>
      <c r="J36" s="272"/>
      <c r="K36" s="273">
        <f>VLOOKUP(A36,EQUIPOS!A6:D163,4,FALSE)</f>
        <v>126317.52617594403</v>
      </c>
      <c r="L36" s="274"/>
      <c r="M36" s="340">
        <v>1</v>
      </c>
      <c r="N36" s="276">
        <f>K36/M36</f>
        <v>126317.52617594403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126317.52617594403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400073.41755476414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526390.94373070821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105278.18874614165</v>
      </c>
      <c r="M84" s="868"/>
      <c r="N84" s="54"/>
    </row>
    <row r="85" spans="1:14">
      <c r="B85" s="92" t="s">
        <v>973</v>
      </c>
      <c r="C85" s="93"/>
      <c r="D85" s="93"/>
      <c r="E85" s="93"/>
      <c r="F85" s="93"/>
      <c r="G85" s="93"/>
      <c r="H85" s="93"/>
      <c r="I85" s="90"/>
      <c r="J85" s="91"/>
      <c r="K85" s="308">
        <v>0.05</v>
      </c>
      <c r="L85" s="867">
        <f>N79*K85</f>
        <v>26319.547186535412</v>
      </c>
      <c r="M85" s="868"/>
      <c r="N85" s="54"/>
    </row>
    <row r="86" spans="1:14" ht="15.75" thickBot="1">
      <c r="B86" s="94" t="s">
        <v>974</v>
      </c>
      <c r="C86" s="95"/>
      <c r="D86" s="95"/>
      <c r="E86" s="95"/>
      <c r="F86" s="95"/>
      <c r="G86" s="95"/>
      <c r="H86" s="95"/>
      <c r="I86" s="96"/>
      <c r="J86" s="97"/>
      <c r="K86" s="309">
        <v>0.05</v>
      </c>
      <c r="L86" s="869">
        <f>N79*K86</f>
        <v>26319.547186535412</v>
      </c>
      <c r="M86" s="870"/>
      <c r="N86" s="54"/>
    </row>
    <row r="87" spans="1:14" ht="15.75" thickBot="1">
      <c r="B87" s="833" t="s">
        <v>953</v>
      </c>
      <c r="C87" s="834"/>
      <c r="D87" s="834"/>
      <c r="E87" s="834"/>
      <c r="F87" s="834"/>
      <c r="G87" s="834"/>
      <c r="H87" s="834"/>
      <c r="I87" s="834"/>
      <c r="J87" s="834"/>
      <c r="K87" s="834"/>
      <c r="L87" s="834"/>
      <c r="M87" s="835"/>
      <c r="N87" s="55">
        <f>L84+L85+L86</f>
        <v>157917.28311921246</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684308.2268499207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1105</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320</v>
      </c>
      <c r="B36" s="846" t="str">
        <f>VLOOKUP(A36,EQUIPOS!A6:D154,3,FALSE)</f>
        <v>Retroexcavadora sobre llantas, motor 62HP, Profundidad de excavación de 5.41 metros.</v>
      </c>
      <c r="C36" s="847"/>
      <c r="D36" s="847"/>
      <c r="E36" s="847"/>
      <c r="F36" s="847"/>
      <c r="G36" s="847"/>
      <c r="H36" s="848"/>
      <c r="I36" s="271"/>
      <c r="J36" s="272"/>
      <c r="K36" s="273">
        <f>VLOOKUP(A36,EQUIPOS!A6:D163,4,FALSE)</f>
        <v>148228.13029575298</v>
      </c>
      <c r="L36" s="274"/>
      <c r="M36" s="340">
        <v>10</v>
      </c>
      <c r="N36" s="276">
        <f>K36/M36</f>
        <v>14822.813029575298</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336.34905451801001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15159.162084093308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14906.34910682185</v>
      </c>
      <c r="N48" s="276">
        <f>K48*M48</f>
        <v>7287.5484522240158</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22762.43438007907</v>
      </c>
      <c r="N49" s="276">
        <f>K49*M49</f>
        <v>30349.912506772092</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4897.8004208128932</v>
      </c>
      <c r="N50" s="276">
        <f>K50*M50</f>
        <v>7346.7006312193398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44984.161590215452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9</v>
      </c>
      <c r="B71" s="52" t="str">
        <f>VLOOKUP(A71,'MANO DE OBRA'!A8:D68,3,FALSE)</f>
        <v>Obrero (3)</v>
      </c>
      <c r="C71" s="50"/>
      <c r="D71" s="50"/>
      <c r="E71" s="50"/>
      <c r="F71" s="50"/>
      <c r="G71" s="50"/>
      <c r="H71" s="50"/>
      <c r="I71" s="296">
        <f>K71/J71*100</f>
        <v>87780</v>
      </c>
      <c r="J71" s="297">
        <v>185</v>
      </c>
      <c r="K71" s="298">
        <f>VLOOKUP(A71,'MANO DE OBRA'!A8:D99,4,FALSE)</f>
        <v>162393</v>
      </c>
      <c r="L71" s="53"/>
      <c r="M71" s="438">
        <v>80</v>
      </c>
      <c r="N71" s="399">
        <f>K71/M71</f>
        <v>2029.9124999999999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3363.4905451800996</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63506.814219488864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12701.362843897774</v>
      </c>
      <c r="M84" s="868"/>
      <c r="N84" s="54"/>
    </row>
    <row r="85" spans="1:14">
      <c r="B85" s="92" t="s">
        <v>973</v>
      </c>
      <c r="C85" s="93"/>
      <c r="D85" s="93"/>
      <c r="E85" s="93"/>
      <c r="F85" s="93"/>
      <c r="G85" s="93"/>
      <c r="H85" s="93"/>
      <c r="I85" s="90"/>
      <c r="J85" s="91"/>
      <c r="K85" s="308">
        <v>0.05</v>
      </c>
      <c r="L85" s="867">
        <f>N79*K85</f>
        <v>3175.3407109744435</v>
      </c>
      <c r="M85" s="868"/>
      <c r="N85" s="54"/>
    </row>
    <row r="86" spans="1:14" ht="15.75" thickBot="1">
      <c r="B86" s="94" t="s">
        <v>974</v>
      </c>
      <c r="C86" s="95"/>
      <c r="D86" s="95"/>
      <c r="E86" s="95"/>
      <c r="F86" s="95"/>
      <c r="G86" s="95"/>
      <c r="H86" s="95"/>
      <c r="I86" s="96"/>
      <c r="J86" s="97"/>
      <c r="K86" s="309">
        <v>0.05</v>
      </c>
      <c r="L86" s="869">
        <f>N79*K86</f>
        <v>3175.3407109744435</v>
      </c>
      <c r="M86" s="870"/>
      <c r="N86" s="54"/>
    </row>
    <row r="87" spans="1:14" ht="15.75" thickBot="1">
      <c r="B87" s="833" t="s">
        <v>953</v>
      </c>
      <c r="C87" s="834"/>
      <c r="D87" s="834"/>
      <c r="E87" s="834"/>
      <c r="F87" s="834"/>
      <c r="G87" s="834"/>
      <c r="H87" s="834"/>
      <c r="I87" s="834"/>
      <c r="J87" s="834"/>
      <c r="K87" s="834"/>
      <c r="L87" s="834"/>
      <c r="M87" s="835"/>
      <c r="N87" s="55">
        <f>L84+L85+L86</f>
        <v>19052.04426584666</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82558.858485335528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ht="27"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1106</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204</v>
      </c>
      <c r="B36" s="846" t="str">
        <f>VLOOKUP(A36,EQUIPOS!A6:D154,3,FALSE)</f>
        <v xml:space="preserve">Equipo de soldadura 250 AMP
</v>
      </c>
      <c r="C36" s="847"/>
      <c r="D36" s="847"/>
      <c r="E36" s="847"/>
      <c r="F36" s="847"/>
      <c r="G36" s="847"/>
      <c r="H36" s="848"/>
      <c r="I36" s="271"/>
      <c r="J36" s="272"/>
      <c r="K36" s="273">
        <f>VLOOKUP(A36,EQUIPOS!A6:D163,4,FALSE)</f>
        <v>19100.991164638352</v>
      </c>
      <c r="L36" s="274"/>
      <c r="M36" s="340">
        <v>10</v>
      </c>
      <c r="N36" s="276">
        <f>K36/M36</f>
        <v>1910.0991164638351</v>
      </c>
    </row>
    <row r="37" spans="1:14">
      <c r="A37" s="116" t="s">
        <v>320</v>
      </c>
      <c r="B37" s="846" t="str">
        <f>VLOOKUP(A37,EQUIPOS!A7:D154,3,FALSE)</f>
        <v>Retroexcavadora sobre llantas, motor 62HP, Profundidad de excavación de 5.41 metros.</v>
      </c>
      <c r="C37" s="847"/>
      <c r="D37" s="847"/>
      <c r="E37" s="847"/>
      <c r="F37" s="847"/>
      <c r="G37" s="847"/>
      <c r="H37" s="848"/>
      <c r="I37" s="425"/>
      <c r="J37" s="426"/>
      <c r="K37" s="273">
        <f>VLOOKUP(A37,EQUIPOS!A7:D164,4,FALSE)</f>
        <v>148228.13029575298</v>
      </c>
      <c r="L37" s="339"/>
      <c r="M37" s="340">
        <v>10</v>
      </c>
      <c r="N37" s="276">
        <f>K37/M37</f>
        <v>14822.813029575298</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402.04310903601998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17134.955255075154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12382.764302763015</v>
      </c>
      <c r="N48" s="276">
        <f>K48*M48</f>
        <v>408.63122199117953</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96415.168481334913</v>
      </c>
      <c r="N49" s="276">
        <f>K49*M49</f>
        <v>289245.50544400472</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1088.2611484571134</v>
      </c>
      <c r="N50" s="276">
        <f>K50*M50</f>
        <v>10882.611484571134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300536.74815056706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5">
        <v>80</v>
      </c>
      <c r="N71" s="399">
        <f>K71/M71</f>
        <v>1353.2750000000001</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4020.4310903601995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321692.1344960024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64338.42689920048</v>
      </c>
      <c r="M84" s="868"/>
      <c r="N84" s="54"/>
    </row>
    <row r="85" spans="1:14">
      <c r="B85" s="92" t="s">
        <v>973</v>
      </c>
      <c r="C85" s="93"/>
      <c r="D85" s="93"/>
      <c r="E85" s="93"/>
      <c r="F85" s="93"/>
      <c r="G85" s="93"/>
      <c r="H85" s="93"/>
      <c r="I85" s="90"/>
      <c r="J85" s="91"/>
      <c r="K85" s="308">
        <v>0.05</v>
      </c>
      <c r="L85" s="867">
        <f>N79*K85</f>
        <v>16084.60672480012</v>
      </c>
      <c r="M85" s="868"/>
      <c r="N85" s="54"/>
    </row>
    <row r="86" spans="1:14" ht="15.75" thickBot="1">
      <c r="B86" s="94" t="s">
        <v>974</v>
      </c>
      <c r="C86" s="95"/>
      <c r="D86" s="95"/>
      <c r="E86" s="95"/>
      <c r="F86" s="95"/>
      <c r="G86" s="95"/>
      <c r="H86" s="95"/>
      <c r="I86" s="96"/>
      <c r="J86" s="97"/>
      <c r="K86" s="309">
        <v>0.05</v>
      </c>
      <c r="L86" s="869">
        <f>N79*K86</f>
        <v>16084.60672480012</v>
      </c>
      <c r="M86" s="870"/>
      <c r="N86" s="54"/>
    </row>
    <row r="87" spans="1:14" ht="15.75" thickBot="1">
      <c r="B87" s="833" t="s">
        <v>953</v>
      </c>
      <c r="C87" s="834"/>
      <c r="D87" s="834"/>
      <c r="E87" s="834"/>
      <c r="F87" s="834"/>
      <c r="G87" s="834"/>
      <c r="H87" s="834"/>
      <c r="I87" s="834"/>
      <c r="J87" s="834"/>
      <c r="K87" s="834"/>
      <c r="L87" s="834"/>
      <c r="M87" s="835"/>
      <c r="N87" s="55">
        <f>L84+L85+L86</f>
        <v>96507.64034880072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418199.77484480315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4"/>
      <c r="C1" s="936"/>
      <c r="D1" s="937"/>
      <c r="E1" s="937"/>
      <c r="F1" s="937"/>
      <c r="G1" s="937"/>
      <c r="H1" s="937"/>
      <c r="I1" s="937"/>
      <c r="J1" s="938"/>
      <c r="K1" s="939" t="s">
        <v>933</v>
      </c>
      <c r="L1" s="941" t="s">
        <v>2198</v>
      </c>
      <c r="M1" s="942"/>
      <c r="N1" s="943"/>
    </row>
    <row r="2" spans="2:14" ht="22.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1107</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282</v>
      </c>
      <c r="B36" s="846" t="str">
        <f>VLOOKUP(A36,EQUIPOS!A6:D154,3,FALSE)</f>
        <v>Piloteadora potencia 250KW, RPM 1800, fuerza elevadora 200KN</v>
      </c>
      <c r="C36" s="847"/>
      <c r="D36" s="847"/>
      <c r="E36" s="847"/>
      <c r="F36" s="847"/>
      <c r="G36" s="847"/>
      <c r="H36" s="848"/>
      <c r="I36" s="271"/>
      <c r="J36" s="272"/>
      <c r="K36" s="273">
        <f>VLOOKUP(A36,EQUIPOS!A6:D163,4,FALSE)</f>
        <v>641475.55429560202</v>
      </c>
      <c r="L36" s="274"/>
      <c r="M36" s="340">
        <v>2</v>
      </c>
      <c r="N36" s="276">
        <f>K36/M36</f>
        <v>320737.77714780101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4716.7655451800993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325454.54269298114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2914.1912503836716</v>
      </c>
      <c r="N48" s="276">
        <f>K48*M48</f>
        <v>81597.355010742802</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401372.6150071728</v>
      </c>
      <c r="N49" s="276">
        <f>K49*M49</f>
        <v>140480.41525251046</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8000</v>
      </c>
      <c r="N50" s="276">
        <f>K50*M50</f>
        <v>24000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246077.77026325325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22">
        <f>VLOOKUP(A60,TRANSPORTE!A2:D117,4,FALSE)</f>
        <v>1382.2814125073305</v>
      </c>
      <c r="M60" s="923"/>
      <c r="N60" s="291">
        <f>K60*L60</f>
        <v>483.79849437756565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483.79849437756565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47167.655451800994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619183.76690241299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123836.75338048261</v>
      </c>
      <c r="M84" s="868"/>
      <c r="N84" s="54"/>
    </row>
    <row r="85" spans="1:14">
      <c r="B85" s="92" t="s">
        <v>973</v>
      </c>
      <c r="C85" s="93"/>
      <c r="D85" s="93"/>
      <c r="E85" s="93"/>
      <c r="F85" s="93"/>
      <c r="G85" s="93"/>
      <c r="H85" s="93"/>
      <c r="I85" s="90"/>
      <c r="J85" s="91"/>
      <c r="K85" s="308">
        <v>0.05</v>
      </c>
      <c r="L85" s="867">
        <f>N79*K85</f>
        <v>30959.188345120652</v>
      </c>
      <c r="M85" s="868"/>
      <c r="N85" s="54"/>
    </row>
    <row r="86" spans="1:14" ht="15.75" thickBot="1">
      <c r="B86" s="94" t="s">
        <v>974</v>
      </c>
      <c r="C86" s="95"/>
      <c r="D86" s="95"/>
      <c r="E86" s="95"/>
      <c r="F86" s="95"/>
      <c r="G86" s="95"/>
      <c r="H86" s="95"/>
      <c r="I86" s="96"/>
      <c r="J86" s="97"/>
      <c r="K86" s="309">
        <v>0.05</v>
      </c>
      <c r="L86" s="869">
        <f>N79*K86</f>
        <v>30959.188345120652</v>
      </c>
      <c r="M86" s="870"/>
      <c r="N86" s="54"/>
    </row>
    <row r="87" spans="1:14" ht="15.75" thickBot="1">
      <c r="B87" s="833" t="s">
        <v>953</v>
      </c>
      <c r="C87" s="834"/>
      <c r="D87" s="834"/>
      <c r="E87" s="834"/>
      <c r="F87" s="834"/>
      <c r="G87" s="834"/>
      <c r="H87" s="834"/>
      <c r="I87" s="834"/>
      <c r="J87" s="834"/>
      <c r="K87" s="834"/>
      <c r="L87" s="834"/>
      <c r="M87" s="835"/>
      <c r="N87" s="55">
        <f>L84+L85+L86</f>
        <v>185755.13007072388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804938.89697313681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1108</v>
      </c>
      <c r="C31" s="84" t="s">
        <v>2104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282</v>
      </c>
      <c r="B36" s="846" t="str">
        <f>VLOOKUP(A36,EQUIPOS!A6:D154,3,FALSE)</f>
        <v>Piloteadora potencia 250KW, RPM 1800, fuerza elevadora 200KN</v>
      </c>
      <c r="C36" s="847"/>
      <c r="D36" s="847"/>
      <c r="E36" s="847"/>
      <c r="F36" s="847"/>
      <c r="G36" s="847"/>
      <c r="H36" s="848"/>
      <c r="I36" s="271"/>
      <c r="J36" s="272"/>
      <c r="K36" s="273">
        <f>VLOOKUP(A36,EQUIPOS!A6:D163,4,FALSE)</f>
        <v>641475.55429560202</v>
      </c>
      <c r="L36" s="274"/>
      <c r="M36" s="340">
        <v>2</v>
      </c>
      <c r="N36" s="276">
        <f>K36/M36</f>
        <v>320737.77714780101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4716.7655451800993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325454.54269298114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2914.1912503836716</v>
      </c>
      <c r="N48" s="276">
        <f>K48*M48</f>
        <v>81597.355010742802</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449672.38033094135</v>
      </c>
      <c r="N49" s="276">
        <f>K49*M49</f>
        <v>157385.33311582947</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8000</v>
      </c>
      <c r="N50" s="276">
        <f>K50*M50</f>
        <v>16000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254982.68812657229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22">
        <f>VLOOKUP(A60,TRANSPORTE!A2:D117,4,FALSE)</f>
        <v>1382.2814125073305</v>
      </c>
      <c r="M60" s="923"/>
      <c r="N60" s="291">
        <f>K60*L60</f>
        <v>483.79849437756565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483.79849437756565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47167.655451800994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628088.68476573192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125617.73695314639</v>
      </c>
      <c r="M84" s="868"/>
      <c r="N84" s="54"/>
    </row>
    <row r="85" spans="1:14">
      <c r="B85" s="92" t="s">
        <v>973</v>
      </c>
      <c r="C85" s="93"/>
      <c r="D85" s="93"/>
      <c r="E85" s="93"/>
      <c r="F85" s="93"/>
      <c r="G85" s="93"/>
      <c r="H85" s="93"/>
      <c r="I85" s="90"/>
      <c r="J85" s="91"/>
      <c r="K85" s="308">
        <v>0.05</v>
      </c>
      <c r="L85" s="867">
        <f>N79*K85</f>
        <v>31404.434238286598</v>
      </c>
      <c r="M85" s="868"/>
      <c r="N85" s="54"/>
    </row>
    <row r="86" spans="1:14" ht="15.75" thickBot="1">
      <c r="B86" s="94" t="s">
        <v>974</v>
      </c>
      <c r="C86" s="95"/>
      <c r="D86" s="95"/>
      <c r="E86" s="95"/>
      <c r="F86" s="95"/>
      <c r="G86" s="95"/>
      <c r="H86" s="95"/>
      <c r="I86" s="96"/>
      <c r="J86" s="97"/>
      <c r="K86" s="309">
        <v>0.05</v>
      </c>
      <c r="L86" s="869">
        <f>N79*K86</f>
        <v>31404.434238286598</v>
      </c>
      <c r="M86" s="870"/>
      <c r="N86" s="54"/>
    </row>
    <row r="87" spans="1:14" ht="15.75" thickBot="1">
      <c r="B87" s="833" t="s">
        <v>953</v>
      </c>
      <c r="C87" s="834"/>
      <c r="D87" s="834"/>
      <c r="E87" s="834"/>
      <c r="F87" s="834"/>
      <c r="G87" s="834"/>
      <c r="H87" s="834"/>
      <c r="I87" s="834"/>
      <c r="J87" s="834"/>
      <c r="K87" s="834"/>
      <c r="L87" s="834"/>
      <c r="M87" s="835"/>
      <c r="N87" s="55">
        <f>L84+L85+L86</f>
        <v>188426.60542971958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816515.29019545147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6.5" customHeight="1" thickBot="1">
      <c r="A31" t="s">
        <v>1845</v>
      </c>
      <c r="B31" s="83" t="s">
        <v>1109</v>
      </c>
      <c r="C31" s="84" t="s">
        <v>2105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195</v>
      </c>
      <c r="B36" s="846" t="str">
        <f>VLOOKUP(A36,EQUIPOS!A6:D154,3,FALSE)</f>
        <v xml:space="preserve">Equipo de oxicorte, Capacidad de corte: hasta 6´´ (152mm) </v>
      </c>
      <c r="C36" s="847"/>
      <c r="D36" s="847"/>
      <c r="E36" s="847"/>
      <c r="F36" s="847"/>
      <c r="G36" s="847"/>
      <c r="H36" s="848"/>
      <c r="I36" s="271"/>
      <c r="J36" s="272"/>
      <c r="K36" s="273">
        <f>VLOOKUP(A36,EQUIPOS!A6:D163,4,FALSE)</f>
        <v>19714.543149024896</v>
      </c>
      <c r="L36" s="274"/>
      <c r="M36" s="340">
        <v>1.1299999999999999</v>
      </c>
      <c r="N36" s="276">
        <f>K36/M36</f>
        <v>17446.498361968937</v>
      </c>
    </row>
    <row r="37" spans="1:14">
      <c r="A37" s="116" t="s">
        <v>332</v>
      </c>
      <c r="B37" s="846" t="str">
        <f>VLOOKUP(A37,EQUIPOS!A7:D154,3,FALSE)</f>
        <v xml:space="preserve">Taladro de 1/2´´, pulidora, lijadora y circular
</v>
      </c>
      <c r="C37" s="847"/>
      <c r="D37" s="847"/>
      <c r="E37" s="847"/>
      <c r="F37" s="847"/>
      <c r="G37" s="847"/>
      <c r="H37" s="848"/>
      <c r="I37" s="425"/>
      <c r="J37" s="426"/>
      <c r="K37" s="273">
        <f>VLOOKUP(A37,EQUIPOS!A7:D164,4,FALSE)</f>
        <v>2588.1487569756478</v>
      </c>
      <c r="L37" s="339"/>
      <c r="M37" s="340">
        <v>0.53</v>
      </c>
      <c r="N37" s="276">
        <f>K37/M37</f>
        <v>4883.2995414634861</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2680.2873935734665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25010.085297005891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99803.519427626699</v>
      </c>
      <c r="N48" s="276">
        <f>K48*M48</f>
        <v>1996.070388552534</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5510.0254734145055</v>
      </c>
      <c r="N49" s="276">
        <f>K49*M49</f>
        <v>2755.0127367072528</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40442.342340720483</v>
      </c>
      <c r="N50" s="276">
        <f>K50*M50</f>
        <v>3235.3873872576387</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7986.470512517426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6</v>
      </c>
      <c r="N71" s="399">
        <f>K71/M71</f>
        <v>9021.8333333333339</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26802.873935734664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59799.429745257978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11959.885949051597</v>
      </c>
      <c r="M84" s="868"/>
      <c r="N84" s="54"/>
    </row>
    <row r="85" spans="1:14">
      <c r="B85" s="92" t="s">
        <v>973</v>
      </c>
      <c r="C85" s="93"/>
      <c r="D85" s="93"/>
      <c r="E85" s="93"/>
      <c r="F85" s="93"/>
      <c r="G85" s="93"/>
      <c r="H85" s="93"/>
      <c r="I85" s="90"/>
      <c r="J85" s="91"/>
      <c r="K85" s="308">
        <v>0.05</v>
      </c>
      <c r="L85" s="867">
        <f>N79*K85</f>
        <v>2989.9714872628992</v>
      </c>
      <c r="M85" s="868"/>
      <c r="N85" s="54"/>
    </row>
    <row r="86" spans="1:14" ht="15.75" thickBot="1">
      <c r="B86" s="94" t="s">
        <v>974</v>
      </c>
      <c r="C86" s="95"/>
      <c r="D86" s="95"/>
      <c r="E86" s="95"/>
      <c r="F86" s="95"/>
      <c r="G86" s="95"/>
      <c r="H86" s="95"/>
      <c r="I86" s="96"/>
      <c r="J86" s="97"/>
      <c r="K86" s="309">
        <v>0.05</v>
      </c>
      <c r="L86" s="869">
        <f>N79*K86</f>
        <v>2989.9714872628992</v>
      </c>
      <c r="M86" s="870"/>
      <c r="N86" s="54"/>
    </row>
    <row r="87" spans="1:14" ht="15.75" thickBot="1">
      <c r="B87" s="833" t="s">
        <v>953</v>
      </c>
      <c r="C87" s="834"/>
      <c r="D87" s="834"/>
      <c r="E87" s="834"/>
      <c r="F87" s="834"/>
      <c r="G87" s="834"/>
      <c r="H87" s="834"/>
      <c r="I87" s="834"/>
      <c r="J87" s="834"/>
      <c r="K87" s="834"/>
      <c r="L87" s="834"/>
      <c r="M87" s="835"/>
      <c r="N87" s="55">
        <f>L84+L85+L86</f>
        <v>17939.828923577395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77739.258668835377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7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6.5" customHeight="1" thickBot="1">
      <c r="A31" t="s">
        <v>1845</v>
      </c>
      <c r="B31" s="83" t="s">
        <v>1110</v>
      </c>
      <c r="C31" s="84" t="s">
        <v>1658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123</v>
      </c>
      <c r="B36" s="846" t="str">
        <f>VLOOKUP(A36,EQUIPOS!A6:D154,3,FALSE)</f>
        <v>Bomba de inyección de lechada</v>
      </c>
      <c r="C36" s="847"/>
      <c r="D36" s="847"/>
      <c r="E36" s="847"/>
      <c r="F36" s="847"/>
      <c r="G36" s="847"/>
      <c r="H36" s="848"/>
      <c r="I36" s="271"/>
      <c r="J36" s="272"/>
      <c r="K36" s="273">
        <f>VLOOKUP(A36,EQUIPOS!A6:D163,4,FALSE)</f>
        <v>25665.121630678103</v>
      </c>
      <c r="L36" s="274"/>
      <c r="M36" s="340">
        <v>12</v>
      </c>
      <c r="N36" s="276">
        <f t="shared" ref="N36:N42" si="0">K36/M36</f>
        <v>2138.7601358898419</v>
      </c>
    </row>
    <row r="37" spans="1:14">
      <c r="A37" s="116" t="s">
        <v>288</v>
      </c>
      <c r="B37" s="846" t="str">
        <f>VLOOKUP(A37,EQUIPOS!A7:D154,3,FALSE)</f>
        <v xml:space="preserve">Planta eléctrica </v>
      </c>
      <c r="C37" s="847"/>
      <c r="D37" s="847"/>
      <c r="E37" s="847"/>
      <c r="F37" s="847"/>
      <c r="G37" s="847"/>
      <c r="H37" s="848"/>
      <c r="I37" s="271"/>
      <c r="J37" s="272"/>
      <c r="K37" s="273">
        <f>VLOOKUP(A37,EQUIPOS!A7:D164,4,FALSE)</f>
        <v>14426.456566549768</v>
      </c>
      <c r="L37" s="274"/>
      <c r="M37" s="340">
        <v>1.3</v>
      </c>
      <c r="N37" s="276">
        <f t="shared" si="0"/>
        <v>11097.27428196136</v>
      </c>
    </row>
    <row r="38" spans="1:14">
      <c r="A38" s="116" t="s">
        <v>125</v>
      </c>
      <c r="B38" s="846" t="str">
        <f>VLOOKUP(A38,EQUIPOS!A8:D154,3,FALSE)</f>
        <v>Bomba para gato de tensionamiento</v>
      </c>
      <c r="C38" s="847"/>
      <c r="D38" s="847"/>
      <c r="E38" s="847"/>
      <c r="F38" s="847"/>
      <c r="G38" s="847"/>
      <c r="H38" s="848"/>
      <c r="I38" s="271"/>
      <c r="J38" s="272"/>
      <c r="K38" s="273">
        <f>VLOOKUP(A38,EQUIPOS!A8:D165,4,FALSE)</f>
        <v>50891.844656223584</v>
      </c>
      <c r="L38" s="274"/>
      <c r="M38" s="340">
        <v>12</v>
      </c>
      <c r="N38" s="276">
        <f t="shared" si="0"/>
        <v>4240.987054685299</v>
      </c>
    </row>
    <row r="39" spans="1:14">
      <c r="A39" s="116" t="s">
        <v>180</v>
      </c>
      <c r="B39" s="846" t="str">
        <f>VLOOKUP(A39,EQUIPOS!A9:D154,3,FALSE)</f>
        <v>Compresor 120 HP, con martillo.</v>
      </c>
      <c r="C39" s="847"/>
      <c r="D39" s="847"/>
      <c r="E39" s="847"/>
      <c r="F39" s="847"/>
      <c r="G39" s="847"/>
      <c r="H39" s="848"/>
      <c r="I39" s="271"/>
      <c r="J39" s="272"/>
      <c r="K39" s="273">
        <f>VLOOKUP(A39,EQUIPOS!A9:D166,4,FALSE)</f>
        <v>127782.87094461465</v>
      </c>
      <c r="L39" s="274"/>
      <c r="M39" s="340">
        <v>1.3</v>
      </c>
      <c r="N39" s="276">
        <f t="shared" si="0"/>
        <v>98294.516111242032</v>
      </c>
    </row>
    <row r="40" spans="1:14">
      <c r="A40" s="116" t="s">
        <v>197</v>
      </c>
      <c r="B40" s="846" t="str">
        <f>VLOOKUP(A40,EQUIPOS!A10:D154,3,FALSE)</f>
        <v>Equipo de perforación (TRACKDRILL), potencia 40 HP, 2100 golpes / minuto</v>
      </c>
      <c r="C40" s="847"/>
      <c r="D40" s="847"/>
      <c r="E40" s="847"/>
      <c r="F40" s="847"/>
      <c r="G40" s="847"/>
      <c r="H40" s="848"/>
      <c r="I40" s="271"/>
      <c r="J40" s="272"/>
      <c r="K40" s="273">
        <f>VLOOKUP(A40,EQUIPOS!A10:D167,4,FALSE)</f>
        <v>188090.51693981883</v>
      </c>
      <c r="L40" s="274"/>
      <c r="M40" s="340">
        <v>1.3</v>
      </c>
      <c r="N40" s="276">
        <f t="shared" si="0"/>
        <v>144685.01303062987</v>
      </c>
    </row>
    <row r="41" spans="1:14">
      <c r="A41" s="116" t="s">
        <v>195</v>
      </c>
      <c r="B41" s="846" t="str">
        <f>VLOOKUP(A41,EQUIPOS!A11:D155,3,FALSE)</f>
        <v xml:space="preserve">Equipo de oxicorte, Capacidad de corte: hasta 6´´ (152mm) </v>
      </c>
      <c r="C41" s="847"/>
      <c r="D41" s="847"/>
      <c r="E41" s="847"/>
      <c r="F41" s="847"/>
      <c r="G41" s="847"/>
      <c r="H41" s="848"/>
      <c r="I41" s="271"/>
      <c r="J41" s="272"/>
      <c r="K41" s="273">
        <f>VLOOKUP(A41,EQUIPOS!A11:D168,4,FALSE)</f>
        <v>19714.543149024896</v>
      </c>
      <c r="L41" s="274"/>
      <c r="M41" s="340">
        <v>15</v>
      </c>
      <c r="N41" s="276">
        <f t="shared" si="0"/>
        <v>1314.3028766016598</v>
      </c>
    </row>
    <row r="42" spans="1:14">
      <c r="A42" s="116" t="s">
        <v>240</v>
      </c>
      <c r="B42" s="846" t="str">
        <f>VLOOKUP(A42,EQUIPOS!A12:D156,3,FALSE)</f>
        <v>Gato para tensionamiento, fuerza Max 200 ton, área de tensión 314 cm2.</v>
      </c>
      <c r="C42" s="847"/>
      <c r="D42" s="847"/>
      <c r="E42" s="847"/>
      <c r="F42" s="847"/>
      <c r="G42" s="847"/>
      <c r="H42" s="848"/>
      <c r="I42" s="271"/>
      <c r="J42" s="272"/>
      <c r="K42" s="273">
        <f>VLOOKUP(A42,EQUIPOS!A12:D169,4,FALSE)</f>
        <v>159408.12077299296</v>
      </c>
      <c r="L42" s="274"/>
      <c r="M42" s="340">
        <v>12</v>
      </c>
      <c r="N42" s="276">
        <f t="shared" si="0"/>
        <v>13284.010064416079</v>
      </c>
    </row>
    <row r="43" spans="1:14">
      <c r="A43" s="116"/>
      <c r="B43" s="846"/>
      <c r="C43" s="847"/>
      <c r="D43" s="847"/>
      <c r="E43" s="847"/>
      <c r="F43" s="847"/>
      <c r="G43" s="847"/>
      <c r="H43" s="848"/>
      <c r="I43" s="425"/>
      <c r="J43" s="426"/>
      <c r="K43" s="273"/>
      <c r="L43" s="339"/>
      <c r="M43" s="340"/>
      <c r="N43" s="276"/>
    </row>
    <row r="44" spans="1:14">
      <c r="A44" s="116"/>
      <c r="B44" s="846"/>
      <c r="C44" s="847"/>
      <c r="D44" s="847"/>
      <c r="E44" s="847"/>
      <c r="F44" s="847"/>
      <c r="G44" s="847"/>
      <c r="H44" s="848"/>
      <c r="I44" s="332"/>
      <c r="J44" s="334"/>
      <c r="K44" s="273"/>
      <c r="L44" s="427"/>
      <c r="M44" s="428"/>
      <c r="N44" s="276"/>
    </row>
    <row r="45" spans="1:14">
      <c r="B45" s="846"/>
      <c r="C45" s="847"/>
      <c r="D45" s="847"/>
      <c r="E45" s="847"/>
      <c r="F45" s="847"/>
      <c r="G45" s="847"/>
      <c r="H45" s="848"/>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4133.620069507846</v>
      </c>
    </row>
    <row r="48" spans="1:14" ht="15.75" thickBot="1">
      <c r="B48" s="846"/>
      <c r="C48" s="847"/>
      <c r="D48" s="847"/>
      <c r="E48" s="847"/>
      <c r="F48" s="847"/>
      <c r="G48" s="847"/>
      <c r="H48" s="848"/>
      <c r="I48" s="855"/>
      <c r="J48" s="856"/>
      <c r="K48" s="44"/>
      <c r="L48" s="857"/>
      <c r="M48" s="858"/>
      <c r="N48" s="108"/>
    </row>
    <row r="49" spans="1:14" ht="15.75" thickBot="1">
      <c r="B49" s="833" t="s">
        <v>953</v>
      </c>
      <c r="C49" s="834"/>
      <c r="D49" s="834"/>
      <c r="E49" s="834"/>
      <c r="F49" s="834"/>
      <c r="G49" s="834"/>
      <c r="H49" s="834"/>
      <c r="I49" s="834"/>
      <c r="J49" s="834"/>
      <c r="K49" s="834"/>
      <c r="L49" s="834"/>
      <c r="M49" s="835"/>
      <c r="N49" s="398">
        <f>SUM(N36:N48)</f>
        <v>279188.48362493399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24" t="s">
        <v>944</v>
      </c>
      <c r="C53" s="825"/>
      <c r="D53" s="825"/>
      <c r="E53" s="825"/>
      <c r="F53" s="825"/>
      <c r="G53" s="825"/>
      <c r="H53" s="825"/>
      <c r="I53" s="826"/>
      <c r="J53" s="319" t="s">
        <v>945</v>
      </c>
      <c r="K53" s="88" t="s">
        <v>946</v>
      </c>
      <c r="L53" s="827" t="s">
        <v>955</v>
      </c>
      <c r="M53" s="826"/>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4897.8004208128932</v>
      </c>
      <c r="N54" s="276">
        <f>K54*M54</f>
        <v>979.56008416257873</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6476.4545438558307</v>
      </c>
      <c r="N55" s="276">
        <f t="shared" ref="N55:N67" si="1">K55*M55</f>
        <v>35814.793627522748</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25021.371715022393</v>
      </c>
      <c r="N56" s="276">
        <f t="shared" si="1"/>
        <v>200.17097372017915</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21294.784438316929</v>
      </c>
      <c r="N57" s="276">
        <f t="shared" si="1"/>
        <v>468.48525764297239</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851.79137753267719</v>
      </c>
      <c r="N58" s="276">
        <f t="shared" si="1"/>
        <v>255.53741325980315</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1597.1088328737699</v>
      </c>
      <c r="N59" s="276">
        <f t="shared" si="1"/>
        <v>159.71088328737699</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5156.2333498112439</v>
      </c>
      <c r="N60" s="276">
        <f t="shared" si="1"/>
        <v>2578.1166749056219</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81860.217583444348</v>
      </c>
      <c r="N61" s="276">
        <f t="shared" si="1"/>
        <v>8186.0217583444355</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1079.58974488375</v>
      </c>
      <c r="N62" s="276">
        <f t="shared" si="1"/>
        <v>10795.897448837499</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21191.392837674899</v>
      </c>
      <c r="N63" s="276">
        <f t="shared" si="1"/>
        <v>21191.392837674899</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15323.454039579896</v>
      </c>
      <c r="N64" s="276">
        <f t="shared" si="1"/>
        <v>7661.7270197899479</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6069.0135649203257</v>
      </c>
      <c r="N65" s="276">
        <f t="shared" si="1"/>
        <v>3337.9574607061795</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4897.8004208128932</v>
      </c>
      <c r="N66" s="276">
        <f t="shared" si="1"/>
        <v>244.89002104064468</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3726.5872767054625</v>
      </c>
      <c r="N67" s="276">
        <f t="shared" si="1"/>
        <v>3726.5872767054625</v>
      </c>
    </row>
    <row r="68" spans="1:14" ht="15.75" thickBot="1">
      <c r="B68" s="46"/>
      <c r="C68" s="314"/>
      <c r="D68" s="314"/>
      <c r="E68" s="314"/>
      <c r="F68" s="314"/>
      <c r="G68" s="314"/>
      <c r="H68" s="314"/>
      <c r="I68" s="314"/>
      <c r="J68" s="439"/>
      <c r="K68" s="129"/>
      <c r="L68" s="329"/>
      <c r="M68" s="406"/>
      <c r="N68" s="276"/>
    </row>
    <row r="69" spans="1:14" ht="15.75" thickBot="1">
      <c r="B69" s="833" t="s">
        <v>953</v>
      </c>
      <c r="C69" s="834"/>
      <c r="D69" s="834"/>
      <c r="E69" s="834"/>
      <c r="F69" s="834"/>
      <c r="G69" s="834"/>
      <c r="H69" s="834"/>
      <c r="I69" s="834"/>
      <c r="J69" s="834"/>
      <c r="K69" s="834"/>
      <c r="L69" s="834"/>
      <c r="M69" s="835"/>
      <c r="N69" s="398">
        <f>SUM(N54:N68)</f>
        <v>95600.848737600347</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836" t="s">
        <v>961</v>
      </c>
      <c r="M73" s="809"/>
      <c r="N73" s="79" t="s">
        <v>951</v>
      </c>
    </row>
    <row r="74" spans="1:14">
      <c r="B74" s="49"/>
      <c r="C74" s="321"/>
      <c r="D74" s="321"/>
      <c r="E74" s="321"/>
      <c r="F74" s="321"/>
      <c r="G74" s="321"/>
      <c r="H74" s="315"/>
      <c r="I74" s="283"/>
      <c r="J74" s="290"/>
      <c r="K74" s="283"/>
      <c r="L74" s="922"/>
      <c r="M74" s="923"/>
      <c r="N74" s="291"/>
    </row>
    <row r="75" spans="1:14">
      <c r="B75" s="49"/>
      <c r="C75" s="50"/>
      <c r="D75" s="50"/>
      <c r="E75" s="50"/>
      <c r="F75" s="50"/>
      <c r="G75" s="50"/>
      <c r="H75" s="315"/>
      <c r="I75" s="283"/>
      <c r="J75" s="290"/>
      <c r="K75" s="283"/>
      <c r="L75" s="922"/>
      <c r="M75" s="923"/>
      <c r="N75" s="291"/>
    </row>
    <row r="76" spans="1:14">
      <c r="B76" s="49"/>
      <c r="C76" s="50"/>
      <c r="D76" s="50"/>
      <c r="E76" s="50"/>
      <c r="F76" s="50"/>
      <c r="G76" s="50"/>
      <c r="H76" s="315"/>
      <c r="I76" s="283"/>
      <c r="J76" s="290"/>
      <c r="K76" s="283"/>
      <c r="L76" s="922"/>
      <c r="M76" s="923"/>
      <c r="N76" s="291"/>
    </row>
    <row r="77" spans="1:14">
      <c r="B77" s="49"/>
      <c r="C77" s="50"/>
      <c r="D77" s="50"/>
      <c r="E77" s="50"/>
      <c r="F77" s="50"/>
      <c r="G77" s="50"/>
      <c r="H77" s="315"/>
      <c r="I77" s="283"/>
      <c r="J77" s="290"/>
      <c r="K77" s="283"/>
      <c r="L77" s="922"/>
      <c r="M77" s="923"/>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22"/>
      <c r="M79" s="823"/>
      <c r="N79" s="130"/>
    </row>
    <row r="80" spans="1:14" ht="15.75" thickBot="1">
      <c r="B80" s="839" t="s">
        <v>953</v>
      </c>
      <c r="C80" s="840"/>
      <c r="D80" s="840"/>
      <c r="E80" s="840"/>
      <c r="F80" s="840"/>
      <c r="G80" s="840"/>
      <c r="H80" s="840"/>
      <c r="I80" s="840"/>
      <c r="J80" s="840"/>
      <c r="K80" s="840"/>
      <c r="L80" s="840"/>
      <c r="M80" s="841"/>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59" t="s">
        <v>963</v>
      </c>
      <c r="C84" s="860"/>
      <c r="D84" s="860"/>
      <c r="E84" s="860"/>
      <c r="F84" s="860"/>
      <c r="G84" s="860"/>
      <c r="H84" s="860"/>
      <c r="I84" s="76" t="s">
        <v>964</v>
      </c>
      <c r="J84" s="78" t="s">
        <v>1410</v>
      </c>
      <c r="K84" s="77" t="s">
        <v>966</v>
      </c>
      <c r="L84" s="861" t="s">
        <v>950</v>
      </c>
      <c r="M84" s="862"/>
      <c r="N84" s="101" t="s">
        <v>951</v>
      </c>
    </row>
    <row r="85" spans="1:15">
      <c r="A85" s="165" t="s">
        <v>11</v>
      </c>
      <c r="B85" s="52" t="str">
        <f>VLOOKUP(A85,'MANO DE OBRA'!A8:D68,3,FALSE)</f>
        <v>Obrero (4)</v>
      </c>
      <c r="C85" s="50"/>
      <c r="D85" s="50"/>
      <c r="E85" s="50"/>
      <c r="F85" s="50"/>
      <c r="G85" s="50"/>
      <c r="H85" s="50"/>
      <c r="I85" s="296">
        <f>K85/J85*100</f>
        <v>117040.00000000001</v>
      </c>
      <c r="J85" s="297">
        <v>185</v>
      </c>
      <c r="K85" s="298">
        <f>VLOOKUP(A85,'MANO DE OBRA'!A8:D99,4,FALSE)</f>
        <v>216524</v>
      </c>
      <c r="L85" s="53"/>
      <c r="M85" s="438">
        <v>10.4</v>
      </c>
      <c r="N85" s="399">
        <f>K85/M85</f>
        <v>20819.615384615383</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20"/>
      <c r="C90" s="821"/>
      <c r="D90" s="821"/>
      <c r="E90" s="821"/>
      <c r="F90" s="821"/>
      <c r="G90" s="821"/>
      <c r="H90" s="821"/>
      <c r="I90" s="129"/>
      <c r="J90" s="129"/>
      <c r="K90" s="129"/>
      <c r="L90" s="921"/>
      <c r="M90" s="921"/>
      <c r="N90" s="48"/>
    </row>
    <row r="91" spans="1:15" ht="15.75" thickBot="1">
      <c r="B91" s="839" t="s">
        <v>953</v>
      </c>
      <c r="C91" s="840"/>
      <c r="D91" s="840"/>
      <c r="E91" s="840"/>
      <c r="F91" s="840"/>
      <c r="G91" s="840"/>
      <c r="H91" s="840"/>
      <c r="I91" s="840"/>
      <c r="J91" s="840"/>
      <c r="K91" s="840"/>
      <c r="L91" s="840"/>
      <c r="M91" s="841"/>
      <c r="N91" s="305">
        <f>SUM(N85:N90)</f>
        <v>41336.200695078456</v>
      </c>
    </row>
    <row r="92" spans="1:15" ht="15.75" thickBot="1">
      <c r="B92" s="36"/>
      <c r="C92" s="37"/>
      <c r="D92" s="37"/>
      <c r="E92" s="37"/>
      <c r="F92" s="37"/>
      <c r="G92" s="37"/>
      <c r="H92" s="37"/>
      <c r="I92" s="37"/>
      <c r="J92" s="37"/>
      <c r="K92" s="37"/>
      <c r="L92" s="37"/>
      <c r="M92" s="37"/>
      <c r="N92" s="38"/>
    </row>
    <row r="93" spans="1:15" ht="15.75" thickBot="1">
      <c r="B93" s="833" t="s">
        <v>967</v>
      </c>
      <c r="C93" s="834"/>
      <c r="D93" s="834"/>
      <c r="E93" s="834"/>
      <c r="F93" s="834"/>
      <c r="G93" s="834"/>
      <c r="H93" s="834"/>
      <c r="I93" s="834"/>
      <c r="J93" s="834"/>
      <c r="K93" s="834"/>
      <c r="L93" s="834"/>
      <c r="M93" s="835"/>
      <c r="N93" s="102">
        <f>N49+N69+N80+N91</f>
        <v>416125.53305761283</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24" t="s">
        <v>969</v>
      </c>
      <c r="C97" s="825"/>
      <c r="D97" s="825"/>
      <c r="E97" s="825"/>
      <c r="F97" s="825"/>
      <c r="G97" s="825"/>
      <c r="H97" s="825"/>
      <c r="I97" s="318"/>
      <c r="J97" s="338"/>
      <c r="K97" s="306" t="s">
        <v>970</v>
      </c>
      <c r="L97" s="863" t="s">
        <v>971</v>
      </c>
      <c r="M97" s="864"/>
      <c r="N97" s="307"/>
    </row>
    <row r="98" spans="1:14">
      <c r="B98" s="865" t="s">
        <v>972</v>
      </c>
      <c r="C98" s="866"/>
      <c r="D98" s="866"/>
      <c r="E98" s="866"/>
      <c r="F98" s="866"/>
      <c r="G98" s="866"/>
      <c r="H98" s="866"/>
      <c r="I98" s="90"/>
      <c r="J98" s="91"/>
      <c r="K98" s="308">
        <v>0.2</v>
      </c>
      <c r="L98" s="867">
        <f>N93*K98</f>
        <v>83225.106611522569</v>
      </c>
      <c r="M98" s="868"/>
      <c r="N98" s="54"/>
    </row>
    <row r="99" spans="1:14">
      <c r="B99" s="92" t="s">
        <v>973</v>
      </c>
      <c r="C99" s="93"/>
      <c r="D99" s="93"/>
      <c r="E99" s="93"/>
      <c r="F99" s="93"/>
      <c r="G99" s="93"/>
      <c r="H99" s="93"/>
      <c r="I99" s="90"/>
      <c r="J99" s="91"/>
      <c r="K99" s="308">
        <v>0.05</v>
      </c>
      <c r="L99" s="867">
        <f>N93*K99</f>
        <v>20806.276652880642</v>
      </c>
      <c r="M99" s="868"/>
      <c r="N99" s="54"/>
    </row>
    <row r="100" spans="1:14" ht="15.75" thickBot="1">
      <c r="B100" s="94" t="s">
        <v>974</v>
      </c>
      <c r="C100" s="95"/>
      <c r="D100" s="95"/>
      <c r="E100" s="95"/>
      <c r="F100" s="95"/>
      <c r="G100" s="95"/>
      <c r="H100" s="95"/>
      <c r="I100" s="96"/>
      <c r="J100" s="97"/>
      <c r="K100" s="309">
        <v>0.05</v>
      </c>
      <c r="L100" s="869">
        <f>N93*K100</f>
        <v>20806.276652880642</v>
      </c>
      <c r="M100" s="870"/>
      <c r="N100" s="54"/>
    </row>
    <row r="101" spans="1:14" ht="15.75" thickBot="1">
      <c r="B101" s="833" t="s">
        <v>953</v>
      </c>
      <c r="C101" s="834"/>
      <c r="D101" s="834"/>
      <c r="E101" s="834"/>
      <c r="F101" s="834"/>
      <c r="G101" s="834"/>
      <c r="H101" s="834"/>
      <c r="I101" s="834"/>
      <c r="J101" s="834"/>
      <c r="K101" s="834"/>
      <c r="L101" s="834"/>
      <c r="M101" s="835"/>
      <c r="N101" s="55">
        <f>L98+L99+L100</f>
        <v>124837.65991728385</v>
      </c>
    </row>
    <row r="102" spans="1:14" ht="15.75" thickBot="1">
      <c r="B102" s="36"/>
      <c r="C102" s="37"/>
      <c r="D102" s="37"/>
      <c r="E102" s="37"/>
      <c r="F102" s="37"/>
      <c r="G102" s="37"/>
      <c r="H102" s="37"/>
      <c r="I102" s="37"/>
      <c r="J102" s="37"/>
      <c r="K102" s="37"/>
      <c r="L102" s="37"/>
      <c r="M102" s="37"/>
      <c r="N102" s="38"/>
    </row>
    <row r="103" spans="1:14" ht="15.75" thickBot="1">
      <c r="A103" t="s">
        <v>2016</v>
      </c>
      <c r="B103" s="833" t="s">
        <v>975</v>
      </c>
      <c r="C103" s="834"/>
      <c r="D103" s="834"/>
      <c r="E103" s="834"/>
      <c r="F103" s="834"/>
      <c r="G103" s="834"/>
      <c r="H103" s="834"/>
      <c r="I103" s="834"/>
      <c r="J103" s="834"/>
      <c r="K103" s="834"/>
      <c r="L103" s="834"/>
      <c r="M103" s="835"/>
      <c r="N103" s="192">
        <f>N93+N101</f>
        <v>540963.19297489664</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2216</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2217</v>
      </c>
      <c r="C119" s="259"/>
      <c r="D119" s="259"/>
      <c r="E119" s="259"/>
      <c r="F119" s="259"/>
      <c r="G119" s="259"/>
      <c r="H119" s="259"/>
      <c r="I119" s="259"/>
      <c r="J119" s="259"/>
      <c r="K119" s="259"/>
      <c r="L119" s="259"/>
      <c r="M119" s="259"/>
      <c r="N119" s="260"/>
    </row>
    <row r="120" spans="2:14" ht="15" customHeight="1">
      <c r="B120" s="977" t="s">
        <v>2218</v>
      </c>
      <c r="C120" s="978"/>
      <c r="D120" s="978"/>
      <c r="E120" s="978"/>
      <c r="F120" s="978"/>
      <c r="G120" s="978"/>
      <c r="H120" s="978"/>
      <c r="I120" s="978"/>
      <c r="J120" s="978"/>
      <c r="K120" s="978"/>
      <c r="L120" s="978"/>
      <c r="M120" s="978"/>
      <c r="N120" s="979"/>
    </row>
    <row r="121" spans="2:14" ht="15" customHeight="1">
      <c r="B121" s="977"/>
      <c r="C121" s="978"/>
      <c r="D121" s="978"/>
      <c r="E121" s="978"/>
      <c r="F121" s="978"/>
      <c r="G121" s="978"/>
      <c r="H121" s="978"/>
      <c r="I121" s="978"/>
      <c r="J121" s="978"/>
      <c r="K121" s="978"/>
      <c r="L121" s="978"/>
      <c r="M121" s="978"/>
      <c r="N121" s="979"/>
    </row>
    <row r="122" spans="2:14" ht="30" customHeight="1">
      <c r="B122" s="980" t="s">
        <v>2219</v>
      </c>
      <c r="C122" s="981"/>
      <c r="D122" s="981"/>
      <c r="E122" s="981"/>
      <c r="F122" s="981"/>
      <c r="G122" s="981"/>
      <c r="H122" s="981"/>
      <c r="I122" s="981"/>
      <c r="J122" s="981"/>
      <c r="K122" s="981"/>
      <c r="L122" s="981"/>
      <c r="M122" s="981"/>
      <c r="N122" s="982"/>
    </row>
    <row r="123" spans="2:14">
      <c r="B123" s="980"/>
      <c r="C123" s="981"/>
      <c r="D123" s="981"/>
      <c r="E123" s="981"/>
      <c r="F123" s="981"/>
      <c r="G123" s="981"/>
      <c r="H123" s="981"/>
      <c r="I123" s="981"/>
      <c r="J123" s="981"/>
      <c r="K123" s="981"/>
      <c r="L123" s="981"/>
      <c r="M123" s="981"/>
      <c r="N123" s="982"/>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2220</v>
      </c>
      <c r="C133" s="261"/>
      <c r="D133" s="261"/>
      <c r="E133" s="247"/>
      <c r="F133" s="247"/>
      <c r="G133" s="247"/>
      <c r="H133" s="247"/>
      <c r="I133" s="247"/>
      <c r="J133" s="983"/>
      <c r="K133" s="983"/>
      <c r="L133" s="983"/>
      <c r="M133" s="983"/>
      <c r="N133" s="984"/>
    </row>
    <row r="134" spans="2:14" ht="15.75" thickBot="1">
      <c r="B134" s="423" t="s">
        <v>2221</v>
      </c>
      <c r="C134" s="424"/>
      <c r="D134" s="424"/>
      <c r="E134" s="263"/>
      <c r="F134" s="263"/>
      <c r="G134" s="263"/>
      <c r="H134" s="263"/>
      <c r="I134" s="263"/>
      <c r="J134" s="985"/>
      <c r="K134" s="985"/>
      <c r="L134" s="985"/>
      <c r="M134" s="985"/>
      <c r="N134" s="98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7.25" customHeight="1" thickBot="1">
      <c r="A31" t="s">
        <v>1845</v>
      </c>
      <c r="B31" s="83" t="s">
        <v>1111</v>
      </c>
      <c r="C31" s="84" t="s">
        <v>2106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224</v>
      </c>
      <c r="B36" s="846" t="str">
        <f>VLOOKUP(A36,EQUIPOS!A6:D154,3,FALSE)</f>
        <v>Equipo de Medición (Deformimetros Eléctricos, Mecánicos, Celdas de Carga,  Etc.)</v>
      </c>
      <c r="C36" s="847"/>
      <c r="D36" s="847"/>
      <c r="E36" s="847"/>
      <c r="F36" s="847"/>
      <c r="G36" s="847"/>
      <c r="H36" s="848"/>
      <c r="I36" s="271"/>
      <c r="J36" s="272"/>
      <c r="K36" s="273">
        <f>VLOOKUP(A36,EQUIPOS!A6:D163,4,FALSE)</f>
        <v>203394.8010306294</v>
      </c>
      <c r="L36" s="274"/>
      <c r="M36" s="340">
        <v>3.3333333330000001</v>
      </c>
      <c r="N36" s="276">
        <f>K36/M36</f>
        <v>61018.44031529066</v>
      </c>
    </row>
    <row r="37" spans="1:14">
      <c r="A37" s="116" t="s">
        <v>125</v>
      </c>
      <c r="B37" s="846" t="str">
        <f>VLOOKUP(A37,EQUIPOS!A7:D154,3,FALSE)</f>
        <v>Bomba para gato de tensionamiento</v>
      </c>
      <c r="C37" s="847"/>
      <c r="D37" s="847"/>
      <c r="E37" s="847"/>
      <c r="F37" s="847"/>
      <c r="G37" s="847"/>
      <c r="H37" s="848"/>
      <c r="I37" s="425"/>
      <c r="J37" s="426"/>
      <c r="K37" s="273">
        <f>VLOOKUP(A37,EQUIPOS!A7:D164,4,FALSE)</f>
        <v>50891.844656223584</v>
      </c>
      <c r="L37" s="339"/>
      <c r="M37" s="340">
        <v>0.1</v>
      </c>
      <c r="N37" s="276">
        <f>K37/M37</f>
        <v>508918.44656223583</v>
      </c>
    </row>
    <row r="38" spans="1:14">
      <c r="A38" s="116" t="s">
        <v>240</v>
      </c>
      <c r="B38" s="846" t="str">
        <f>VLOOKUP(A38,EQUIPOS!A8:D154,3,FALSE)</f>
        <v>Gato para tensionamiento, fuerza Max 200 ton, área de tensión 314 cm2.</v>
      </c>
      <c r="C38" s="847"/>
      <c r="D38" s="847"/>
      <c r="E38" s="847"/>
      <c r="F38" s="847"/>
      <c r="G38" s="847"/>
      <c r="H38" s="848"/>
      <c r="I38" s="332"/>
      <c r="J38" s="334"/>
      <c r="K38" s="273">
        <f>VLOOKUP(A38,EQUIPOS!A8:D165,4,FALSE)</f>
        <v>159408.12077299296</v>
      </c>
      <c r="L38" s="427"/>
      <c r="M38" s="428">
        <v>0.1</v>
      </c>
      <c r="N38" s="276">
        <f>K38/M38</f>
        <v>1594081.2077299296</v>
      </c>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2164018.0946074561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922">
        <f>VLOOKUP(A60,TRANSPORTE!A2:D117,4,FALSE)</f>
        <v>5747.6091392918106</v>
      </c>
      <c r="M60" s="923"/>
      <c r="N60" s="291">
        <f>K60*L60</f>
        <v>86214.137089377153</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86214.137089377153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6101.0196361652497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2256333.2513329987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451266.65026659978</v>
      </c>
      <c r="M84" s="868"/>
      <c r="N84" s="54"/>
    </row>
    <row r="85" spans="1:14">
      <c r="B85" s="92" t="s">
        <v>973</v>
      </c>
      <c r="C85" s="93"/>
      <c r="D85" s="93"/>
      <c r="E85" s="93"/>
      <c r="F85" s="93"/>
      <c r="G85" s="93"/>
      <c r="H85" s="93"/>
      <c r="I85" s="90"/>
      <c r="J85" s="91"/>
      <c r="K85" s="308">
        <v>0.05</v>
      </c>
      <c r="L85" s="867">
        <f>N79*K85</f>
        <v>112816.66256664995</v>
      </c>
      <c r="M85" s="868"/>
      <c r="N85" s="54"/>
    </row>
    <row r="86" spans="1:14" ht="15.75" thickBot="1">
      <c r="B86" s="94" t="s">
        <v>974</v>
      </c>
      <c r="C86" s="95"/>
      <c r="D86" s="95"/>
      <c r="E86" s="95"/>
      <c r="F86" s="95"/>
      <c r="G86" s="95"/>
      <c r="H86" s="95"/>
      <c r="I86" s="96"/>
      <c r="J86" s="97"/>
      <c r="K86" s="309">
        <v>0.05</v>
      </c>
      <c r="L86" s="869">
        <f>N79*K86</f>
        <v>112816.66256664995</v>
      </c>
      <c r="M86" s="870"/>
      <c r="N86" s="54"/>
    </row>
    <row r="87" spans="1:14" ht="15.75" thickBot="1">
      <c r="B87" s="833" t="s">
        <v>953</v>
      </c>
      <c r="C87" s="834"/>
      <c r="D87" s="834"/>
      <c r="E87" s="834"/>
      <c r="F87" s="834"/>
      <c r="G87" s="834"/>
      <c r="H87" s="834"/>
      <c r="I87" s="834"/>
      <c r="J87" s="834"/>
      <c r="K87" s="834"/>
      <c r="L87" s="834"/>
      <c r="M87" s="835"/>
      <c r="N87" s="55">
        <f>L84+L85+L86</f>
        <v>676899.97539989965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2933233.2267328985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8.75" customHeight="1" thickBot="1">
      <c r="A31" t="s">
        <v>1845</v>
      </c>
      <c r="B31" s="83" t="s">
        <v>1112</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112</v>
      </c>
      <c r="B36" s="846" t="str">
        <f>VLOOKUP(A36,EQUIPOS!A6:D154,3,FALSE)</f>
        <v xml:space="preserve">Aspersor manual
</v>
      </c>
      <c r="C36" s="847"/>
      <c r="D36" s="847"/>
      <c r="E36" s="847"/>
      <c r="F36" s="847"/>
      <c r="G36" s="847"/>
      <c r="H36" s="848"/>
      <c r="I36" s="271"/>
      <c r="J36" s="272"/>
      <c r="K36" s="273">
        <f>VLOOKUP(A36,EQUIPOS!A6:D163,4,FALSE)</f>
        <v>3044.5778570314651</v>
      </c>
      <c r="L36" s="274"/>
      <c r="M36" s="340">
        <v>2</v>
      </c>
      <c r="N36" s="276">
        <f>K36/M36</f>
        <v>1522.2889285157326</v>
      </c>
    </row>
    <row r="37" spans="1:14">
      <c r="A37" s="116" t="s">
        <v>363</v>
      </c>
      <c r="B37" s="846" t="str">
        <f>VLOOKUP(A37,EQUIPOS!A7:D154,3,FALSE)</f>
        <v>Vibrador de concreto, Motor de 3 hp a 18.000 rpm Mangueras de 4 mt</v>
      </c>
      <c r="C37" s="847"/>
      <c r="D37" s="847"/>
      <c r="E37" s="847"/>
      <c r="F37" s="847"/>
      <c r="G37" s="847"/>
      <c r="H37" s="848"/>
      <c r="I37" s="425"/>
      <c r="J37" s="426"/>
      <c r="K37" s="273">
        <f>VLOOKUP(A37,EQUIPOS!A7:D164,4,FALSE)</f>
        <v>7666.9722566768787</v>
      </c>
      <c r="L37" s="339"/>
      <c r="M37" s="340">
        <v>2</v>
      </c>
      <c r="N37" s="276">
        <f>K37/M37</f>
        <v>3833.4861283384394</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1681.7452725900498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7037.5203294442217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54656.940648356525</v>
      </c>
      <c r="N48" s="276">
        <f>K48*M48</f>
        <v>251421.92698244</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6250.0192326460192</v>
      </c>
      <c r="N49" s="276">
        <f>K49*M49</f>
        <v>6250.0192326460192</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449672.38033094135</v>
      </c>
      <c r="N50" s="276">
        <f>K50*M50</f>
        <v>449672.38033094135</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8000</v>
      </c>
      <c r="N51" s="276">
        <f>K51*M51</f>
        <v>36800</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744144.32654602733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1382.2814125073305</v>
      </c>
      <c r="M60" s="923"/>
      <c r="N60" s="291">
        <f>K60*L60</f>
        <v>1382.2814125073305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1382.2814125073305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33634.905451800994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786199.03373977984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157239.80674795597</v>
      </c>
      <c r="M84" s="868"/>
      <c r="N84" s="54"/>
    </row>
    <row r="85" spans="1:14">
      <c r="B85" s="92" t="s">
        <v>973</v>
      </c>
      <c r="C85" s="93"/>
      <c r="D85" s="93"/>
      <c r="E85" s="93"/>
      <c r="F85" s="93"/>
      <c r="G85" s="93"/>
      <c r="H85" s="93"/>
      <c r="I85" s="90"/>
      <c r="J85" s="91"/>
      <c r="K85" s="308">
        <v>0.05</v>
      </c>
      <c r="L85" s="867">
        <f>N79*K85</f>
        <v>39309.951686988992</v>
      </c>
      <c r="M85" s="868"/>
      <c r="N85" s="54"/>
    </row>
    <row r="86" spans="1:14" ht="15.75" thickBot="1">
      <c r="B86" s="94" t="s">
        <v>974</v>
      </c>
      <c r="C86" s="95"/>
      <c r="D86" s="95"/>
      <c r="E86" s="95"/>
      <c r="F86" s="95"/>
      <c r="G86" s="95"/>
      <c r="H86" s="95"/>
      <c r="I86" s="96"/>
      <c r="J86" s="97"/>
      <c r="K86" s="309">
        <v>0.05</v>
      </c>
      <c r="L86" s="869">
        <f>N79*K86</f>
        <v>39309.951686988992</v>
      </c>
      <c r="M86" s="870"/>
      <c r="N86" s="54"/>
    </row>
    <row r="87" spans="1:14" ht="15.75" thickBot="1">
      <c r="B87" s="833" t="s">
        <v>953</v>
      </c>
      <c r="C87" s="834"/>
      <c r="D87" s="834"/>
      <c r="E87" s="834"/>
      <c r="F87" s="834"/>
      <c r="G87" s="834"/>
      <c r="H87" s="834"/>
      <c r="I87" s="834"/>
      <c r="J87" s="834"/>
      <c r="K87" s="834"/>
      <c r="L87" s="834"/>
      <c r="M87" s="835"/>
      <c r="N87" s="55">
        <f>L84+L85+L86</f>
        <v>235859.71012193395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1022058.7438617138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22.5" customHeight="1" thickBot="1">
      <c r="A31" t="s">
        <v>1845</v>
      </c>
      <c r="B31" s="83" t="s">
        <v>1113</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112</v>
      </c>
      <c r="B36" s="846" t="str">
        <f>VLOOKUP(A36,EQUIPOS!A6:D154,3,FALSE)</f>
        <v xml:space="preserve">Aspersor manual
</v>
      </c>
      <c r="C36" s="847"/>
      <c r="D36" s="847"/>
      <c r="E36" s="847"/>
      <c r="F36" s="847"/>
      <c r="G36" s="847"/>
      <c r="H36" s="848"/>
      <c r="I36" s="271"/>
      <c r="J36" s="272"/>
      <c r="K36" s="273">
        <f>VLOOKUP(A36,EQUIPOS!A6:D163,4,FALSE)</f>
        <v>3044.5778570314651</v>
      </c>
      <c r="L36" s="274"/>
      <c r="M36" s="340">
        <v>2</v>
      </c>
      <c r="N36" s="276">
        <f>K36/M36</f>
        <v>1522.2889285157326</v>
      </c>
    </row>
    <row r="37" spans="1:14">
      <c r="A37" s="116" t="s">
        <v>363</v>
      </c>
      <c r="B37" s="846" t="str">
        <f>VLOOKUP(A37,EQUIPOS!A7:D154,3,FALSE)</f>
        <v>Vibrador de concreto, Motor de 3 hp a 18.000 rpm Mangueras de 4 mt</v>
      </c>
      <c r="C37" s="847"/>
      <c r="D37" s="847"/>
      <c r="E37" s="847"/>
      <c r="F37" s="847"/>
      <c r="G37" s="847"/>
      <c r="H37" s="848"/>
      <c r="I37" s="425"/>
      <c r="J37" s="426"/>
      <c r="K37" s="273">
        <f>VLOOKUP(A37,EQUIPOS!A7:D164,4,FALSE)</f>
        <v>7666.9722566768787</v>
      </c>
      <c r="L37" s="339"/>
      <c r="M37" s="340">
        <v>2</v>
      </c>
      <c r="N37" s="276">
        <f>K37/M37</f>
        <v>3833.4861283384394</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1348.350761295025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6704.1258181491976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54656.940648356525</v>
      </c>
      <c r="N48" s="276">
        <f>K48*M48</f>
        <v>251421.92698244</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6250.0192326460192</v>
      </c>
      <c r="N49" s="276">
        <f>K49*M49</f>
        <v>6250.0192326460192</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423419.10533616232</v>
      </c>
      <c r="N50" s="276">
        <f>K50*M50</f>
        <v>423419.10533616232</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8000</v>
      </c>
      <c r="N51" s="276">
        <f>K51*M51</f>
        <v>36800</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717891.0515512483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1382.2814125073305</v>
      </c>
      <c r="M60" s="923"/>
      <c r="N60" s="291">
        <f>K60*L60</f>
        <v>1382.2814125073305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1382.2814125073305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26967.015225900497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752944.47400780523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150588.89480156105</v>
      </c>
      <c r="M84" s="868"/>
      <c r="N84" s="54"/>
    </row>
    <row r="85" spans="1:14">
      <c r="B85" s="92" t="s">
        <v>973</v>
      </c>
      <c r="C85" s="93"/>
      <c r="D85" s="93"/>
      <c r="E85" s="93"/>
      <c r="F85" s="93"/>
      <c r="G85" s="93"/>
      <c r="H85" s="93"/>
      <c r="I85" s="90"/>
      <c r="J85" s="91"/>
      <c r="K85" s="308">
        <v>0.05</v>
      </c>
      <c r="L85" s="867">
        <f>N79*K85</f>
        <v>37647.223700390263</v>
      </c>
      <c r="M85" s="868"/>
      <c r="N85" s="54"/>
    </row>
    <row r="86" spans="1:14" ht="15.75" thickBot="1">
      <c r="B86" s="94" t="s">
        <v>974</v>
      </c>
      <c r="C86" s="95"/>
      <c r="D86" s="95"/>
      <c r="E86" s="95"/>
      <c r="F86" s="95"/>
      <c r="G86" s="95"/>
      <c r="H86" s="95"/>
      <c r="I86" s="96"/>
      <c r="J86" s="97"/>
      <c r="K86" s="309">
        <v>0.05</v>
      </c>
      <c r="L86" s="869">
        <f>N79*K86</f>
        <v>37647.223700390263</v>
      </c>
      <c r="M86" s="870"/>
      <c r="N86" s="54"/>
    </row>
    <row r="87" spans="1:14" ht="15.75" thickBot="1">
      <c r="B87" s="833" t="s">
        <v>953</v>
      </c>
      <c r="C87" s="834"/>
      <c r="D87" s="834"/>
      <c r="E87" s="834"/>
      <c r="F87" s="834"/>
      <c r="G87" s="834"/>
      <c r="H87" s="834"/>
      <c r="I87" s="834"/>
      <c r="J87" s="834"/>
      <c r="K87" s="834"/>
      <c r="L87" s="834"/>
      <c r="M87" s="835"/>
      <c r="N87" s="55">
        <f>L84+L85+L86</f>
        <v>225883.34220234156</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978827.81621014676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election activeCell="C31" sqref="C31"/>
    </sheetView>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20.25" customHeight="1" thickBot="1">
      <c r="A31" t="s">
        <v>1845</v>
      </c>
      <c r="B31" s="83" t="s">
        <v>1114</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112</v>
      </c>
      <c r="B36" s="846" t="str">
        <f>VLOOKUP(A36,EQUIPOS!A6:D154,3,FALSE)</f>
        <v xml:space="preserve">Aspersor manual
</v>
      </c>
      <c r="C36" s="847"/>
      <c r="D36" s="847"/>
      <c r="E36" s="847"/>
      <c r="F36" s="847"/>
      <c r="G36" s="847"/>
      <c r="H36" s="848"/>
      <c r="I36" s="271"/>
      <c r="J36" s="272"/>
      <c r="K36" s="273">
        <f>VLOOKUP(A36,EQUIPOS!A6:D163,4,FALSE)</f>
        <v>3044.5778570314651</v>
      </c>
      <c r="L36" s="274"/>
      <c r="M36" s="340">
        <v>2</v>
      </c>
      <c r="N36" s="276">
        <f>K36/M36</f>
        <v>1522.2889285157326</v>
      </c>
    </row>
    <row r="37" spans="1:14">
      <c r="A37" s="116" t="s">
        <v>363</v>
      </c>
      <c r="B37" s="846" t="str">
        <f>VLOOKUP(A37,EQUIPOS!A7:D154,3,FALSE)</f>
        <v>Vibrador de concreto, Motor de 3 hp a 18.000 rpm Mangueras de 4 mt</v>
      </c>
      <c r="C37" s="847"/>
      <c r="D37" s="847"/>
      <c r="E37" s="847"/>
      <c r="F37" s="847"/>
      <c r="G37" s="847"/>
      <c r="H37" s="848"/>
      <c r="I37" s="425"/>
      <c r="J37" s="426"/>
      <c r="K37" s="273">
        <f>VLOOKUP(A37,EQUIPOS!A7:D164,4,FALSE)</f>
        <v>7666.9722566768787</v>
      </c>
      <c r="L37" s="339"/>
      <c r="M37" s="340">
        <v>2</v>
      </c>
      <c r="N37" s="276">
        <f>K37/M37</f>
        <v>3833.4861283384394</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1348.350761295025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6704.1258181491976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401372.6150071728</v>
      </c>
      <c r="N48" s="276">
        <f>K48*M48</f>
        <v>401372.6150071728</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6250.0192326460192</v>
      </c>
      <c r="N49" s="276">
        <f>K49*M49</f>
        <v>6250.0192326460192</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8000</v>
      </c>
      <c r="N50" s="276">
        <f>K50*M50</f>
        <v>36800</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444422.63423981884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1382.2814125073305</v>
      </c>
      <c r="M60" s="923"/>
      <c r="N60" s="291">
        <f>K60*L60</f>
        <v>1382.2814125073305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1382.2814125073305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26967.015225900497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479476.05669637589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95895.211339275178</v>
      </c>
      <c r="M84" s="868"/>
      <c r="N84" s="54"/>
    </row>
    <row r="85" spans="1:14">
      <c r="B85" s="92" t="s">
        <v>973</v>
      </c>
      <c r="C85" s="93"/>
      <c r="D85" s="93"/>
      <c r="E85" s="93"/>
      <c r="F85" s="93"/>
      <c r="G85" s="93"/>
      <c r="H85" s="93"/>
      <c r="I85" s="90"/>
      <c r="J85" s="91"/>
      <c r="K85" s="308">
        <v>0.05</v>
      </c>
      <c r="L85" s="867">
        <f>N79*K85</f>
        <v>23973.802834818795</v>
      </c>
      <c r="M85" s="868"/>
      <c r="N85" s="54"/>
    </row>
    <row r="86" spans="1:14" ht="15.75" thickBot="1">
      <c r="B86" s="94" t="s">
        <v>974</v>
      </c>
      <c r="C86" s="95"/>
      <c r="D86" s="95"/>
      <c r="E86" s="95"/>
      <c r="F86" s="95"/>
      <c r="G86" s="95"/>
      <c r="H86" s="95"/>
      <c r="I86" s="96"/>
      <c r="J86" s="97"/>
      <c r="K86" s="309">
        <v>0.05</v>
      </c>
      <c r="L86" s="869">
        <f>N79*K86</f>
        <v>23973.802834818795</v>
      </c>
      <c r="M86" s="870"/>
      <c r="N86" s="54"/>
    </row>
    <row r="87" spans="1:14" ht="15.75" thickBot="1">
      <c r="B87" s="833" t="s">
        <v>953</v>
      </c>
      <c r="C87" s="834"/>
      <c r="D87" s="834"/>
      <c r="E87" s="834"/>
      <c r="F87" s="834"/>
      <c r="G87" s="834"/>
      <c r="H87" s="834"/>
      <c r="I87" s="834"/>
      <c r="J87" s="834"/>
      <c r="K87" s="834"/>
      <c r="L87" s="834"/>
      <c r="M87" s="835"/>
      <c r="N87" s="55">
        <f>L84+L85+L86</f>
        <v>143842.81700891277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623318.87370528863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1115</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112</v>
      </c>
      <c r="B36" s="846" t="str">
        <f>VLOOKUP(A36,EQUIPOS!A6:D154,3,FALSE)</f>
        <v xml:space="preserve">Aspersor manual
</v>
      </c>
      <c r="C36" s="847"/>
      <c r="D36" s="847"/>
      <c r="E36" s="847"/>
      <c r="F36" s="847"/>
      <c r="G36" s="847"/>
      <c r="H36" s="848"/>
      <c r="I36" s="271"/>
      <c r="J36" s="272"/>
      <c r="K36" s="273">
        <f>VLOOKUP(A36,EQUIPOS!A6:D163,4,FALSE)</f>
        <v>3044.5778570314651</v>
      </c>
      <c r="L36" s="274"/>
      <c r="M36" s="340">
        <v>2</v>
      </c>
      <c r="N36" s="276">
        <f>K36/M36</f>
        <v>1522.2889285157326</v>
      </c>
    </row>
    <row r="37" spans="1:14">
      <c r="A37" s="116" t="s">
        <v>363</v>
      </c>
      <c r="B37" s="846" t="str">
        <f>VLOOKUP(A37,EQUIPOS!A7:D154,3,FALSE)</f>
        <v>Vibrador de concreto, Motor de 3 hp a 18.000 rpm Mangueras de 4 mt</v>
      </c>
      <c r="C37" s="847"/>
      <c r="D37" s="847"/>
      <c r="E37" s="847"/>
      <c r="F37" s="847"/>
      <c r="G37" s="847"/>
      <c r="H37" s="848"/>
      <c r="I37" s="425"/>
      <c r="J37" s="426"/>
      <c r="K37" s="273">
        <f>VLOOKUP(A37,EQUIPOS!A7:D164,4,FALSE)</f>
        <v>7666.9722566768787</v>
      </c>
      <c r="L37" s="339"/>
      <c r="M37" s="340">
        <v>2</v>
      </c>
      <c r="N37" s="276">
        <f>K37/M37</f>
        <v>3833.4861283384394</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1348.350761295025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6704.1258181491976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381378.94189803704</v>
      </c>
      <c r="N48" s="276">
        <f>K48*M48</f>
        <v>381378.94189803704</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6250.0192326460192</v>
      </c>
      <c r="N49" s="276">
        <f>K49*M49</f>
        <v>6250.0192326460192</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6000</v>
      </c>
      <c r="N50" s="276">
        <f>K50*M50</f>
        <v>27599.999999999996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33" t="s">
        <v>953</v>
      </c>
      <c r="C55" s="834"/>
      <c r="D55" s="834"/>
      <c r="E55" s="834"/>
      <c r="F55" s="834"/>
      <c r="G55" s="834"/>
      <c r="H55" s="834"/>
      <c r="I55" s="834"/>
      <c r="J55" s="834"/>
      <c r="K55" s="834"/>
      <c r="L55" s="834"/>
      <c r="M55" s="835"/>
      <c r="N55" s="398">
        <f>SUM(N48:N54)</f>
        <v>415228.96113068308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22">
        <f>VLOOKUP(A60,TRANSPORTE!A2:D117,4,FALSE)</f>
        <v>1382.2814125073305</v>
      </c>
      <c r="M60" s="923"/>
      <c r="N60" s="291">
        <f>K60*L60</f>
        <v>1382.2814125073305</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1382.2814125073305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26967.015225900497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450282.38358724013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90056.476717448037</v>
      </c>
      <c r="M84" s="868"/>
      <c r="N84" s="54"/>
    </row>
    <row r="85" spans="1:14">
      <c r="B85" s="92" t="s">
        <v>973</v>
      </c>
      <c r="C85" s="93"/>
      <c r="D85" s="93"/>
      <c r="E85" s="93"/>
      <c r="F85" s="93"/>
      <c r="G85" s="93"/>
      <c r="H85" s="93"/>
      <c r="I85" s="90"/>
      <c r="J85" s="91"/>
      <c r="K85" s="308">
        <v>0.05</v>
      </c>
      <c r="L85" s="867">
        <f>N79*K85</f>
        <v>22514.119179362009</v>
      </c>
      <c r="M85" s="868"/>
      <c r="N85" s="54"/>
    </row>
    <row r="86" spans="1:14" ht="15.75" thickBot="1">
      <c r="B86" s="94" t="s">
        <v>974</v>
      </c>
      <c r="C86" s="95"/>
      <c r="D86" s="95"/>
      <c r="E86" s="95"/>
      <c r="F86" s="95"/>
      <c r="G86" s="95"/>
      <c r="H86" s="95"/>
      <c r="I86" s="96"/>
      <c r="J86" s="97"/>
      <c r="K86" s="309">
        <v>0.05</v>
      </c>
      <c r="L86" s="869">
        <f>N79*K86</f>
        <v>22514.119179362009</v>
      </c>
      <c r="M86" s="870"/>
      <c r="N86" s="54"/>
    </row>
    <row r="87" spans="1:14" ht="15.75" thickBot="1">
      <c r="B87" s="833" t="s">
        <v>953</v>
      </c>
      <c r="C87" s="834"/>
      <c r="D87" s="834"/>
      <c r="E87" s="834"/>
      <c r="F87" s="834"/>
      <c r="G87" s="834"/>
      <c r="H87" s="834"/>
      <c r="I87" s="834"/>
      <c r="J87" s="834"/>
      <c r="K87" s="834"/>
      <c r="L87" s="834"/>
      <c r="M87" s="835"/>
      <c r="N87" s="55">
        <f>L84+L85+L86</f>
        <v>135084.71507617205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585367.09866341215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ht="25.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1116</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257</v>
      </c>
      <c r="B36" s="846" t="str">
        <f>VLOOKUP(A36,EQUIPOS!A6:D154,3,FALSE)</f>
        <v>Mezcladora de concreto 1 bulto</v>
      </c>
      <c r="C36" s="847"/>
      <c r="D36" s="847"/>
      <c r="E36" s="847"/>
      <c r="F36" s="847"/>
      <c r="G36" s="847"/>
      <c r="H36" s="848"/>
      <c r="I36" s="271"/>
      <c r="J36" s="272"/>
      <c r="K36" s="273">
        <f>VLOOKUP(A36,EQUIPOS!A6:D163,4,FALSE)</f>
        <v>21288.626299372801</v>
      </c>
      <c r="L36" s="274"/>
      <c r="M36" s="340">
        <v>1</v>
      </c>
      <c r="N36" s="276">
        <f>K36/M36</f>
        <v>21288.626299372801</v>
      </c>
    </row>
    <row r="37" spans="1:14">
      <c r="A37" s="116" t="s">
        <v>363</v>
      </c>
      <c r="B37" s="846" t="str">
        <f>VLOOKUP(A37,EQUIPOS!A7:D154,3,FALSE)</f>
        <v>Vibrador de concreto, Motor de 3 hp a 18.000 rpm Mangueras de 4 mt</v>
      </c>
      <c r="C37" s="847"/>
      <c r="D37" s="847"/>
      <c r="E37" s="847"/>
      <c r="F37" s="847"/>
      <c r="G37" s="847"/>
      <c r="H37" s="848"/>
      <c r="I37" s="425"/>
      <c r="J37" s="426"/>
      <c r="K37" s="273">
        <f>VLOOKUP(A37,EQUIPOS!A7:D164,4,FALSE)</f>
        <v>7666.9722566768787</v>
      </c>
      <c r="L37" s="339"/>
      <c r="M37" s="340">
        <v>1</v>
      </c>
      <c r="N37" s="276">
        <f>K37/M37</f>
        <v>7666.9722566768787</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N81*M41</f>
        <v>3373.3390225900498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32328.937578639732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78556.459792951151</v>
      </c>
      <c r="N48" s="276">
        <f>K48*M48</f>
        <v>74628.636803303583</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73.467006312193405</v>
      </c>
      <c r="N49" s="276">
        <f>K49*M49</f>
        <v>12489.391073072878</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78556.459792951151</v>
      </c>
      <c r="N50" s="276">
        <f>K50*M50</f>
        <v>43206.052886123136</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468.48525764297244</v>
      </c>
      <c r="N51" s="276">
        <f>K51*M51</f>
        <v>140545.57729289174</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6000</v>
      </c>
      <c r="N52" s="276">
        <f>K52*M52</f>
        <v>18600</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3" t="s">
        <v>953</v>
      </c>
      <c r="C59" s="834"/>
      <c r="D59" s="834"/>
      <c r="E59" s="834"/>
      <c r="F59" s="834"/>
      <c r="G59" s="834"/>
      <c r="H59" s="834"/>
      <c r="I59" s="834"/>
      <c r="J59" s="834"/>
      <c r="K59" s="834"/>
      <c r="L59" s="834"/>
      <c r="M59" s="835"/>
      <c r="N59" s="398">
        <f>SUM(N48:N58)</f>
        <v>289469.65805539134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922">
        <f>VLOOKUP(A64,TRANSPORTE!A2:D117,4,FALSE)</f>
        <v>1331.0858046366889</v>
      </c>
      <c r="M64" s="923"/>
      <c r="N64" s="291">
        <f>K64*L64</f>
        <v>732.09719255017899</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922">
        <f>VLOOKUP(A65,TRANSPORTE!A3:D117,4,FALSE)</f>
        <v>1331.0858046366889</v>
      </c>
      <c r="M65" s="923"/>
      <c r="N65" s="291">
        <f>K65*L65</f>
        <v>1264.5315144048543</v>
      </c>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1996.6287069550333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67466.780451800994</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N43+N59+N70+N81</f>
        <v>391262.00479278713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78252.400958557424</v>
      </c>
      <c r="M88" s="868"/>
      <c r="N88" s="54"/>
    </row>
    <row r="89" spans="1:14">
      <c r="B89" s="92" t="s">
        <v>973</v>
      </c>
      <c r="C89" s="93"/>
      <c r="D89" s="93"/>
      <c r="E89" s="93"/>
      <c r="F89" s="93"/>
      <c r="G89" s="93"/>
      <c r="H89" s="93"/>
      <c r="I89" s="90"/>
      <c r="J89" s="91"/>
      <c r="K89" s="308">
        <v>0.05</v>
      </c>
      <c r="L89" s="867">
        <f>N83*K89</f>
        <v>19563.100239639356</v>
      </c>
      <c r="M89" s="868"/>
      <c r="N89" s="54"/>
    </row>
    <row r="90" spans="1:14" ht="15.75" thickBot="1">
      <c r="B90" s="94" t="s">
        <v>974</v>
      </c>
      <c r="C90" s="95"/>
      <c r="D90" s="95"/>
      <c r="E90" s="95"/>
      <c r="F90" s="95"/>
      <c r="G90" s="95"/>
      <c r="H90" s="95"/>
      <c r="I90" s="96"/>
      <c r="J90" s="97"/>
      <c r="K90" s="309">
        <v>0.05</v>
      </c>
      <c r="L90" s="869">
        <f>N83*K90</f>
        <v>19563.100239639356</v>
      </c>
      <c r="M90" s="870"/>
      <c r="N90" s="54"/>
    </row>
    <row r="91" spans="1:14" ht="15.75" thickBot="1">
      <c r="B91" s="833" t="s">
        <v>953</v>
      </c>
      <c r="C91" s="834"/>
      <c r="D91" s="834"/>
      <c r="E91" s="834"/>
      <c r="F91" s="834"/>
      <c r="G91" s="834"/>
      <c r="H91" s="834"/>
      <c r="I91" s="834"/>
      <c r="J91" s="834"/>
      <c r="K91" s="834"/>
      <c r="L91" s="834"/>
      <c r="M91" s="835"/>
      <c r="N91" s="55">
        <f>L88+L89+L90</f>
        <v>117378.60143783614</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508640.60623062326</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1117</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257</v>
      </c>
      <c r="B36" s="846" t="str">
        <f>VLOOKUP(A36,EQUIPOS!A6:D154,3,FALSE)</f>
        <v>Mezcladora de concreto 1 bulto</v>
      </c>
      <c r="C36" s="847"/>
      <c r="D36" s="847"/>
      <c r="E36" s="847"/>
      <c r="F36" s="847"/>
      <c r="G36" s="847"/>
      <c r="H36" s="848"/>
      <c r="I36" s="271"/>
      <c r="J36" s="272"/>
      <c r="K36" s="273">
        <f>VLOOKUP(A36,EQUIPOS!A6:D163,4,FALSE)</f>
        <v>21288.626299372801</v>
      </c>
      <c r="L36" s="274"/>
      <c r="M36" s="340">
        <v>1</v>
      </c>
      <c r="N36" s="276">
        <f>K36/M36</f>
        <v>21288.626299372801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N81*M41</f>
        <v>3373.3390225900498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24661.965321962853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78556.459792951151</v>
      </c>
      <c r="N48" s="276">
        <f>K48*M48</f>
        <v>65987.426226078969</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73.467006312193405</v>
      </c>
      <c r="N49" s="276">
        <f>K49*M49</f>
        <v>13591.39616775578</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78556.459792951151</v>
      </c>
      <c r="N50" s="276">
        <f>K50*M50</f>
        <v>49490.569669559227</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468.48525764297244</v>
      </c>
      <c r="N51" s="276">
        <f>K51*M51</f>
        <v>121806.16698717284</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3" t="s">
        <v>953</v>
      </c>
      <c r="C59" s="834"/>
      <c r="D59" s="834"/>
      <c r="E59" s="834"/>
      <c r="F59" s="834"/>
      <c r="G59" s="834"/>
      <c r="H59" s="834"/>
      <c r="I59" s="834"/>
      <c r="J59" s="834"/>
      <c r="K59" s="834"/>
      <c r="L59" s="834"/>
      <c r="M59" s="835"/>
      <c r="N59" s="398">
        <f>SUM(N48:N58)</f>
        <v>250875.55905056681</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922">
        <f>VLOOKUP(A64,TRANSPORTE!A2:D117,4,FALSE)</f>
        <v>1331.0858046366889</v>
      </c>
      <c r="M64" s="923"/>
      <c r="N64" s="291">
        <f>K64*L64</f>
        <v>838.58405692111398</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922">
        <f>VLOOKUP(A65,TRANSPORTE!A3:D117,4,FALSE)</f>
        <v>1331.0858046366889</v>
      </c>
      <c r="M65" s="923"/>
      <c r="N65" s="291">
        <f>K65*L65</f>
        <v>1118.1120758948186</v>
      </c>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1956.6961328159327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67466.780451800994</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N43+N59+N70+N81</f>
        <v>344961.00095714652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68992.200191429307</v>
      </c>
      <c r="M88" s="868"/>
      <c r="N88" s="54"/>
    </row>
    <row r="89" spans="1:14">
      <c r="B89" s="92" t="s">
        <v>973</v>
      </c>
      <c r="C89" s="93"/>
      <c r="D89" s="93"/>
      <c r="E89" s="93"/>
      <c r="F89" s="93"/>
      <c r="G89" s="93"/>
      <c r="H89" s="93"/>
      <c r="I89" s="90"/>
      <c r="J89" s="91"/>
      <c r="K89" s="308">
        <v>0.05</v>
      </c>
      <c r="L89" s="867">
        <f>N83*K89</f>
        <v>17248.050047857327</v>
      </c>
      <c r="M89" s="868"/>
      <c r="N89" s="54"/>
    </row>
    <row r="90" spans="1:14" ht="15.75" thickBot="1">
      <c r="B90" s="94" t="s">
        <v>974</v>
      </c>
      <c r="C90" s="95"/>
      <c r="D90" s="95"/>
      <c r="E90" s="95"/>
      <c r="F90" s="95"/>
      <c r="G90" s="95"/>
      <c r="H90" s="95"/>
      <c r="I90" s="96"/>
      <c r="J90" s="97"/>
      <c r="K90" s="309">
        <v>0.05</v>
      </c>
      <c r="L90" s="869">
        <f>N83*K90</f>
        <v>17248.050047857327</v>
      </c>
      <c r="M90" s="870"/>
      <c r="N90" s="54"/>
    </row>
    <row r="91" spans="1:14" ht="15.75" thickBot="1">
      <c r="B91" s="833" t="s">
        <v>953</v>
      </c>
      <c r="C91" s="834"/>
      <c r="D91" s="834"/>
      <c r="E91" s="834"/>
      <c r="F91" s="834"/>
      <c r="G91" s="834"/>
      <c r="H91" s="834"/>
      <c r="I91" s="834"/>
      <c r="J91" s="834"/>
      <c r="K91" s="834"/>
      <c r="L91" s="834"/>
      <c r="M91" s="835"/>
      <c r="N91" s="55">
        <f>L88+L89+L90</f>
        <v>103488.30028714395</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448449.30124429049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1118</v>
      </c>
      <c r="C31" s="84" t="s">
        <v>2113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257</v>
      </c>
      <c r="B36" s="846" t="str">
        <f>VLOOKUP(A36,EQUIPOS!A6:D154,3,FALSE)</f>
        <v>Mezcladora de concreto 1 bulto</v>
      </c>
      <c r="C36" s="847"/>
      <c r="D36" s="847"/>
      <c r="E36" s="847"/>
      <c r="F36" s="847"/>
      <c r="G36" s="847"/>
      <c r="H36" s="848"/>
      <c r="I36" s="271"/>
      <c r="J36" s="272"/>
      <c r="K36" s="273">
        <f>VLOOKUP(A36,EQUIPOS!A6:D163,4,FALSE)</f>
        <v>21288.626299372801</v>
      </c>
      <c r="L36" s="274"/>
      <c r="M36" s="340">
        <v>1</v>
      </c>
      <c r="N36" s="276">
        <f>K36/M36</f>
        <v>21288.626299372801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N81*M41</f>
        <v>2698.6712180720406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23987.297517444844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78556.459792951151</v>
      </c>
      <c r="N48" s="276">
        <f>K48*M48</f>
        <v>39592.455735647382</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73.467006312193405</v>
      </c>
      <c r="N49" s="276">
        <f>K49*M49</f>
        <v>8154.8377006534683</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61002.104241224595</v>
      </c>
      <c r="N50" s="276">
        <f>K50*M50</f>
        <v>24400.841696489839</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78556.459792951151</v>
      </c>
      <c r="N51" s="276">
        <f>K51*M51</f>
        <v>29694.341801735536</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468.48525764297244</v>
      </c>
      <c r="N52" s="276">
        <f>K52*M52</f>
        <v>73083.700192303702</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3" t="s">
        <v>953</v>
      </c>
      <c r="C59" s="834"/>
      <c r="D59" s="834"/>
      <c r="E59" s="834"/>
      <c r="F59" s="834"/>
      <c r="G59" s="834"/>
      <c r="H59" s="834"/>
      <c r="I59" s="834"/>
      <c r="J59" s="834"/>
      <c r="K59" s="834"/>
      <c r="L59" s="834"/>
      <c r="M59" s="835"/>
      <c r="N59" s="398">
        <f>SUM(N48:N58)</f>
        <v>174926.17712682992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922">
        <f>VLOOKUP(A64,TRANSPORTE!A2:D117,4,FALSE)</f>
        <v>1331.0858046366889</v>
      </c>
      <c r="M64" s="923"/>
      <c r="N64" s="291">
        <f>K64*L64</f>
        <v>503.15043415266837</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922">
        <f>VLOOKUP(A65,TRANSPORTE!A3:D117,4,FALSE)</f>
        <v>1331.0858046366889</v>
      </c>
      <c r="M65" s="923"/>
      <c r="N65" s="291">
        <f>K65*L65</f>
        <v>670.86724553689123</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922">
        <f>VLOOKUP(A66,TRANSPORTE!A3:D117,4,FALSE)</f>
        <v>1331.0858046366889</v>
      </c>
      <c r="M66" s="923"/>
      <c r="N66" s="291">
        <f>K66*L66</f>
        <v>532.43432185467555</v>
      </c>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f>N64+N65+N66+N67+N68</f>
        <v>1706.4520015442351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10</v>
      </c>
      <c r="N75" s="399">
        <f>K75/M75</f>
        <v>43304.800000000003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20"/>
      <c r="C80" s="821"/>
      <c r="D80" s="821"/>
      <c r="E80" s="821"/>
      <c r="F80" s="821"/>
      <c r="G80" s="821"/>
      <c r="H80" s="821"/>
      <c r="I80" s="129"/>
      <c r="J80" s="129"/>
      <c r="K80" s="129"/>
      <c r="L80" s="921"/>
      <c r="M80" s="921"/>
      <c r="N80" s="48"/>
    </row>
    <row r="81" spans="1:14" ht="15.75" thickBot="1">
      <c r="B81" s="839" t="s">
        <v>953</v>
      </c>
      <c r="C81" s="840"/>
      <c r="D81" s="840"/>
      <c r="E81" s="840"/>
      <c r="F81" s="840"/>
      <c r="G81" s="840"/>
      <c r="H81" s="840"/>
      <c r="I81" s="840"/>
      <c r="J81" s="840"/>
      <c r="K81" s="840"/>
      <c r="L81" s="840"/>
      <c r="M81" s="841"/>
      <c r="N81" s="305">
        <f>SUM(N75:N80)</f>
        <v>53973.424361440804</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N43+N59+N70+N81</f>
        <v>254593.3510072598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50918.670201451961</v>
      </c>
      <c r="M88" s="868"/>
      <c r="N88" s="54"/>
    </row>
    <row r="89" spans="1:14">
      <c r="B89" s="92" t="s">
        <v>973</v>
      </c>
      <c r="C89" s="93"/>
      <c r="D89" s="93"/>
      <c r="E89" s="93"/>
      <c r="F89" s="93"/>
      <c r="G89" s="93"/>
      <c r="H89" s="93"/>
      <c r="I89" s="90"/>
      <c r="J89" s="91"/>
      <c r="K89" s="308">
        <v>0.05</v>
      </c>
      <c r="L89" s="867">
        <f>N83*K89</f>
        <v>12729.66755036299</v>
      </c>
      <c r="M89" s="868"/>
      <c r="N89" s="54"/>
    </row>
    <row r="90" spans="1:14" ht="15.75" thickBot="1">
      <c r="B90" s="94" t="s">
        <v>974</v>
      </c>
      <c r="C90" s="95"/>
      <c r="D90" s="95"/>
      <c r="E90" s="95"/>
      <c r="F90" s="95"/>
      <c r="G90" s="95"/>
      <c r="H90" s="95"/>
      <c r="I90" s="96"/>
      <c r="J90" s="97"/>
      <c r="K90" s="309">
        <v>0.05</v>
      </c>
      <c r="L90" s="869">
        <f>N83*K90</f>
        <v>12729.66755036299</v>
      </c>
      <c r="M90" s="870"/>
      <c r="N90" s="54"/>
    </row>
    <row r="91" spans="1:14" ht="15.75" thickBot="1">
      <c r="B91" s="833" t="s">
        <v>953</v>
      </c>
      <c r="C91" s="834"/>
      <c r="D91" s="834"/>
      <c r="E91" s="834"/>
      <c r="F91" s="834"/>
      <c r="G91" s="834"/>
      <c r="H91" s="834"/>
      <c r="I91" s="834"/>
      <c r="J91" s="834"/>
      <c r="K91" s="834"/>
      <c r="L91" s="834"/>
      <c r="M91" s="835"/>
      <c r="N91" s="55">
        <f>L88+L89+L90</f>
        <v>76378.005302177946</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330971.35630943778</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1119</v>
      </c>
      <c r="C31" s="84" t="s">
        <v>2232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363</v>
      </c>
      <c r="B36" s="846" t="str">
        <f>VLOOKUP(A36,EQUIPOS!A6:D154,3,FALSE)</f>
        <v>Vibrador de concreto, Motor de 3 hp a 18.000 rpm Mangueras de 4 mt</v>
      </c>
      <c r="C36" s="847"/>
      <c r="D36" s="847"/>
      <c r="E36" s="847"/>
      <c r="F36" s="847"/>
      <c r="G36" s="847"/>
      <c r="H36" s="848"/>
      <c r="I36" s="271"/>
      <c r="J36" s="272"/>
      <c r="K36" s="273">
        <f>VLOOKUP(A36,EQUIPOS!A6:D163,4,FALSE)</f>
        <v>7666.9722566768787</v>
      </c>
      <c r="L36" s="274"/>
      <c r="M36" s="340">
        <v>1</v>
      </c>
      <c r="N36" s="276">
        <f>K36/M36</f>
        <v>7666.9722566768787</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N78*M41</f>
        <v>1582.8190800847531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9249.7913367616311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2914.1912503836716</v>
      </c>
      <c r="N48" s="276">
        <f>K48*M48</f>
        <v>99408.891933087813</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37265.872767054629</v>
      </c>
      <c r="N49" s="276">
        <f>K49*M49</f>
        <v>5589.8809150581938</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381378.94189803704</v>
      </c>
      <c r="N50" s="276">
        <f>K50*M50</f>
        <v>48053.746679152668</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6273.6520927837901</v>
      </c>
      <c r="N51" s="276">
        <f>K51*M51</f>
        <v>6273.6520927837901</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159326.17162008249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922">
        <f>VLOOKUP(A61,TRANSPORTE!A3:D117,4,FALSE)</f>
        <v>1382.2814125073305</v>
      </c>
      <c r="M61" s="923"/>
      <c r="N61" s="291">
        <f>K61*L61</f>
        <v>174.16745797592364</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f>N61+N62+N63+N64+N65</f>
        <v>174.16745797592364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987"/>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48"/>
    </row>
    <row r="78" spans="1:15" ht="15.75" thickBot="1">
      <c r="B78" s="839" t="s">
        <v>953</v>
      </c>
      <c r="C78" s="840"/>
      <c r="D78" s="840"/>
      <c r="E78" s="840"/>
      <c r="F78" s="840"/>
      <c r="G78" s="840"/>
      <c r="H78" s="840"/>
      <c r="I78" s="840"/>
      <c r="J78" s="840"/>
      <c r="K78" s="840"/>
      <c r="L78" s="840"/>
      <c r="M78" s="841"/>
      <c r="N78" s="305">
        <f>SUM(N72:N77)</f>
        <v>79140.954004237647</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247891.0844190577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49578.216883811547</v>
      </c>
      <c r="M85" s="868"/>
      <c r="N85" s="54"/>
    </row>
    <row r="86" spans="1:14">
      <c r="B86" s="92" t="s">
        <v>973</v>
      </c>
      <c r="C86" s="93"/>
      <c r="D86" s="93"/>
      <c r="E86" s="93"/>
      <c r="F86" s="93"/>
      <c r="G86" s="93"/>
      <c r="H86" s="93"/>
      <c r="I86" s="90"/>
      <c r="J86" s="91"/>
      <c r="K86" s="308">
        <v>0.05</v>
      </c>
      <c r="L86" s="867">
        <f>N80*K86</f>
        <v>12394.554220952887</v>
      </c>
      <c r="M86" s="868"/>
      <c r="N86" s="54"/>
    </row>
    <row r="87" spans="1:14" ht="15.75" thickBot="1">
      <c r="B87" s="94" t="s">
        <v>974</v>
      </c>
      <c r="C87" s="95"/>
      <c r="D87" s="95"/>
      <c r="E87" s="95"/>
      <c r="F87" s="95"/>
      <c r="G87" s="95"/>
      <c r="H87" s="95"/>
      <c r="I87" s="96"/>
      <c r="J87" s="97"/>
      <c r="K87" s="309">
        <v>0.05</v>
      </c>
      <c r="L87" s="869">
        <f>N80*K87</f>
        <v>12394.554220952887</v>
      </c>
      <c r="M87" s="870"/>
      <c r="N87" s="54"/>
    </row>
    <row r="88" spans="1:14" ht="15.75" thickBot="1">
      <c r="B88" s="833" t="s">
        <v>953</v>
      </c>
      <c r="C88" s="834"/>
      <c r="D88" s="834"/>
      <c r="E88" s="834"/>
      <c r="F88" s="834"/>
      <c r="G88" s="834"/>
      <c r="H88" s="834"/>
      <c r="I88" s="834"/>
      <c r="J88" s="834"/>
      <c r="K88" s="834"/>
      <c r="L88" s="834"/>
      <c r="M88" s="835"/>
      <c r="N88" s="55">
        <f>L85+L86+L87</f>
        <v>74367.32532571732</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322258.40974477504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1659</v>
      </c>
      <c r="C31" s="84" t="s">
        <v>1660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363</v>
      </c>
      <c r="B36" s="846" t="str">
        <f>VLOOKUP(A36,EQUIPOS!A6:D154,3,FALSE)</f>
        <v>Vibrador de concreto, Motor de 3 hp a 18.000 rpm Mangueras de 4 mt</v>
      </c>
      <c r="C36" s="847"/>
      <c r="D36" s="847"/>
      <c r="E36" s="847"/>
      <c r="F36" s="847"/>
      <c r="G36" s="847"/>
      <c r="H36" s="848"/>
      <c r="I36" s="271"/>
      <c r="J36" s="272"/>
      <c r="K36" s="273">
        <f>VLOOKUP(A36,EQUIPOS!A6:D163,4,FALSE)</f>
        <v>7666.9722566768787</v>
      </c>
      <c r="L36" s="274"/>
      <c r="M36" s="340">
        <v>1</v>
      </c>
      <c r="N36" s="276">
        <f>K36/M36</f>
        <v>7666.9722566768787</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N78*M41</f>
        <v>1582.8190800847531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9249.7913367616311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2914.1912503836716</v>
      </c>
      <c r="N48" s="276">
        <f>K48*M48</f>
        <v>99408.891933087813</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37265.872767054629</v>
      </c>
      <c r="N49" s="276">
        <f>K49*M49</f>
        <v>5589.8809150581938</v>
      </c>
    </row>
    <row r="50" spans="1:14">
      <c r="A50" s="164" t="s">
        <v>1661</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401372.6150071728</v>
      </c>
      <c r="N50" s="276">
        <f>K50*M50</f>
        <v>50572.949490903775</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6273.6520927837901</v>
      </c>
      <c r="N51" s="276">
        <f>K51*M51</f>
        <v>6273.6520927837901</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161845.3744318336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922">
        <f>VLOOKUP(A61,TRANSPORTE!A3:D117,4,FALSE)</f>
        <v>1382.2814125073305</v>
      </c>
      <c r="M61" s="923"/>
      <c r="N61" s="291">
        <f>K61*L61</f>
        <v>174.16745797592364</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f>N61+N62+N63+N64+N65</f>
        <v>174.16745797592364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987"/>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130"/>
    </row>
    <row r="78" spans="1:15" ht="15.75" thickBot="1">
      <c r="B78" s="839" t="s">
        <v>953</v>
      </c>
      <c r="C78" s="840"/>
      <c r="D78" s="840"/>
      <c r="E78" s="840"/>
      <c r="F78" s="840"/>
      <c r="G78" s="840"/>
      <c r="H78" s="840"/>
      <c r="I78" s="840"/>
      <c r="J78" s="840"/>
      <c r="K78" s="840"/>
      <c r="L78" s="840"/>
      <c r="M78" s="841"/>
      <c r="N78" s="464">
        <f>SUM(N72:N77)</f>
        <v>79140.954004237647</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250410.28723080881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50082.057446161765</v>
      </c>
      <c r="M85" s="868"/>
      <c r="N85" s="54"/>
    </row>
    <row r="86" spans="1:14">
      <c r="B86" s="92" t="s">
        <v>973</v>
      </c>
      <c r="C86" s="93"/>
      <c r="D86" s="93"/>
      <c r="E86" s="93"/>
      <c r="F86" s="93"/>
      <c r="G86" s="93"/>
      <c r="H86" s="93"/>
      <c r="I86" s="90"/>
      <c r="J86" s="91"/>
      <c r="K86" s="308">
        <v>0.05</v>
      </c>
      <c r="L86" s="867">
        <f>N80*K86</f>
        <v>12520.514361540441</v>
      </c>
      <c r="M86" s="868"/>
      <c r="N86" s="54"/>
    </row>
    <row r="87" spans="1:14" ht="15.75" thickBot="1">
      <c r="B87" s="94" t="s">
        <v>974</v>
      </c>
      <c r="C87" s="95"/>
      <c r="D87" s="95"/>
      <c r="E87" s="95"/>
      <c r="F87" s="95"/>
      <c r="G87" s="95"/>
      <c r="H87" s="95"/>
      <c r="I87" s="96"/>
      <c r="J87" s="97"/>
      <c r="K87" s="309">
        <v>0.05</v>
      </c>
      <c r="L87" s="869">
        <f>N80*K87</f>
        <v>12520.514361540441</v>
      </c>
      <c r="M87" s="870"/>
      <c r="N87" s="54"/>
    </row>
    <row r="88" spans="1:14" ht="15.75" thickBot="1">
      <c r="B88" s="833" t="s">
        <v>953</v>
      </c>
      <c r="C88" s="834"/>
      <c r="D88" s="834"/>
      <c r="E88" s="834"/>
      <c r="F88" s="834"/>
      <c r="G88" s="834"/>
      <c r="H88" s="834"/>
      <c r="I88" s="834"/>
      <c r="J88" s="834"/>
      <c r="K88" s="834"/>
      <c r="L88" s="834"/>
      <c r="M88" s="835"/>
      <c r="N88" s="55">
        <f>L85+L86+L87</f>
        <v>75123.086169242641</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325533.37340005144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4"/>
      <c r="C1" s="936"/>
      <c r="D1" s="937"/>
      <c r="E1" s="937"/>
      <c r="F1" s="937"/>
      <c r="G1" s="937"/>
      <c r="H1" s="937"/>
      <c r="I1" s="937"/>
      <c r="J1" s="938"/>
      <c r="K1" s="939" t="s">
        <v>933</v>
      </c>
      <c r="L1" s="941" t="s">
        <v>2198</v>
      </c>
      <c r="M1" s="942"/>
      <c r="N1" s="943"/>
    </row>
    <row r="2" spans="2:14" ht="22.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156</v>
      </c>
      <c r="B36" s="846" t="str">
        <f>VLOOKUP(A36,EQUIPOS!A6:D154,3,FALSE)</f>
        <v>Cizalla manual de 90 cm.</v>
      </c>
      <c r="C36" s="847"/>
      <c r="D36" s="847"/>
      <c r="E36" s="847"/>
      <c r="F36" s="847"/>
      <c r="G36" s="847"/>
      <c r="H36" s="848"/>
      <c r="I36" s="271"/>
      <c r="J36" s="272"/>
      <c r="K36" s="273">
        <f>VLOOKUP(A36,EQUIPOS!A6:D163,4,FALSE)</f>
        <v>1137.9818081527083</v>
      </c>
      <c r="L36" s="274"/>
      <c r="M36" s="340">
        <v>37.5</v>
      </c>
      <c r="N36" s="276">
        <f>K36/M36</f>
        <v>30.346181550738887</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N78*M41</f>
        <v>16.081724361440799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46.427905912179682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2914.1912503836716</v>
      </c>
      <c r="N48" s="276">
        <f>K48*M48</f>
        <v>3059.9008129028553</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4897.8004208128932</v>
      </c>
      <c r="N49" s="276">
        <f>K49*M49</f>
        <v>146.93401262438678</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3206.8348255272422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22">
        <f>VLOOKUP(A61,TRANSPORTE!A3:D117,4,FALSE)</f>
        <v>6.1713770285882008</v>
      </c>
      <c r="M61" s="923"/>
      <c r="N61" s="291">
        <f>K61*L61</f>
        <v>6.4799458800176115</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f>N61+N62+N63+N64+N65</f>
        <v>6.4799458800176115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48"/>
    </row>
    <row r="78" spans="1:15" ht="15.75" thickBot="1">
      <c r="B78" s="839" t="s">
        <v>953</v>
      </c>
      <c r="C78" s="840"/>
      <c r="D78" s="840"/>
      <c r="E78" s="840"/>
      <c r="F78" s="840"/>
      <c r="G78" s="840"/>
      <c r="H78" s="840"/>
      <c r="I78" s="840"/>
      <c r="J78" s="840"/>
      <c r="K78" s="840"/>
      <c r="L78" s="840"/>
      <c r="M78" s="841"/>
      <c r="N78" s="305">
        <f>SUM(N72:N77)</f>
        <v>804.08621807203986</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4063.8288953914789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812.76577907829585</v>
      </c>
      <c r="M85" s="868"/>
      <c r="N85" s="54"/>
    </row>
    <row r="86" spans="1:14">
      <c r="B86" s="92" t="s">
        <v>973</v>
      </c>
      <c r="C86" s="93"/>
      <c r="D86" s="93"/>
      <c r="E86" s="93"/>
      <c r="F86" s="93"/>
      <c r="G86" s="93"/>
      <c r="H86" s="93"/>
      <c r="I86" s="90"/>
      <c r="J86" s="91"/>
      <c r="K86" s="308">
        <v>0.05</v>
      </c>
      <c r="L86" s="867">
        <f>N80*K86</f>
        <v>203.19144476957396</v>
      </c>
      <c r="M86" s="868"/>
      <c r="N86" s="54"/>
    </row>
    <row r="87" spans="1:14" ht="15.75" thickBot="1">
      <c r="B87" s="94" t="s">
        <v>974</v>
      </c>
      <c r="C87" s="95"/>
      <c r="D87" s="95"/>
      <c r="E87" s="95"/>
      <c r="F87" s="95"/>
      <c r="G87" s="95"/>
      <c r="H87" s="95"/>
      <c r="I87" s="96"/>
      <c r="J87" s="97"/>
      <c r="K87" s="309">
        <v>0.05</v>
      </c>
      <c r="L87" s="869">
        <f>N80*K87</f>
        <v>203.19144476957396</v>
      </c>
      <c r="M87" s="870"/>
      <c r="N87" s="54"/>
    </row>
    <row r="88" spans="1:14" ht="15.75" thickBot="1">
      <c r="B88" s="833" t="s">
        <v>953</v>
      </c>
      <c r="C88" s="834"/>
      <c r="D88" s="834"/>
      <c r="E88" s="834"/>
      <c r="F88" s="834"/>
      <c r="G88" s="834"/>
      <c r="H88" s="834"/>
      <c r="I88" s="834"/>
      <c r="J88" s="834"/>
      <c r="K88" s="834"/>
      <c r="L88" s="834"/>
      <c r="M88" s="835"/>
      <c r="N88" s="55">
        <f>L85+L86+L87</f>
        <v>1219.1486686174437</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5282.9775640089229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1663</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156</v>
      </c>
      <c r="B36" s="846" t="str">
        <f>VLOOKUP(A36,EQUIPOS!A6:D154,3,FALSE)</f>
        <v>Cizalla manual de 90 cm.</v>
      </c>
      <c r="C36" s="847"/>
      <c r="D36" s="847"/>
      <c r="E36" s="847"/>
      <c r="F36" s="847"/>
      <c r="G36" s="847"/>
      <c r="H36" s="848"/>
      <c r="I36" s="271"/>
      <c r="J36" s="272"/>
      <c r="K36" s="273">
        <f>VLOOKUP(A36,EQUIPOS!A6:D163,4,FALSE)</f>
        <v>1137.9818081527083</v>
      </c>
      <c r="L36" s="274"/>
      <c r="M36" s="340">
        <v>37.5</v>
      </c>
      <c r="N36" s="276">
        <f>K36/M36</f>
        <v>30.346181550738887</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N78*M41</f>
        <v>16.081724361440799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46.427905912179682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4500</v>
      </c>
      <c r="N48" s="276">
        <f>K48*M48</f>
        <v>4725</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4897.8004208128932</v>
      </c>
      <c r="N49" s="276">
        <f>K49*M49</f>
        <v>146.93401262438678</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4871.9340126243869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22">
        <f>VLOOKUP(A61,TRANSPORTE!A3:D117,4,FALSE)</f>
        <v>6.1713770285882008</v>
      </c>
      <c r="M61" s="923"/>
      <c r="N61" s="291">
        <f>K61*L61</f>
        <v>6.4799458800176115</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f>N61+N62+N63+N64+N65</f>
        <v>6.4799458800176115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48"/>
    </row>
    <row r="78" spans="1:15" ht="15.75" thickBot="1">
      <c r="B78" s="839" t="s">
        <v>953</v>
      </c>
      <c r="C78" s="840"/>
      <c r="D78" s="840"/>
      <c r="E78" s="840"/>
      <c r="F78" s="840"/>
      <c r="G78" s="840"/>
      <c r="H78" s="840"/>
      <c r="I78" s="840"/>
      <c r="J78" s="840"/>
      <c r="K78" s="840"/>
      <c r="L78" s="840"/>
      <c r="M78" s="841"/>
      <c r="N78" s="305">
        <f>SUM(N72:N77)</f>
        <v>804.08621807203986</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5728.9280824886246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1145.785616497725</v>
      </c>
      <c r="M85" s="868"/>
      <c r="N85" s="54"/>
    </row>
    <row r="86" spans="1:14">
      <c r="B86" s="92" t="s">
        <v>973</v>
      </c>
      <c r="C86" s="93"/>
      <c r="D86" s="93"/>
      <c r="E86" s="93"/>
      <c r="F86" s="93"/>
      <c r="G86" s="93"/>
      <c r="H86" s="93"/>
      <c r="I86" s="90"/>
      <c r="J86" s="91"/>
      <c r="K86" s="308">
        <v>0.05</v>
      </c>
      <c r="L86" s="867">
        <f>N80*K86</f>
        <v>286.44640412443124</v>
      </c>
      <c r="M86" s="868"/>
      <c r="N86" s="54"/>
    </row>
    <row r="87" spans="1:14" ht="15.75" thickBot="1">
      <c r="B87" s="94" t="s">
        <v>974</v>
      </c>
      <c r="C87" s="95"/>
      <c r="D87" s="95"/>
      <c r="E87" s="95"/>
      <c r="F87" s="95"/>
      <c r="G87" s="95"/>
      <c r="H87" s="95"/>
      <c r="I87" s="96"/>
      <c r="J87" s="97"/>
      <c r="K87" s="309">
        <v>0.05</v>
      </c>
      <c r="L87" s="869">
        <f>N80*K87</f>
        <v>286.44640412443124</v>
      </c>
      <c r="M87" s="870"/>
      <c r="N87" s="54"/>
    </row>
    <row r="88" spans="1:14" ht="15.75" thickBot="1">
      <c r="B88" s="833" t="s">
        <v>953</v>
      </c>
      <c r="C88" s="834"/>
      <c r="D88" s="834"/>
      <c r="E88" s="834"/>
      <c r="F88" s="834"/>
      <c r="G88" s="834"/>
      <c r="H88" s="834"/>
      <c r="I88" s="834"/>
      <c r="J88" s="834"/>
      <c r="K88" s="834"/>
      <c r="L88" s="834"/>
      <c r="M88" s="835"/>
      <c r="N88" s="55">
        <f>L85+L86+L87</f>
        <v>1718.6784247465873</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7447.6065072352121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1120</v>
      </c>
      <c r="C31" s="84" t="s">
        <v>2123</v>
      </c>
      <c r="D31" s="85"/>
      <c r="E31" s="85"/>
      <c r="F31" s="85"/>
      <c r="G31" s="85"/>
      <c r="H31" s="85"/>
      <c r="I31" s="85"/>
      <c r="J31" s="85"/>
      <c r="K31" s="457"/>
      <c r="L31" s="310" t="s">
        <v>1664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123</v>
      </c>
      <c r="B36" s="846" t="str">
        <f>VLOOKUP(A36,EQUIPOS!A6:D154,3,FALSE)</f>
        <v>Bomba de inyección de lechada</v>
      </c>
      <c r="C36" s="847"/>
      <c r="D36" s="847"/>
      <c r="E36" s="847"/>
      <c r="F36" s="847"/>
      <c r="G36" s="847"/>
      <c r="H36" s="848"/>
      <c r="I36" s="271"/>
      <c r="J36" s="272"/>
      <c r="K36" s="273">
        <f>VLOOKUP(A36,EQUIPOS!A6:D163,4,FALSE)</f>
        <v>25665.121630678103</v>
      </c>
      <c r="L36" s="274"/>
      <c r="M36" s="340">
        <v>670</v>
      </c>
      <c r="N36" s="276">
        <f>K36/M36</f>
        <v>38.306151687579259</v>
      </c>
    </row>
    <row r="37" spans="1:14">
      <c r="A37" s="116" t="s">
        <v>125</v>
      </c>
      <c r="B37" s="846" t="str">
        <f>VLOOKUP(A37,EQUIPOS!A7:D154,3,FALSE)</f>
        <v>Bomba para gato de tensionamiento</v>
      </c>
      <c r="C37" s="847"/>
      <c r="D37" s="847"/>
      <c r="E37" s="847"/>
      <c r="F37" s="847"/>
      <c r="G37" s="847"/>
      <c r="H37" s="848"/>
      <c r="I37" s="425"/>
      <c r="J37" s="426"/>
      <c r="K37" s="273">
        <f>VLOOKUP(A37,EQUIPOS!A7:D164,4,FALSE)</f>
        <v>50891.844656223584</v>
      </c>
      <c r="L37" s="339"/>
      <c r="M37" s="340">
        <v>670</v>
      </c>
      <c r="N37" s="276">
        <f>K37/M37</f>
        <v>75.95797709884117</v>
      </c>
    </row>
    <row r="38" spans="1:14">
      <c r="A38" s="116" t="s">
        <v>240</v>
      </c>
      <c r="B38" s="846" t="str">
        <f>VLOOKUP(A38,EQUIPOS!A8:D154,3,FALSE)</f>
        <v>Gato para tensionamiento, fuerza Max 200 ton, área de tensión 314 cm2.</v>
      </c>
      <c r="C38" s="847"/>
      <c r="D38" s="847"/>
      <c r="E38" s="847"/>
      <c r="F38" s="847"/>
      <c r="G38" s="847"/>
      <c r="H38" s="848"/>
      <c r="I38" s="332"/>
      <c r="J38" s="334"/>
      <c r="K38" s="273">
        <f>VLOOKUP(A38,EQUIPOS!A8:D165,4,FALSE)</f>
        <v>159408.12077299296</v>
      </c>
      <c r="L38" s="427"/>
      <c r="M38" s="428">
        <v>670</v>
      </c>
      <c r="N38" s="276">
        <f>K38/M38</f>
        <v>237.92256831789993</v>
      </c>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N78*M41</f>
        <v>6.4163654810271034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358.60306258534752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5156.2333498112439</v>
      </c>
      <c r="N48" s="276">
        <f t="shared" ref="N48:N53" si="0">K48*M48</f>
        <v>20.624933399244977</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21191.392837674899</v>
      </c>
      <c r="N49" s="276">
        <f t="shared" si="0"/>
        <v>84.765571350699602</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1255.1856672443603</v>
      </c>
      <c r="N50" s="276">
        <f t="shared" si="0"/>
        <v>25.103713344887208</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6476.4545438558307</v>
      </c>
      <c r="N51" s="276">
        <f t="shared" si="0"/>
        <v>550.49863622774569</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81860.217583444348</v>
      </c>
      <c r="N52" s="276">
        <f t="shared" si="0"/>
        <v>81.860217583444353</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4897.8004208128932</v>
      </c>
      <c r="N53" s="276">
        <f t="shared" si="0"/>
        <v>97.956008416257873</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860.80908032227967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130"/>
    </row>
    <row r="78" spans="1:15" ht="15.75" thickBot="1">
      <c r="B78" s="839" t="s">
        <v>953</v>
      </c>
      <c r="C78" s="840"/>
      <c r="D78" s="840"/>
      <c r="E78" s="840"/>
      <c r="F78" s="840"/>
      <c r="G78" s="840"/>
      <c r="H78" s="840"/>
      <c r="I78" s="840"/>
      <c r="J78" s="840"/>
      <c r="K78" s="840"/>
      <c r="L78" s="840"/>
      <c r="M78" s="841"/>
      <c r="N78" s="464">
        <f>SUM(N72:N77)</f>
        <v>320.81827405135516</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1540.2304169589825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308.04608339179651</v>
      </c>
      <c r="M85" s="868"/>
      <c r="N85" s="54"/>
    </row>
    <row r="86" spans="1:14">
      <c r="B86" s="92" t="s">
        <v>973</v>
      </c>
      <c r="C86" s="93"/>
      <c r="D86" s="93"/>
      <c r="E86" s="93"/>
      <c r="F86" s="93"/>
      <c r="G86" s="93"/>
      <c r="H86" s="93"/>
      <c r="I86" s="90"/>
      <c r="J86" s="91"/>
      <c r="K86" s="308">
        <v>0.05</v>
      </c>
      <c r="L86" s="867">
        <f>N80*K86</f>
        <v>77.011520847949129</v>
      </c>
      <c r="M86" s="868"/>
      <c r="N86" s="54"/>
    </row>
    <row r="87" spans="1:14" ht="15.75" thickBot="1">
      <c r="B87" s="94" t="s">
        <v>974</v>
      </c>
      <c r="C87" s="95"/>
      <c r="D87" s="95"/>
      <c r="E87" s="95"/>
      <c r="F87" s="95"/>
      <c r="G87" s="95"/>
      <c r="H87" s="95"/>
      <c r="I87" s="96"/>
      <c r="J87" s="97"/>
      <c r="K87" s="309">
        <v>0.05</v>
      </c>
      <c r="L87" s="869">
        <f>N80*K87</f>
        <v>77.011520847949129</v>
      </c>
      <c r="M87" s="870"/>
      <c r="N87" s="54"/>
    </row>
    <row r="88" spans="1:14" ht="15.75" thickBot="1">
      <c r="B88" s="833" t="s">
        <v>953</v>
      </c>
      <c r="C88" s="834"/>
      <c r="D88" s="834"/>
      <c r="E88" s="834"/>
      <c r="F88" s="834"/>
      <c r="G88" s="834"/>
      <c r="H88" s="834"/>
      <c r="I88" s="834"/>
      <c r="J88" s="834"/>
      <c r="K88" s="834"/>
      <c r="L88" s="834"/>
      <c r="M88" s="835"/>
      <c r="N88" s="55">
        <f>L85+L86+L87</f>
        <v>462.06912508769472</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2002.2995420466773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1121</v>
      </c>
      <c r="C31" s="84" t="s">
        <v>2123</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123</v>
      </c>
      <c r="B36" s="846" t="str">
        <f>VLOOKUP(A36,EQUIPOS!A6:D154,3,FALSE)</f>
        <v>Bomba de inyección de lechada</v>
      </c>
      <c r="C36" s="847"/>
      <c r="D36" s="847"/>
      <c r="E36" s="847"/>
      <c r="F36" s="847"/>
      <c r="G36" s="847"/>
      <c r="H36" s="848"/>
      <c r="I36" s="271"/>
      <c r="J36" s="272"/>
      <c r="K36" s="273">
        <f>VLOOKUP(A36,EQUIPOS!A6:D163,4,FALSE)</f>
        <v>25665.121630678103</v>
      </c>
      <c r="L36" s="274"/>
      <c r="M36" s="340">
        <v>670</v>
      </c>
      <c r="N36" s="276">
        <f>K36/M36</f>
        <v>38.306151687579259</v>
      </c>
    </row>
    <row r="37" spans="1:14">
      <c r="A37" s="116" t="s">
        <v>125</v>
      </c>
      <c r="B37" s="846" t="str">
        <f>VLOOKUP(A37,EQUIPOS!A7:D154,3,FALSE)</f>
        <v>Bomba para gato de tensionamiento</v>
      </c>
      <c r="C37" s="847"/>
      <c r="D37" s="847"/>
      <c r="E37" s="847"/>
      <c r="F37" s="847"/>
      <c r="G37" s="847"/>
      <c r="H37" s="848"/>
      <c r="I37" s="425"/>
      <c r="J37" s="426"/>
      <c r="K37" s="273">
        <f>VLOOKUP(A37,EQUIPOS!A7:D164,4,FALSE)</f>
        <v>50891.844656223584</v>
      </c>
      <c r="L37" s="339"/>
      <c r="M37" s="340">
        <v>670</v>
      </c>
      <c r="N37" s="276">
        <f>K37/M37</f>
        <v>75.95797709884117</v>
      </c>
    </row>
    <row r="38" spans="1:14">
      <c r="A38" s="116" t="s">
        <v>240</v>
      </c>
      <c r="B38" s="846" t="str">
        <f>VLOOKUP(A38,EQUIPOS!A8:D154,3,FALSE)</f>
        <v>Gato para tensionamiento, fuerza Max 200 ton, área de tensión 314 cm2.</v>
      </c>
      <c r="C38" s="847"/>
      <c r="D38" s="847"/>
      <c r="E38" s="847"/>
      <c r="F38" s="847"/>
      <c r="G38" s="847"/>
      <c r="H38" s="848"/>
      <c r="I38" s="332"/>
      <c r="J38" s="334"/>
      <c r="K38" s="273">
        <f>VLOOKUP(A38,EQUIPOS!A8:D165,4,FALSE)</f>
        <v>159408.12077299296</v>
      </c>
      <c r="L38" s="427"/>
      <c r="M38" s="428">
        <v>670</v>
      </c>
      <c r="N38" s="276">
        <f>K38/M38</f>
        <v>237.92256831789993</v>
      </c>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N78*M41</f>
        <v>6.4163654810271034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358.60306258534752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5156.2333498112439</v>
      </c>
      <c r="N48" s="276">
        <f t="shared" ref="N48:N53" si="0">K48*M48</f>
        <v>20.624933399244977</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21191.392837674899</v>
      </c>
      <c r="N49" s="276">
        <f t="shared" si="0"/>
        <v>84.765571350699602</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1255.1856672443603</v>
      </c>
      <c r="N50" s="276">
        <f t="shared" si="0"/>
        <v>25.103713344887208</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6476.4545438558307</v>
      </c>
      <c r="N51" s="276">
        <f t="shared" si="0"/>
        <v>35814.793627522748</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81860.217583444348</v>
      </c>
      <c r="N52" s="276">
        <f t="shared" si="0"/>
        <v>81.860217583444353</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4897.8004208128932</v>
      </c>
      <c r="N53" s="276">
        <f t="shared" si="0"/>
        <v>97.956008416257873</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36125.104071617287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48"/>
    </row>
    <row r="78" spans="1:15" ht="15.75" thickBot="1">
      <c r="B78" s="839" t="s">
        <v>953</v>
      </c>
      <c r="C78" s="840"/>
      <c r="D78" s="840"/>
      <c r="E78" s="840"/>
      <c r="F78" s="840"/>
      <c r="G78" s="840"/>
      <c r="H78" s="840"/>
      <c r="I78" s="840"/>
      <c r="J78" s="840"/>
      <c r="K78" s="840"/>
      <c r="L78" s="840"/>
      <c r="M78" s="841"/>
      <c r="N78" s="305">
        <f>SUM(N72:N77)</f>
        <v>320.81827405135516</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36804.52540825399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7360.9050816507988</v>
      </c>
      <c r="M85" s="868"/>
      <c r="N85" s="54"/>
    </row>
    <row r="86" spans="1:14">
      <c r="B86" s="92" t="s">
        <v>973</v>
      </c>
      <c r="C86" s="93"/>
      <c r="D86" s="93"/>
      <c r="E86" s="93"/>
      <c r="F86" s="93"/>
      <c r="G86" s="93"/>
      <c r="H86" s="93"/>
      <c r="I86" s="90"/>
      <c r="J86" s="91"/>
      <c r="K86" s="308">
        <v>0.05</v>
      </c>
      <c r="L86" s="867">
        <f>N80*K86</f>
        <v>1840.2262704126997</v>
      </c>
      <c r="M86" s="868"/>
      <c r="N86" s="54"/>
    </row>
    <row r="87" spans="1:14" ht="15.75" thickBot="1">
      <c r="B87" s="94" t="s">
        <v>974</v>
      </c>
      <c r="C87" s="95"/>
      <c r="D87" s="95"/>
      <c r="E87" s="95"/>
      <c r="F87" s="95"/>
      <c r="G87" s="95"/>
      <c r="H87" s="95"/>
      <c r="I87" s="96"/>
      <c r="J87" s="97"/>
      <c r="K87" s="309">
        <v>0.05</v>
      </c>
      <c r="L87" s="869">
        <f>N80*K87</f>
        <v>1840.2262704126997</v>
      </c>
      <c r="M87" s="870"/>
      <c r="N87" s="54"/>
    </row>
    <row r="88" spans="1:14" ht="15.75" thickBot="1">
      <c r="B88" s="833" t="s">
        <v>953</v>
      </c>
      <c r="C88" s="834"/>
      <c r="D88" s="834"/>
      <c r="E88" s="834"/>
      <c r="F88" s="834"/>
      <c r="G88" s="834"/>
      <c r="H88" s="834"/>
      <c r="I88" s="834"/>
      <c r="J88" s="834"/>
      <c r="K88" s="834"/>
      <c r="L88" s="834"/>
      <c r="M88" s="835"/>
      <c r="N88" s="55">
        <f>L85+L86+L87</f>
        <v>11041.357622476196</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47845.883030730183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4"/>
      <c r="C1" s="936"/>
      <c r="D1" s="937"/>
      <c r="E1" s="937"/>
      <c r="F1" s="937"/>
      <c r="G1" s="937"/>
      <c r="H1" s="937"/>
      <c r="I1" s="937"/>
      <c r="J1" s="938"/>
      <c r="K1" s="995" t="s">
        <v>933</v>
      </c>
      <c r="L1" s="941" t="s">
        <v>2198</v>
      </c>
      <c r="M1" s="942"/>
      <c r="N1" s="943"/>
    </row>
    <row r="2" spans="2:14">
      <c r="B2" s="925"/>
      <c r="C2" s="947" t="s">
        <v>934</v>
      </c>
      <c r="D2" s="948"/>
      <c r="E2" s="948"/>
      <c r="F2" s="948"/>
      <c r="G2" s="948"/>
      <c r="H2" s="948"/>
      <c r="I2" s="948"/>
      <c r="J2" s="949"/>
      <c r="K2" s="994"/>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94"/>
      <c r="L4" s="944"/>
      <c r="M4" s="945"/>
      <c r="N4" s="94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993" t="s">
        <v>945</v>
      </c>
      <c r="M30" s="845"/>
      <c r="N30" s="74" t="s">
        <v>946</v>
      </c>
    </row>
    <row r="31" spans="1:14" ht="15.75" customHeight="1" thickBot="1">
      <c r="A31" t="s">
        <v>1845</v>
      </c>
      <c r="B31" s="83" t="s">
        <v>1122</v>
      </c>
      <c r="C31" s="84" t="s">
        <v>2124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9" t="s">
        <v>948</v>
      </c>
      <c r="J35" s="816"/>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968"/>
      <c r="D41" s="968"/>
      <c r="E41" s="41"/>
      <c r="F41" s="42"/>
      <c r="G41" s="42"/>
      <c r="H41" s="43"/>
      <c r="I41" s="39"/>
      <c r="J41" s="40"/>
      <c r="K41" s="283"/>
      <c r="L41" s="280"/>
      <c r="M41" s="405">
        <v>0.01</v>
      </c>
      <c r="N41" s="348">
        <f>N78*M41</f>
        <v>16.915937500000002</v>
      </c>
    </row>
    <row r="42" spans="1:14" ht="15.75" thickBot="1">
      <c r="B42" s="969"/>
      <c r="C42" s="970"/>
      <c r="D42" s="970"/>
      <c r="E42" s="970"/>
      <c r="F42" s="970"/>
      <c r="G42" s="970"/>
      <c r="H42" s="971"/>
      <c r="I42" s="855"/>
      <c r="J42" s="856"/>
      <c r="K42" s="44"/>
      <c r="L42" s="857"/>
      <c r="M42" s="972"/>
      <c r="N42" s="108"/>
    </row>
    <row r="43" spans="1:14" ht="15.75" thickBot="1">
      <c r="B43" s="833" t="s">
        <v>953</v>
      </c>
      <c r="C43" s="834"/>
      <c r="D43" s="834"/>
      <c r="E43" s="834"/>
      <c r="F43" s="834"/>
      <c r="G43" s="834"/>
      <c r="H43" s="834"/>
      <c r="I43" s="834"/>
      <c r="J43" s="834"/>
      <c r="K43" s="834"/>
      <c r="L43" s="834"/>
      <c r="M43" s="835"/>
      <c r="N43" s="398">
        <f>SUM(N36:N42)</f>
        <v>16.915937500000002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350000</v>
      </c>
      <c r="N48" s="276">
        <f>K48*M48</f>
        <v>350000</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350000</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992"/>
      <c r="I71" s="76" t="s">
        <v>964</v>
      </c>
      <c r="J71" s="78" t="s">
        <v>1410</v>
      </c>
      <c r="K71" s="77" t="s">
        <v>966</v>
      </c>
      <c r="L71" s="861" t="s">
        <v>950</v>
      </c>
      <c r="M71" s="987"/>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32</v>
      </c>
      <c r="N72" s="399">
        <f>K72/M72</f>
        <v>1691.59375</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56"/>
      <c r="I77" s="129"/>
      <c r="J77" s="129"/>
      <c r="K77" s="129"/>
      <c r="L77" s="991"/>
      <c r="M77" s="858"/>
      <c r="N77" s="130"/>
    </row>
    <row r="78" spans="1:15" ht="15.75" thickBot="1">
      <c r="B78" s="839" t="s">
        <v>953</v>
      </c>
      <c r="C78" s="840"/>
      <c r="D78" s="840"/>
      <c r="E78" s="840"/>
      <c r="F78" s="840"/>
      <c r="G78" s="840"/>
      <c r="H78" s="840"/>
      <c r="I78" s="840"/>
      <c r="J78" s="840"/>
      <c r="K78" s="840"/>
      <c r="L78" s="840"/>
      <c r="M78" s="841"/>
      <c r="N78" s="464">
        <f>SUM(N72:N77)</f>
        <v>1691.59375</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351708.50968750002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70341.701937500009</v>
      </c>
      <c r="M85" s="868"/>
      <c r="N85" s="54"/>
    </row>
    <row r="86" spans="1:14">
      <c r="B86" s="92" t="s">
        <v>973</v>
      </c>
      <c r="C86" s="93"/>
      <c r="D86" s="93"/>
      <c r="E86" s="93"/>
      <c r="F86" s="93"/>
      <c r="G86" s="93"/>
      <c r="H86" s="93"/>
      <c r="I86" s="90"/>
      <c r="J86" s="91"/>
      <c r="K86" s="308">
        <v>0.05</v>
      </c>
      <c r="L86" s="867">
        <f>N80*K86</f>
        <v>17585.425484375002</v>
      </c>
      <c r="M86" s="868"/>
      <c r="N86" s="54"/>
    </row>
    <row r="87" spans="1:14" ht="15.75" thickBot="1">
      <c r="B87" s="94" t="s">
        <v>974</v>
      </c>
      <c r="C87" s="95"/>
      <c r="D87" s="95"/>
      <c r="E87" s="95"/>
      <c r="F87" s="95"/>
      <c r="G87" s="95"/>
      <c r="H87" s="95"/>
      <c r="I87" s="96"/>
      <c r="J87" s="97"/>
      <c r="K87" s="309">
        <v>0.05</v>
      </c>
      <c r="L87" s="869">
        <f>N80*K87</f>
        <v>17585.425484375002</v>
      </c>
      <c r="M87" s="870"/>
      <c r="N87" s="54"/>
    </row>
    <row r="88" spans="1:14" ht="15.75" thickBot="1">
      <c r="B88" s="833" t="s">
        <v>953</v>
      </c>
      <c r="C88" s="834"/>
      <c r="D88" s="834"/>
      <c r="E88" s="834"/>
      <c r="F88" s="834"/>
      <c r="G88" s="834"/>
      <c r="H88" s="834"/>
      <c r="I88" s="834"/>
      <c r="J88" s="834"/>
      <c r="K88" s="834"/>
      <c r="L88" s="834"/>
      <c r="M88" s="835"/>
      <c r="N88" s="55">
        <f>L85+L86+L87</f>
        <v>105512.55290625003</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457221.06259375007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1123</v>
      </c>
      <c r="C31" s="84" t="s">
        <v>2125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N78*M41</f>
        <v>54.131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54.131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36136.184452601912</v>
      </c>
      <c r="N48" s="276">
        <f>K48*M48</f>
        <v>37942.993675232006</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f>SUM(N48:N55)</f>
        <v>37942.993675232006</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B61" s="49"/>
      <c r="C61" s="321"/>
      <c r="D61" s="321"/>
      <c r="E61" s="321"/>
      <c r="F61" s="321"/>
      <c r="G61" s="321"/>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987"/>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5">
        <v>100</v>
      </c>
      <c r="N72" s="399">
        <f>K72/M72</f>
        <v>1082.6199999999999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48"/>
    </row>
    <row r="78" spans="1:15" ht="15.75" thickBot="1">
      <c r="B78" s="839" t="s">
        <v>953</v>
      </c>
      <c r="C78" s="840"/>
      <c r="D78" s="840"/>
      <c r="E78" s="840"/>
      <c r="F78" s="840"/>
      <c r="G78" s="840"/>
      <c r="H78" s="840"/>
      <c r="I78" s="840"/>
      <c r="J78" s="840"/>
      <c r="K78" s="840"/>
      <c r="L78" s="840"/>
      <c r="M78" s="841"/>
      <c r="N78" s="305">
        <f>SUM(N72:N77)</f>
        <v>1082.6199999999999</v>
      </c>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39079.74467523201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7815.9489350464028</v>
      </c>
      <c r="M85" s="868"/>
      <c r="N85" s="54"/>
    </row>
    <row r="86" spans="1:14">
      <c r="B86" s="92" t="s">
        <v>973</v>
      </c>
      <c r="C86" s="93"/>
      <c r="D86" s="93"/>
      <c r="E86" s="93"/>
      <c r="F86" s="93"/>
      <c r="G86" s="93"/>
      <c r="H86" s="93"/>
      <c r="I86" s="90"/>
      <c r="J86" s="91"/>
      <c r="K86" s="308">
        <v>0.05</v>
      </c>
      <c r="L86" s="867">
        <f>N80*K86</f>
        <v>1953.9872337616007</v>
      </c>
      <c r="M86" s="868"/>
      <c r="N86" s="54"/>
    </row>
    <row r="87" spans="1:14" ht="15.75" thickBot="1">
      <c r="B87" s="94" t="s">
        <v>974</v>
      </c>
      <c r="C87" s="95"/>
      <c r="D87" s="95"/>
      <c r="E87" s="95"/>
      <c r="F87" s="95"/>
      <c r="G87" s="95"/>
      <c r="H87" s="95"/>
      <c r="I87" s="96"/>
      <c r="J87" s="97"/>
      <c r="K87" s="309">
        <v>0.05</v>
      </c>
      <c r="L87" s="869">
        <f>N80*K87</f>
        <v>1953.9872337616007</v>
      </c>
      <c r="M87" s="870"/>
      <c r="N87" s="54"/>
    </row>
    <row r="88" spans="1:14" ht="15.75" thickBot="1">
      <c r="B88" s="833" t="s">
        <v>953</v>
      </c>
      <c r="C88" s="834"/>
      <c r="D88" s="834"/>
      <c r="E88" s="834"/>
      <c r="F88" s="834"/>
      <c r="G88" s="834"/>
      <c r="H88" s="834"/>
      <c r="I88" s="834"/>
      <c r="J88" s="834"/>
      <c r="K88" s="834"/>
      <c r="L88" s="834"/>
      <c r="M88" s="835"/>
      <c r="N88" s="55">
        <f>L85+L86+L87</f>
        <v>11723.923402569602</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192">
        <f>N80+N88</f>
        <v>50803.668077801616</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1124</v>
      </c>
      <c r="C31" s="84" t="s">
        <v>2126</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190</v>
      </c>
      <c r="B36" s="846" t="str">
        <f>VLOOKUP(A36,EQUIPOS!A6:D154,3,FALSE)</f>
        <v>Diferencial de 3 ton</v>
      </c>
      <c r="C36" s="847"/>
      <c r="D36" s="847"/>
      <c r="E36" s="847"/>
      <c r="F36" s="847"/>
      <c r="G36" s="847"/>
      <c r="H36" s="848"/>
      <c r="I36" s="271"/>
      <c r="J36" s="272"/>
      <c r="K36" s="273">
        <f>VLOOKUP(A36,EQUIPOS!A6:D163,4,FALSE)</f>
        <v>5325.6930433149382</v>
      </c>
      <c r="L36" s="274"/>
      <c r="M36" s="340">
        <v>40</v>
      </c>
      <c r="N36" s="276">
        <f>K36/M36</f>
        <v>133.14232608287347</v>
      </c>
    </row>
    <row r="37" spans="1:14">
      <c r="A37" s="116" t="s">
        <v>195</v>
      </c>
      <c r="B37" s="846" t="str">
        <f>VLOOKUP(A37,EQUIPOS!A7:D154,3,FALSE)</f>
        <v xml:space="preserve">Equipo de oxicorte, Capacidad de corte: hasta 6´´ (152mm) </v>
      </c>
      <c r="C37" s="847"/>
      <c r="D37" s="847"/>
      <c r="E37" s="847"/>
      <c r="F37" s="847"/>
      <c r="G37" s="847"/>
      <c r="H37" s="848"/>
      <c r="I37" s="425"/>
      <c r="J37" s="426"/>
      <c r="K37" s="273">
        <f>VLOOKUP(A37,EQUIPOS!A7:D164,4,FALSE)</f>
        <v>19714.543149024896</v>
      </c>
      <c r="L37" s="339"/>
      <c r="M37" s="340">
        <v>40</v>
      </c>
      <c r="N37" s="276">
        <f t="shared" ref="N37:N43" si="0">K37/M37</f>
        <v>492.8635787256224</v>
      </c>
    </row>
    <row r="38" spans="1:14">
      <c r="A38" s="116" t="s">
        <v>204</v>
      </c>
      <c r="B38" s="846" t="str">
        <f>VLOOKUP(A38,EQUIPOS!A8:D154,3,FALSE)</f>
        <v xml:space="preserve">Equipo de soldadura 250 AMP
</v>
      </c>
      <c r="C38" s="847"/>
      <c r="D38" s="847"/>
      <c r="E38" s="847"/>
      <c r="F38" s="847"/>
      <c r="G38" s="847"/>
      <c r="H38" s="848"/>
      <c r="I38" s="425"/>
      <c r="J38" s="426"/>
      <c r="K38" s="273">
        <f>VLOOKUP(A38,EQUIPOS!A8:D165,4,FALSE)</f>
        <v>19100.991164638352</v>
      </c>
      <c r="L38" s="339"/>
      <c r="M38" s="340">
        <v>40</v>
      </c>
      <c r="N38" s="276">
        <f t="shared" si="0"/>
        <v>477.52477911595878</v>
      </c>
    </row>
    <row r="39" spans="1:14">
      <c r="A39" s="116" t="s">
        <v>208</v>
      </c>
      <c r="B39" s="846" t="str">
        <f>VLOOKUP(A39,EQUIPOS!A9:D154,3,FALSE)</f>
        <v>Equipo de soldadura 400</v>
      </c>
      <c r="C39" s="847"/>
      <c r="D39" s="847"/>
      <c r="E39" s="847"/>
      <c r="F39" s="847"/>
      <c r="G39" s="847"/>
      <c r="H39" s="848"/>
      <c r="I39" s="425"/>
      <c r="J39" s="426"/>
      <c r="K39" s="273">
        <f>VLOOKUP(A39,EQUIPOS!A9:D166,4,FALSE)</f>
        <v>18985.595997129883</v>
      </c>
      <c r="L39" s="339"/>
      <c r="M39" s="340">
        <v>40</v>
      </c>
      <c r="N39" s="276">
        <f t="shared" si="0"/>
        <v>474.63989992824708</v>
      </c>
    </row>
    <row r="40" spans="1:14">
      <c r="A40" s="116" t="s">
        <v>210</v>
      </c>
      <c r="B40" s="846" t="str">
        <f>VLOOKUP(A40,EQUIPOS!A10:D154,3,FALSE)</f>
        <v>Equipo de soldadura 600</v>
      </c>
      <c r="C40" s="847"/>
      <c r="D40" s="847"/>
      <c r="E40" s="847"/>
      <c r="F40" s="847"/>
      <c r="G40" s="847"/>
      <c r="H40" s="848"/>
      <c r="I40" s="425"/>
      <c r="J40" s="426"/>
      <c r="K40" s="273">
        <f>VLOOKUP(A40,EQUIPOS!A10:D167,4,FALSE)</f>
        <v>23133.640143461074</v>
      </c>
      <c r="L40" s="339"/>
      <c r="M40" s="340">
        <v>40</v>
      </c>
      <c r="N40" s="276">
        <f t="shared" si="0"/>
        <v>578.34100358652688</v>
      </c>
    </row>
    <row r="41" spans="1:14">
      <c r="A41" s="116" t="s">
        <v>202</v>
      </c>
      <c r="B41" s="846" t="str">
        <f>VLOOKUP(A41,EQUIPOS!A11:D155,3,FALSE)</f>
        <v xml:space="preserve">Equipo de rayos X y/o ultrasonido
</v>
      </c>
      <c r="C41" s="847"/>
      <c r="D41" s="847"/>
      <c r="E41" s="847"/>
      <c r="F41" s="847"/>
      <c r="G41" s="847"/>
      <c r="H41" s="848"/>
      <c r="I41" s="425"/>
      <c r="J41" s="426"/>
      <c r="K41" s="273">
        <f>VLOOKUP(A41,EQUIPOS!A11:D168,4,FALSE)</f>
        <v>105493.85001064354</v>
      </c>
      <c r="L41" s="339"/>
      <c r="M41" s="340">
        <v>4000</v>
      </c>
      <c r="N41" s="276">
        <f t="shared" si="0"/>
        <v>26.373462502660885</v>
      </c>
    </row>
    <row r="42" spans="1:14">
      <c r="A42" s="116" t="s">
        <v>294</v>
      </c>
      <c r="B42" s="846" t="str">
        <f>VLOOKUP(A42,EQUIPOS!A12:D156,3,FALSE)</f>
        <v>Puente grúa</v>
      </c>
      <c r="C42" s="847"/>
      <c r="D42" s="847"/>
      <c r="E42" s="847"/>
      <c r="F42" s="847"/>
      <c r="G42" s="847"/>
      <c r="H42" s="848"/>
      <c r="I42" s="425"/>
      <c r="J42" s="426"/>
      <c r="K42" s="273">
        <f>VLOOKUP(A42,EQUIPOS!A12:D169,4,FALSE)</f>
        <v>1033981.3982787033</v>
      </c>
      <c r="L42" s="339"/>
      <c r="M42" s="340">
        <v>40000</v>
      </c>
      <c r="N42" s="276">
        <f t="shared" si="0"/>
        <v>25.849534956967585</v>
      </c>
    </row>
    <row r="43" spans="1:14">
      <c r="A43" s="116" t="s">
        <v>334</v>
      </c>
      <c r="B43" s="846" t="str">
        <f>VLOOKUP(A43,EQUIPOS!A13:D157,3,FALSE)</f>
        <v>Taladro industrial</v>
      </c>
      <c r="C43" s="847"/>
      <c r="D43" s="847"/>
      <c r="E43" s="847"/>
      <c r="F43" s="847"/>
      <c r="G43" s="847"/>
      <c r="H43" s="848"/>
      <c r="I43" s="425"/>
      <c r="J43" s="426"/>
      <c r="K43" s="273">
        <f>VLOOKUP(A43,EQUIPOS!A13:D170,4,FALSE)</f>
        <v>4167.6201122478087</v>
      </c>
      <c r="L43" s="339"/>
      <c r="M43" s="340">
        <v>40</v>
      </c>
      <c r="N43" s="276">
        <f t="shared" si="0"/>
        <v>104.19050280619521</v>
      </c>
    </row>
    <row r="44" spans="1:14">
      <c r="B44" s="846"/>
      <c r="C44" s="847"/>
      <c r="D44" s="847"/>
      <c r="E44" s="847"/>
      <c r="F44" s="847"/>
      <c r="G44" s="847"/>
      <c r="H44" s="848"/>
      <c r="I44" s="39"/>
      <c r="J44" s="40"/>
      <c r="K44" s="273"/>
      <c r="L44" s="280"/>
      <c r="M44" s="340"/>
      <c r="N44" s="276"/>
    </row>
    <row r="45" spans="1:14">
      <c r="B45" s="324"/>
      <c r="C45" s="325"/>
      <c r="D45" s="325"/>
      <c r="E45" s="325"/>
      <c r="F45" s="327"/>
      <c r="G45" s="327"/>
      <c r="H45" s="128"/>
      <c r="I45" s="39"/>
      <c r="J45" s="40"/>
      <c r="K45" s="273"/>
      <c r="L45" s="280"/>
      <c r="M45" s="281"/>
      <c r="N45" s="277"/>
    </row>
    <row r="46" spans="1:14">
      <c r="B46" s="853" t="s">
        <v>952</v>
      </c>
      <c r="C46" s="854"/>
      <c r="D46" s="854"/>
      <c r="E46" s="41"/>
      <c r="F46" s="42"/>
      <c r="G46" s="42"/>
      <c r="H46" s="43"/>
      <c r="I46" s="39"/>
      <c r="J46" s="40"/>
      <c r="K46" s="283"/>
      <c r="L46" s="280"/>
      <c r="M46" s="405">
        <v>0.1</v>
      </c>
      <c r="N46" s="348">
        <f>N83*M46</f>
        <v>201.60799618480041</v>
      </c>
    </row>
    <row r="47" spans="1:14" ht="15.75" thickBot="1">
      <c r="B47" s="846"/>
      <c r="C47" s="847"/>
      <c r="D47" s="847"/>
      <c r="E47" s="847"/>
      <c r="F47" s="847"/>
      <c r="G47" s="847"/>
      <c r="H47" s="848"/>
      <c r="I47" s="855"/>
      <c r="J47" s="856"/>
      <c r="K47" s="44"/>
      <c r="L47" s="857"/>
      <c r="M47" s="858"/>
      <c r="N47" s="108"/>
    </row>
    <row r="48" spans="1:14" ht="15.75" thickBot="1">
      <c r="B48" s="833" t="s">
        <v>953</v>
      </c>
      <c r="C48" s="834"/>
      <c r="D48" s="834"/>
      <c r="E48" s="834"/>
      <c r="F48" s="834"/>
      <c r="G48" s="834"/>
      <c r="H48" s="834"/>
      <c r="I48" s="834"/>
      <c r="J48" s="834"/>
      <c r="K48" s="834"/>
      <c r="L48" s="834"/>
      <c r="M48" s="835"/>
      <c r="N48" s="398">
        <f>SUM(N36:N46)</f>
        <v>2514.5330838898526</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24" t="s">
        <v>944</v>
      </c>
      <c r="C52" s="825"/>
      <c r="D52" s="825"/>
      <c r="E52" s="825"/>
      <c r="F52" s="825"/>
      <c r="G52" s="825"/>
      <c r="H52" s="825"/>
      <c r="I52" s="826"/>
      <c r="J52" s="319" t="s">
        <v>945</v>
      </c>
      <c r="K52" s="88" t="s">
        <v>946</v>
      </c>
      <c r="L52" s="827" t="s">
        <v>955</v>
      </c>
      <c r="M52" s="826"/>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62556.589303690627</v>
      </c>
      <c r="N53" s="276">
        <f t="shared" ref="N53:N58" si="1">K53*M53</f>
        <v>312.78294651845312</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4715.0756930163789</v>
      </c>
      <c r="N54" s="276">
        <f t="shared" si="1"/>
        <v>23.575378465081894</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15323.454039579896</v>
      </c>
      <c r="N55" s="276">
        <f t="shared" si="1"/>
        <v>76.617270197899487</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12382.764302763015</v>
      </c>
      <c r="N56" s="276">
        <f t="shared" si="1"/>
        <v>123.82764302763015</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22263.828674610668</v>
      </c>
      <c r="N57" s="276">
        <f t="shared" si="1"/>
        <v>222.63828674610667</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4500</v>
      </c>
      <c r="N58" s="276">
        <f t="shared" si="1"/>
        <v>4500</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33" t="s">
        <v>953</v>
      </c>
      <c r="C61" s="834"/>
      <c r="D61" s="834"/>
      <c r="E61" s="834"/>
      <c r="F61" s="834"/>
      <c r="G61" s="834"/>
      <c r="H61" s="834"/>
      <c r="I61" s="834"/>
      <c r="J61" s="834"/>
      <c r="K61" s="834"/>
      <c r="L61" s="834"/>
      <c r="M61" s="835"/>
      <c r="N61" s="398">
        <f>SUM(N53:N60)</f>
        <v>5259.4415249551712</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36" t="s">
        <v>961</v>
      </c>
      <c r="M65" s="809"/>
      <c r="N65" s="79" t="s">
        <v>951</v>
      </c>
    </row>
    <row r="66" spans="1:15">
      <c r="B66" s="49"/>
      <c r="C66" s="321"/>
      <c r="D66" s="321"/>
      <c r="E66" s="321"/>
      <c r="F66" s="321"/>
      <c r="G66" s="321"/>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315"/>
      <c r="I68" s="283"/>
      <c r="J68" s="290"/>
      <c r="K68" s="283"/>
      <c r="L68" s="922"/>
      <c r="M68" s="923"/>
      <c r="N68" s="291"/>
    </row>
    <row r="69" spans="1:15">
      <c r="B69" s="49"/>
      <c r="C69" s="50"/>
      <c r="D69" s="50"/>
      <c r="E69" s="50"/>
      <c r="F69" s="50"/>
      <c r="G69" s="50"/>
      <c r="H69" s="315"/>
      <c r="I69" s="283"/>
      <c r="J69" s="290"/>
      <c r="K69" s="283"/>
      <c r="L69" s="922"/>
      <c r="M69" s="923"/>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22"/>
      <c r="M71" s="823"/>
      <c r="N71" s="130"/>
    </row>
    <row r="72" spans="1:15" ht="15.75" thickBot="1">
      <c r="B72" s="839" t="s">
        <v>953</v>
      </c>
      <c r="C72" s="840"/>
      <c r="D72" s="840"/>
      <c r="E72" s="840"/>
      <c r="F72" s="840"/>
      <c r="G72" s="840"/>
      <c r="H72" s="840"/>
      <c r="I72" s="840"/>
      <c r="J72" s="840"/>
      <c r="K72" s="840"/>
      <c r="L72" s="840"/>
      <c r="M72" s="841"/>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59" t="s">
        <v>963</v>
      </c>
      <c r="C76" s="860"/>
      <c r="D76" s="860"/>
      <c r="E76" s="860"/>
      <c r="F76" s="860"/>
      <c r="G76" s="860"/>
      <c r="H76" s="860"/>
      <c r="I76" s="76" t="s">
        <v>964</v>
      </c>
      <c r="J76" s="78" t="s">
        <v>1410</v>
      </c>
      <c r="K76" s="77" t="s">
        <v>966</v>
      </c>
      <c r="L76" s="861" t="s">
        <v>950</v>
      </c>
      <c r="M76" s="862"/>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87780</v>
      </c>
      <c r="J79" s="297">
        <v>185</v>
      </c>
      <c r="K79" s="298">
        <f>VLOOKUP(A79,'MANO DE OBRA'!A9:D101,4,FALSE)</f>
        <v>162393</v>
      </c>
      <c r="L79" s="53"/>
      <c r="M79" s="438">
        <v>320</v>
      </c>
      <c r="N79" s="399">
        <f t="shared" si="3"/>
        <v>507.47812499999998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20"/>
      <c r="C82" s="821" t="e">
        <f>VLOOKUP(B82,'MANO DE OBRA'!B12:E73,3,FALSE)</f>
        <v>#N/A</v>
      </c>
      <c r="D82" s="821" t="e">
        <f>VLOOKUP(C82,'MANO DE OBRA'!C12:F73,3,FALSE)</f>
        <v>#N/A</v>
      </c>
      <c r="E82" s="821" t="e">
        <f>VLOOKUP(D82,'MANO DE OBRA'!D12:G73,3,FALSE)</f>
        <v>#N/A</v>
      </c>
      <c r="F82" s="821" t="e">
        <f>VLOOKUP(E82,'MANO DE OBRA'!E12:H73,3,FALSE)</f>
        <v>#N/A</v>
      </c>
      <c r="G82" s="821" t="e">
        <f>VLOOKUP(F82,'MANO DE OBRA'!F12:I73,3,FALSE)</f>
        <v>#N/A</v>
      </c>
      <c r="H82" s="821" t="e">
        <f>VLOOKUP(G82,'MANO DE OBRA'!G12:J73,3,FALSE)</f>
        <v>#N/A</v>
      </c>
      <c r="I82" s="474"/>
      <c r="J82" s="475"/>
      <c r="K82" s="478"/>
      <c r="L82" s="479"/>
      <c r="M82" s="480"/>
      <c r="N82" s="444"/>
    </row>
    <row r="83" spans="1:14" ht="15.75" thickBot="1">
      <c r="B83" s="839" t="s">
        <v>953</v>
      </c>
      <c r="C83" s="840"/>
      <c r="D83" s="840"/>
      <c r="E83" s="840"/>
      <c r="F83" s="840"/>
      <c r="G83" s="840"/>
      <c r="H83" s="840"/>
      <c r="I83" s="840"/>
      <c r="J83" s="840"/>
      <c r="K83" s="840"/>
      <c r="L83" s="840"/>
      <c r="M83" s="841"/>
      <c r="N83" s="464">
        <f>SUM(N77:N82)</f>
        <v>2016.0799618480041</v>
      </c>
    </row>
    <row r="84" spans="1:14" ht="15.75" thickBot="1">
      <c r="B84" s="36"/>
      <c r="C84" s="37"/>
      <c r="D84" s="37"/>
      <c r="E84" s="37"/>
      <c r="F84" s="37"/>
      <c r="G84" s="37"/>
      <c r="H84" s="37"/>
      <c r="I84" s="37"/>
      <c r="J84" s="37"/>
      <c r="K84" s="37"/>
      <c r="L84" s="37"/>
      <c r="M84" s="37"/>
      <c r="N84" s="38"/>
    </row>
    <row r="85" spans="1:14" ht="15.75" thickBot="1">
      <c r="B85" s="833" t="s">
        <v>967</v>
      </c>
      <c r="C85" s="834"/>
      <c r="D85" s="834"/>
      <c r="E85" s="834"/>
      <c r="F85" s="834"/>
      <c r="G85" s="834"/>
      <c r="H85" s="834"/>
      <c r="I85" s="834"/>
      <c r="J85" s="834"/>
      <c r="K85" s="834"/>
      <c r="L85" s="834"/>
      <c r="M85" s="835"/>
      <c r="N85" s="102">
        <f>N48+N61+N72+N83</f>
        <v>9790.0545706930279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24" t="s">
        <v>969</v>
      </c>
      <c r="C89" s="825"/>
      <c r="D89" s="825"/>
      <c r="E89" s="825"/>
      <c r="F89" s="825"/>
      <c r="G89" s="825"/>
      <c r="H89" s="825"/>
      <c r="I89" s="318"/>
      <c r="J89" s="338"/>
      <c r="K89" s="306" t="s">
        <v>970</v>
      </c>
      <c r="L89" s="863" t="s">
        <v>971</v>
      </c>
      <c r="M89" s="864"/>
      <c r="N89" s="307"/>
    </row>
    <row r="90" spans="1:14">
      <c r="B90" s="865" t="s">
        <v>972</v>
      </c>
      <c r="C90" s="866"/>
      <c r="D90" s="866"/>
      <c r="E90" s="866"/>
      <c r="F90" s="866"/>
      <c r="G90" s="866"/>
      <c r="H90" s="866"/>
      <c r="I90" s="90"/>
      <c r="J90" s="91"/>
      <c r="K90" s="308">
        <v>0.2</v>
      </c>
      <c r="L90" s="867">
        <f>N85*K90</f>
        <v>1958.0109141386056</v>
      </c>
      <c r="M90" s="868"/>
      <c r="N90" s="54"/>
    </row>
    <row r="91" spans="1:14">
      <c r="B91" s="92" t="s">
        <v>973</v>
      </c>
      <c r="C91" s="93"/>
      <c r="D91" s="93"/>
      <c r="E91" s="93"/>
      <c r="F91" s="93"/>
      <c r="G91" s="93"/>
      <c r="H91" s="93"/>
      <c r="I91" s="90"/>
      <c r="J91" s="91"/>
      <c r="K91" s="308">
        <v>0.05</v>
      </c>
      <c r="L91" s="867">
        <f>N85*K91</f>
        <v>489.5027285346514</v>
      </c>
      <c r="M91" s="868"/>
      <c r="N91" s="54"/>
    </row>
    <row r="92" spans="1:14" ht="15.75" thickBot="1">
      <c r="B92" s="94" t="s">
        <v>974</v>
      </c>
      <c r="C92" s="95"/>
      <c r="D92" s="95"/>
      <c r="E92" s="95"/>
      <c r="F92" s="95"/>
      <c r="G92" s="95"/>
      <c r="H92" s="95"/>
      <c r="I92" s="96"/>
      <c r="J92" s="97"/>
      <c r="K92" s="309">
        <v>0.05</v>
      </c>
      <c r="L92" s="869">
        <f>N85*K92</f>
        <v>489.5027285346514</v>
      </c>
      <c r="M92" s="870"/>
      <c r="N92" s="54"/>
    </row>
    <row r="93" spans="1:14" ht="15.75" thickBot="1">
      <c r="B93" s="833" t="s">
        <v>953</v>
      </c>
      <c r="C93" s="834"/>
      <c r="D93" s="834"/>
      <c r="E93" s="834"/>
      <c r="F93" s="834"/>
      <c r="G93" s="834"/>
      <c r="H93" s="834"/>
      <c r="I93" s="834"/>
      <c r="J93" s="834"/>
      <c r="K93" s="834"/>
      <c r="L93" s="834"/>
      <c r="M93" s="835"/>
      <c r="N93" s="55">
        <f>L90+L91+L92</f>
        <v>2937.0163712079084</v>
      </c>
    </row>
    <row r="94" spans="1:14" ht="15.75" thickBot="1">
      <c r="B94" s="36"/>
      <c r="C94" s="37"/>
      <c r="D94" s="37"/>
      <c r="E94" s="37"/>
      <c r="F94" s="37"/>
      <c r="G94" s="37"/>
      <c r="H94" s="37"/>
      <c r="I94" s="37"/>
      <c r="J94" s="37"/>
      <c r="K94" s="37"/>
      <c r="L94" s="37"/>
      <c r="M94" s="37"/>
      <c r="N94" s="38"/>
    </row>
    <row r="95" spans="1:14" ht="15.75" thickBot="1">
      <c r="A95" t="s">
        <v>2016</v>
      </c>
      <c r="B95" s="833" t="s">
        <v>975</v>
      </c>
      <c r="C95" s="834"/>
      <c r="D95" s="834"/>
      <c r="E95" s="834"/>
      <c r="F95" s="834"/>
      <c r="G95" s="834"/>
      <c r="H95" s="834"/>
      <c r="I95" s="834"/>
      <c r="J95" s="834"/>
      <c r="K95" s="834"/>
      <c r="L95" s="834"/>
      <c r="M95" s="835"/>
      <c r="N95" s="192">
        <f>N85+N93</f>
        <v>12727.070941900936</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77" t="s">
        <v>2218</v>
      </c>
      <c r="C112" s="978"/>
      <c r="D112" s="978"/>
      <c r="E112" s="978"/>
      <c r="F112" s="978"/>
      <c r="G112" s="978"/>
      <c r="H112" s="978"/>
      <c r="I112" s="978"/>
      <c r="J112" s="978"/>
      <c r="K112" s="978"/>
      <c r="L112" s="978"/>
      <c r="M112" s="978"/>
      <c r="N112" s="979"/>
    </row>
    <row r="113" spans="2:14" ht="15" customHeight="1">
      <c r="B113" s="977"/>
      <c r="C113" s="978"/>
      <c r="D113" s="978"/>
      <c r="E113" s="978"/>
      <c r="F113" s="978"/>
      <c r="G113" s="978"/>
      <c r="H113" s="978"/>
      <c r="I113" s="978"/>
      <c r="J113" s="978"/>
      <c r="K113" s="978"/>
      <c r="L113" s="978"/>
      <c r="M113" s="978"/>
      <c r="N113" s="979"/>
    </row>
    <row r="114" spans="2:14" ht="30" customHeight="1">
      <c r="B114" s="980" t="s">
        <v>2219</v>
      </c>
      <c r="C114" s="981"/>
      <c r="D114" s="981"/>
      <c r="E114" s="981"/>
      <c r="F114" s="981"/>
      <c r="G114" s="981"/>
      <c r="H114" s="981"/>
      <c r="I114" s="981"/>
      <c r="J114" s="981"/>
      <c r="K114" s="981"/>
      <c r="L114" s="981"/>
      <c r="M114" s="981"/>
      <c r="N114" s="982"/>
    </row>
    <row r="115" spans="2:14">
      <c r="B115" s="980"/>
      <c r="C115" s="981"/>
      <c r="D115" s="981"/>
      <c r="E115" s="981"/>
      <c r="F115" s="981"/>
      <c r="G115" s="981"/>
      <c r="H115" s="981"/>
      <c r="I115" s="981"/>
      <c r="J115" s="981"/>
      <c r="K115" s="981"/>
      <c r="L115" s="981"/>
      <c r="M115" s="981"/>
      <c r="N115" s="982"/>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83"/>
      <c r="K125" s="983"/>
      <c r="L125" s="983"/>
      <c r="M125" s="983"/>
      <c r="N125" s="984"/>
    </row>
    <row r="126" spans="2:14" ht="15.75" thickBot="1">
      <c r="B126" s="423" t="s">
        <v>2221</v>
      </c>
      <c r="C126" s="424"/>
      <c r="D126" s="424"/>
      <c r="E126" s="263"/>
      <c r="F126" s="263"/>
      <c r="G126" s="263"/>
      <c r="H126" s="263"/>
      <c r="I126" s="263"/>
      <c r="J126" s="985"/>
      <c r="K126" s="985"/>
      <c r="L126" s="985"/>
      <c r="M126" s="985"/>
      <c r="N126" s="98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1125</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190</v>
      </c>
      <c r="B36" s="846" t="str">
        <f>VLOOKUP(A36,EQUIPOS!A6:D154,3,FALSE)</f>
        <v>Diferencial de 3 ton</v>
      </c>
      <c r="C36" s="847"/>
      <c r="D36" s="847"/>
      <c r="E36" s="847"/>
      <c r="F36" s="847"/>
      <c r="G36" s="847"/>
      <c r="H36" s="848"/>
      <c r="I36" s="271"/>
      <c r="J36" s="272"/>
      <c r="K36" s="273">
        <f>VLOOKUP(A36,EQUIPOS!A6:D163,4,FALSE)</f>
        <v>5325.6930433149382</v>
      </c>
      <c r="L36" s="274"/>
      <c r="M36" s="340">
        <v>40</v>
      </c>
      <c r="N36" s="276">
        <f t="shared" ref="N36:N41" si="0">K36/M36</f>
        <v>133.14232608287347</v>
      </c>
    </row>
    <row r="37" spans="1:14">
      <c r="A37" s="116" t="s">
        <v>334</v>
      </c>
      <c r="B37" s="846" t="str">
        <f>VLOOKUP(A37,EQUIPOS!A7:D154,3,FALSE)</f>
        <v>Taladro industrial</v>
      </c>
      <c r="C37" s="847"/>
      <c r="D37" s="847"/>
      <c r="E37" s="847"/>
      <c r="F37" s="847"/>
      <c r="G37" s="847"/>
      <c r="H37" s="848"/>
      <c r="I37" s="425"/>
      <c r="J37" s="426"/>
      <c r="K37" s="273">
        <f>VLOOKUP(A37,EQUIPOS!A7:D164,4,FALSE)</f>
        <v>4167.6201122478087</v>
      </c>
      <c r="L37" s="339"/>
      <c r="M37" s="340">
        <v>40</v>
      </c>
      <c r="N37" s="276">
        <f t="shared" si="0"/>
        <v>104.19050280619521</v>
      </c>
    </row>
    <row r="38" spans="1:14">
      <c r="A38" s="116" t="s">
        <v>195</v>
      </c>
      <c r="B38" s="846" t="str">
        <f>VLOOKUP(A38,EQUIPOS!A8:D154,3,FALSE)</f>
        <v xml:space="preserve">Equipo de oxicorte, Capacidad de corte: hasta 6´´ (152mm) </v>
      </c>
      <c r="C38" s="847"/>
      <c r="D38" s="847"/>
      <c r="E38" s="847"/>
      <c r="F38" s="847"/>
      <c r="G38" s="847"/>
      <c r="H38" s="848"/>
      <c r="I38" s="425"/>
      <c r="J38" s="426"/>
      <c r="K38" s="273">
        <f>VLOOKUP(A38,EQUIPOS!A8:D165,4,FALSE)</f>
        <v>19714.543149024896</v>
      </c>
      <c r="L38" s="339"/>
      <c r="M38" s="340">
        <v>40</v>
      </c>
      <c r="N38" s="276">
        <f t="shared" si="0"/>
        <v>492.8635787256224</v>
      </c>
    </row>
    <row r="39" spans="1:14">
      <c r="A39" s="116" t="s">
        <v>204</v>
      </c>
      <c r="B39" s="846" t="str">
        <f>VLOOKUP(A39,EQUIPOS!A9:D154,3,FALSE)</f>
        <v xml:space="preserve">Equipo de soldadura 250 AMP
</v>
      </c>
      <c r="C39" s="847"/>
      <c r="D39" s="847"/>
      <c r="E39" s="847"/>
      <c r="F39" s="847"/>
      <c r="G39" s="847"/>
      <c r="H39" s="848"/>
      <c r="I39" s="425"/>
      <c r="J39" s="426"/>
      <c r="K39" s="273">
        <f>VLOOKUP(A39,EQUIPOS!A9:D166,4,FALSE)</f>
        <v>19100.991164638352</v>
      </c>
      <c r="L39" s="339"/>
      <c r="M39" s="340">
        <v>40</v>
      </c>
      <c r="N39" s="276">
        <f t="shared" si="0"/>
        <v>477.52477911595878</v>
      </c>
    </row>
    <row r="40" spans="1:14">
      <c r="A40" s="116" t="s">
        <v>208</v>
      </c>
      <c r="B40" s="846" t="str">
        <f>VLOOKUP(A40,EQUIPOS!A10:D154,3,FALSE)</f>
        <v>Equipo de soldadura 400</v>
      </c>
      <c r="C40" s="847"/>
      <c r="D40" s="847"/>
      <c r="E40" s="847"/>
      <c r="F40" s="847"/>
      <c r="G40" s="847"/>
      <c r="H40" s="848"/>
      <c r="I40" s="425"/>
      <c r="J40" s="426"/>
      <c r="K40" s="273">
        <f>VLOOKUP(A40,EQUIPOS!A10:D167,4,FALSE)</f>
        <v>18985.595997129883</v>
      </c>
      <c r="L40" s="339"/>
      <c r="M40" s="340">
        <v>40</v>
      </c>
      <c r="N40" s="276">
        <f t="shared" si="0"/>
        <v>474.63989992824708</v>
      </c>
    </row>
    <row r="41" spans="1:14">
      <c r="A41" s="116" t="s">
        <v>210</v>
      </c>
      <c r="B41" s="846" t="str">
        <f>VLOOKUP(A41,EQUIPOS!A11:D155,3,FALSE)</f>
        <v>Equipo de soldadura 600</v>
      </c>
      <c r="C41" s="847"/>
      <c r="D41" s="847"/>
      <c r="E41" s="847"/>
      <c r="F41" s="847"/>
      <c r="G41" s="847"/>
      <c r="H41" s="848"/>
      <c r="I41" s="425"/>
      <c r="J41" s="426"/>
      <c r="K41" s="273">
        <f>VLOOKUP(A41,EQUIPOS!A11:D168,4,FALSE)</f>
        <v>23133.640143461074</v>
      </c>
      <c r="L41" s="339"/>
      <c r="M41" s="340">
        <v>40</v>
      </c>
      <c r="N41" s="276">
        <f t="shared" si="0"/>
        <v>578.34100358652688</v>
      </c>
    </row>
    <row r="42" spans="1:14">
      <c r="B42" s="846"/>
      <c r="C42" s="847"/>
      <c r="D42" s="847"/>
      <c r="E42" s="847"/>
      <c r="F42" s="847"/>
      <c r="G42" s="847"/>
      <c r="H42" s="848"/>
      <c r="I42" s="39"/>
      <c r="J42" s="40"/>
      <c r="K42" s="273"/>
      <c r="L42" s="280"/>
      <c r="M42" s="340"/>
      <c r="N42" s="276"/>
    </row>
    <row r="43" spans="1:14">
      <c r="B43" s="324"/>
      <c r="C43" s="325"/>
      <c r="D43" s="325"/>
      <c r="E43" s="325"/>
      <c r="F43" s="327"/>
      <c r="G43" s="327"/>
      <c r="H43" s="128"/>
      <c r="I43" s="39"/>
      <c r="J43" s="40"/>
      <c r="K43" s="273"/>
      <c r="L43" s="280"/>
      <c r="M43" s="281"/>
      <c r="N43" s="277"/>
    </row>
    <row r="44" spans="1:14">
      <c r="B44" s="853" t="s">
        <v>952</v>
      </c>
      <c r="C44" s="854"/>
      <c r="D44" s="854"/>
      <c r="E44" s="41"/>
      <c r="F44" s="42"/>
      <c r="G44" s="42"/>
      <c r="H44" s="43"/>
      <c r="I44" s="39"/>
      <c r="J44" s="40"/>
      <c r="K44" s="283"/>
      <c r="L44" s="280"/>
      <c r="M44" s="405">
        <v>0.05</v>
      </c>
      <c r="N44" s="348">
        <f>N81*M44</f>
        <v>100.80399809240021</v>
      </c>
    </row>
    <row r="45" spans="1:14" ht="15.75" thickBot="1">
      <c r="B45" s="846"/>
      <c r="C45" s="847"/>
      <c r="D45" s="847"/>
      <c r="E45" s="847"/>
      <c r="F45" s="847"/>
      <c r="G45" s="847"/>
      <c r="H45" s="848"/>
      <c r="I45" s="855"/>
      <c r="J45" s="856"/>
      <c r="K45" s="44"/>
      <c r="L45" s="857"/>
      <c r="M45" s="858"/>
      <c r="N45" s="108"/>
    </row>
    <row r="46" spans="1:14" ht="15.75" thickBot="1">
      <c r="B46" s="833" t="s">
        <v>953</v>
      </c>
      <c r="C46" s="834"/>
      <c r="D46" s="834"/>
      <c r="E46" s="834"/>
      <c r="F46" s="834"/>
      <c r="G46" s="834"/>
      <c r="H46" s="834"/>
      <c r="I46" s="834"/>
      <c r="J46" s="834"/>
      <c r="K46" s="834"/>
      <c r="L46" s="834"/>
      <c r="M46" s="835"/>
      <c r="N46" s="398">
        <f>SUM(N36:N44)</f>
        <v>2361.5060883378237</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24" t="s">
        <v>944</v>
      </c>
      <c r="C50" s="825"/>
      <c r="D50" s="825"/>
      <c r="E50" s="825"/>
      <c r="F50" s="825"/>
      <c r="G50" s="825"/>
      <c r="H50" s="825"/>
      <c r="I50" s="826"/>
      <c r="J50" s="319" t="s">
        <v>945</v>
      </c>
      <c r="K50" s="88" t="s">
        <v>946</v>
      </c>
      <c r="L50" s="827" t="s">
        <v>955</v>
      </c>
      <c r="M50" s="82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62556.589303690627</v>
      </c>
      <c r="N51" s="276">
        <f t="shared" ref="N51:N56" si="1">K51*M51</f>
        <v>312.78294651845312</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4715.0756930163789</v>
      </c>
      <c r="N52" s="276">
        <f t="shared" si="1"/>
        <v>23.575378465081894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15323.454039579896</v>
      </c>
      <c r="N53" s="276">
        <f t="shared" si="1"/>
        <v>76.617270197899487</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12382.764302763015</v>
      </c>
      <c r="N54" s="276">
        <f t="shared" si="1"/>
        <v>123.82764302763015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22263.828674610668</v>
      </c>
      <c r="N55" s="276">
        <f t="shared" si="1"/>
        <v>222.63828674610667</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4500</v>
      </c>
      <c r="N56" s="276">
        <f t="shared" si="1"/>
        <v>4500</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33" t="s">
        <v>953</v>
      </c>
      <c r="C59" s="834"/>
      <c r="D59" s="834"/>
      <c r="E59" s="834"/>
      <c r="F59" s="834"/>
      <c r="G59" s="834"/>
      <c r="H59" s="834"/>
      <c r="I59" s="834"/>
      <c r="J59" s="834"/>
      <c r="K59" s="834"/>
      <c r="L59" s="834"/>
      <c r="M59" s="835"/>
      <c r="N59" s="398">
        <f>SUM(N51:N58)</f>
        <v>5259.4415249551712</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B64" s="49"/>
      <c r="C64" s="321"/>
      <c r="D64" s="321"/>
      <c r="E64" s="321"/>
      <c r="F64" s="321"/>
      <c r="G64" s="321"/>
      <c r="H64" s="315"/>
      <c r="I64" s="283"/>
      <c r="J64" s="290"/>
      <c r="K64" s="283"/>
      <c r="L64" s="922"/>
      <c r="M64" s="923"/>
      <c r="N64" s="291"/>
    </row>
    <row r="65" spans="1:15">
      <c r="B65" s="49"/>
      <c r="C65" s="50"/>
      <c r="D65" s="50"/>
      <c r="E65" s="50"/>
      <c r="F65" s="50"/>
      <c r="G65" s="50"/>
      <c r="H65" s="315"/>
      <c r="I65" s="283"/>
      <c r="J65" s="290"/>
      <c r="K65" s="283"/>
      <c r="L65" s="922"/>
      <c r="M65" s="923"/>
      <c r="N65" s="291"/>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20"/>
      <c r="C80" s="821"/>
      <c r="D80" s="821"/>
      <c r="E80" s="821"/>
      <c r="F80" s="821"/>
      <c r="G80" s="821"/>
      <c r="H80" s="821"/>
      <c r="I80" s="474"/>
      <c r="J80" s="475"/>
      <c r="K80" s="476"/>
      <c r="L80" s="479"/>
      <c r="M80" s="480"/>
      <c r="N80" s="444"/>
    </row>
    <row r="81" spans="1:14" ht="15.75" thickBot="1">
      <c r="B81" s="839" t="s">
        <v>953</v>
      </c>
      <c r="C81" s="840"/>
      <c r="D81" s="840"/>
      <c r="E81" s="840"/>
      <c r="F81" s="840"/>
      <c r="G81" s="840"/>
      <c r="H81" s="840"/>
      <c r="I81" s="840"/>
      <c r="J81" s="840"/>
      <c r="K81" s="840"/>
      <c r="L81" s="840"/>
      <c r="M81" s="841"/>
      <c r="N81" s="305">
        <f>SUM(N75:N80)</f>
        <v>2016.0799618480041</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N46+N59+N70+N81</f>
        <v>9637.027575140999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1927.4055150281999</v>
      </c>
      <c r="M88" s="868"/>
      <c r="N88" s="54"/>
    </row>
    <row r="89" spans="1:14">
      <c r="B89" s="92" t="s">
        <v>973</v>
      </c>
      <c r="C89" s="93"/>
      <c r="D89" s="93"/>
      <c r="E89" s="93"/>
      <c r="F89" s="93"/>
      <c r="G89" s="93"/>
      <c r="H89" s="93"/>
      <c r="I89" s="90"/>
      <c r="J89" s="91"/>
      <c r="K89" s="308">
        <v>0.05</v>
      </c>
      <c r="L89" s="867">
        <f>N83*K89</f>
        <v>481.85137875704999</v>
      </c>
      <c r="M89" s="868"/>
      <c r="N89" s="54"/>
    </row>
    <row r="90" spans="1:14" ht="15.75" thickBot="1">
      <c r="B90" s="94" t="s">
        <v>974</v>
      </c>
      <c r="C90" s="95"/>
      <c r="D90" s="95"/>
      <c r="E90" s="95"/>
      <c r="F90" s="95"/>
      <c r="G90" s="95"/>
      <c r="H90" s="95"/>
      <c r="I90" s="96"/>
      <c r="J90" s="97"/>
      <c r="K90" s="309">
        <v>0.05</v>
      </c>
      <c r="L90" s="869">
        <f>N83*K90</f>
        <v>481.85137875704999</v>
      </c>
      <c r="M90" s="870"/>
      <c r="N90" s="54"/>
    </row>
    <row r="91" spans="1:14" ht="15.75" thickBot="1">
      <c r="B91" s="833" t="s">
        <v>953</v>
      </c>
      <c r="C91" s="834"/>
      <c r="D91" s="834"/>
      <c r="E91" s="834"/>
      <c r="F91" s="834"/>
      <c r="G91" s="834"/>
      <c r="H91" s="834"/>
      <c r="I91" s="834"/>
      <c r="J91" s="834"/>
      <c r="K91" s="834"/>
      <c r="L91" s="834"/>
      <c r="M91" s="835"/>
      <c r="N91" s="55">
        <f>L88+L89+L90</f>
        <v>2891.1082725422998</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12528.135847683299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1126</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33" t="s">
        <v>953</v>
      </c>
      <c r="C56" s="834"/>
      <c r="D56" s="834"/>
      <c r="E56" s="834"/>
      <c r="F56" s="834"/>
      <c r="G56" s="834"/>
      <c r="H56" s="834"/>
      <c r="I56" s="834"/>
      <c r="J56" s="834"/>
      <c r="K56" s="834"/>
      <c r="L56" s="834"/>
      <c r="M56" s="835"/>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36" t="s">
        <v>961</v>
      </c>
      <c r="M60" s="809"/>
      <c r="N60" s="79" t="s">
        <v>951</v>
      </c>
    </row>
    <row r="61" spans="1:14">
      <c r="A61" t="s">
        <v>1325</v>
      </c>
      <c r="B61" s="49" t="str">
        <f>VLOOKUP(A61,TRANSPORTE!A3:D117,3,FALSE)</f>
        <v xml:space="preserve">Transporte de estructuras metálicas </v>
      </c>
      <c r="C61" s="321"/>
      <c r="D61" s="321"/>
      <c r="E61" s="321"/>
      <c r="F61" s="321"/>
      <c r="G61" s="321"/>
      <c r="H61" s="315" t="s">
        <v>2044</v>
      </c>
      <c r="I61" s="283">
        <v>1</v>
      </c>
      <c r="J61" s="290">
        <v>1</v>
      </c>
      <c r="K61" s="283">
        <f>I61*J61</f>
        <v>1</v>
      </c>
      <c r="L61" s="922">
        <f>VLOOKUP(A61,TRANSPORTE!A3:D117,4,FALSE)</f>
        <v>1.0285628380980336</v>
      </c>
      <c r="M61" s="923"/>
      <c r="N61" s="291">
        <f>K61*L61</f>
        <v>1.0285628380980336</v>
      </c>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315"/>
      <c r="I64" s="283"/>
      <c r="J64" s="290"/>
      <c r="K64" s="283"/>
      <c r="L64" s="922"/>
      <c r="M64" s="923"/>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22"/>
      <c r="M66" s="823"/>
      <c r="N66" s="130"/>
    </row>
    <row r="67" spans="1:15" ht="15.75" thickBot="1">
      <c r="B67" s="839" t="s">
        <v>953</v>
      </c>
      <c r="C67" s="840"/>
      <c r="D67" s="840"/>
      <c r="E67" s="840"/>
      <c r="F67" s="840"/>
      <c r="G67" s="840"/>
      <c r="H67" s="840"/>
      <c r="I67" s="840"/>
      <c r="J67" s="840"/>
      <c r="K67" s="840"/>
      <c r="L67" s="840"/>
      <c r="M67" s="841"/>
      <c r="N67" s="107">
        <f>N61+N62+N63+N64+N65</f>
        <v>1.0285628380980336</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59" t="s">
        <v>963</v>
      </c>
      <c r="C71" s="860"/>
      <c r="D71" s="860"/>
      <c r="E71" s="860"/>
      <c r="F71" s="860"/>
      <c r="G71" s="860"/>
      <c r="H71" s="860"/>
      <c r="I71" s="76" t="s">
        <v>964</v>
      </c>
      <c r="J71" s="78" t="s">
        <v>1410</v>
      </c>
      <c r="K71" s="77" t="s">
        <v>966</v>
      </c>
      <c r="L71" s="861" t="s">
        <v>950</v>
      </c>
      <c r="M71" s="862"/>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20"/>
      <c r="C77" s="821"/>
      <c r="D77" s="821"/>
      <c r="E77" s="821"/>
      <c r="F77" s="821"/>
      <c r="G77" s="821"/>
      <c r="H77" s="821"/>
      <c r="I77" s="129"/>
      <c r="J77" s="129"/>
      <c r="K77" s="129"/>
      <c r="L77" s="921"/>
      <c r="M77" s="921"/>
      <c r="N77" s="130"/>
    </row>
    <row r="78" spans="1:15" ht="15.75" thickBot="1">
      <c r="B78" s="839" t="s">
        <v>953</v>
      </c>
      <c r="C78" s="840"/>
      <c r="D78" s="840"/>
      <c r="E78" s="840"/>
      <c r="F78" s="840"/>
      <c r="G78" s="840"/>
      <c r="H78" s="840"/>
      <c r="I78" s="840"/>
      <c r="J78" s="840"/>
      <c r="K78" s="840"/>
      <c r="L78" s="840"/>
      <c r="M78" s="841"/>
      <c r="N78" s="464"/>
    </row>
    <row r="79" spans="1:15" ht="15.75" thickBot="1">
      <c r="B79" s="36"/>
      <c r="C79" s="37"/>
      <c r="D79" s="37"/>
      <c r="E79" s="37"/>
      <c r="F79" s="37"/>
      <c r="G79" s="37"/>
      <c r="H79" s="37"/>
      <c r="I79" s="37"/>
      <c r="J79" s="37"/>
      <c r="K79" s="37"/>
      <c r="L79" s="37"/>
      <c r="M79" s="37"/>
      <c r="N79" s="38"/>
    </row>
    <row r="80" spans="1:15" ht="15.75" thickBot="1">
      <c r="B80" s="833" t="s">
        <v>967</v>
      </c>
      <c r="C80" s="834"/>
      <c r="D80" s="834"/>
      <c r="E80" s="834"/>
      <c r="F80" s="834"/>
      <c r="G80" s="834"/>
      <c r="H80" s="834"/>
      <c r="I80" s="834"/>
      <c r="J80" s="834"/>
      <c r="K80" s="834"/>
      <c r="L80" s="834"/>
      <c r="M80" s="835"/>
      <c r="N80" s="102">
        <f>N43+N56+N67+N78</f>
        <v>1.0285628380980336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24" t="s">
        <v>969</v>
      </c>
      <c r="C84" s="825"/>
      <c r="D84" s="825"/>
      <c r="E84" s="825"/>
      <c r="F84" s="825"/>
      <c r="G84" s="825"/>
      <c r="H84" s="825"/>
      <c r="I84" s="318"/>
      <c r="J84" s="338"/>
      <c r="K84" s="306" t="s">
        <v>970</v>
      </c>
      <c r="L84" s="863" t="s">
        <v>971</v>
      </c>
      <c r="M84" s="864"/>
      <c r="N84" s="307"/>
    </row>
    <row r="85" spans="1:14">
      <c r="B85" s="865" t="s">
        <v>972</v>
      </c>
      <c r="C85" s="866"/>
      <c r="D85" s="866"/>
      <c r="E85" s="866"/>
      <c r="F85" s="866"/>
      <c r="G85" s="866"/>
      <c r="H85" s="866"/>
      <c r="I85" s="90"/>
      <c r="J85" s="91"/>
      <c r="K85" s="308">
        <v>0.2</v>
      </c>
      <c r="L85" s="867">
        <f>N80*K85</f>
        <v>0.20571256761960674</v>
      </c>
      <c r="M85" s="868"/>
      <c r="N85" s="54"/>
    </row>
    <row r="86" spans="1:14">
      <c r="B86" s="92" t="s">
        <v>973</v>
      </c>
      <c r="C86" s="93"/>
      <c r="D86" s="93"/>
      <c r="E86" s="93"/>
      <c r="F86" s="93"/>
      <c r="G86" s="93"/>
      <c r="H86" s="93"/>
      <c r="I86" s="90"/>
      <c r="J86" s="91"/>
      <c r="K86" s="308">
        <v>0.05</v>
      </c>
      <c r="L86" s="867">
        <f>N80*K86</f>
        <v>5.1428141904901685E-2</v>
      </c>
      <c r="M86" s="868"/>
      <c r="N86" s="54"/>
    </row>
    <row r="87" spans="1:14" ht="15.75" thickBot="1">
      <c r="B87" s="94" t="s">
        <v>974</v>
      </c>
      <c r="C87" s="95"/>
      <c r="D87" s="95"/>
      <c r="E87" s="95"/>
      <c r="F87" s="95"/>
      <c r="G87" s="95"/>
      <c r="H87" s="95"/>
      <c r="I87" s="96"/>
      <c r="J87" s="97"/>
      <c r="K87" s="309">
        <v>0.05</v>
      </c>
      <c r="L87" s="869">
        <f>N80*K87</f>
        <v>5.1428141904901685E-2</v>
      </c>
      <c r="M87" s="870"/>
      <c r="N87" s="54"/>
    </row>
    <row r="88" spans="1:14" ht="15.75" thickBot="1">
      <c r="B88" s="833" t="s">
        <v>953</v>
      </c>
      <c r="C88" s="834"/>
      <c r="D88" s="834"/>
      <c r="E88" s="834"/>
      <c r="F88" s="834"/>
      <c r="G88" s="834"/>
      <c r="H88" s="834"/>
      <c r="I88" s="834"/>
      <c r="J88" s="834"/>
      <c r="K88" s="834"/>
      <c r="L88" s="834"/>
      <c r="M88" s="835"/>
      <c r="N88" s="55">
        <f>L85+L86+L87</f>
        <v>0.3085688514294101</v>
      </c>
    </row>
    <row r="89" spans="1:14" ht="15.75" thickBot="1">
      <c r="B89" s="36"/>
      <c r="C89" s="37"/>
      <c r="D89" s="37"/>
      <c r="E89" s="37"/>
      <c r="F89" s="37"/>
      <c r="G89" s="37"/>
      <c r="H89" s="37"/>
      <c r="I89" s="37"/>
      <c r="J89" s="37"/>
      <c r="K89" s="37"/>
      <c r="L89" s="37"/>
      <c r="M89" s="37"/>
      <c r="N89" s="38"/>
    </row>
    <row r="90" spans="1:14" ht="15.75" thickBot="1">
      <c r="A90" t="s">
        <v>2016</v>
      </c>
      <c r="B90" s="833" t="s">
        <v>975</v>
      </c>
      <c r="C90" s="834"/>
      <c r="D90" s="834"/>
      <c r="E90" s="834"/>
      <c r="F90" s="834"/>
      <c r="G90" s="834"/>
      <c r="H90" s="834"/>
      <c r="I90" s="834"/>
      <c r="J90" s="834"/>
      <c r="K90" s="834"/>
      <c r="L90" s="834"/>
      <c r="M90" s="835"/>
      <c r="N90" s="55">
        <f>N80+N88</f>
        <v>1.3371316895274437</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77" t="s">
        <v>2218</v>
      </c>
      <c r="C107" s="978"/>
      <c r="D107" s="978"/>
      <c r="E107" s="978"/>
      <c r="F107" s="978"/>
      <c r="G107" s="978"/>
      <c r="H107" s="978"/>
      <c r="I107" s="978"/>
      <c r="J107" s="978"/>
      <c r="K107" s="978"/>
      <c r="L107" s="978"/>
      <c r="M107" s="978"/>
      <c r="N107" s="979"/>
    </row>
    <row r="108" spans="2:14" ht="15" customHeight="1">
      <c r="B108" s="977"/>
      <c r="C108" s="978"/>
      <c r="D108" s="978"/>
      <c r="E108" s="978"/>
      <c r="F108" s="978"/>
      <c r="G108" s="978"/>
      <c r="H108" s="978"/>
      <c r="I108" s="978"/>
      <c r="J108" s="978"/>
      <c r="K108" s="978"/>
      <c r="L108" s="978"/>
      <c r="M108" s="978"/>
      <c r="N108" s="979"/>
    </row>
    <row r="109" spans="2:14" ht="30" customHeight="1">
      <c r="B109" s="980" t="s">
        <v>2219</v>
      </c>
      <c r="C109" s="981"/>
      <c r="D109" s="981"/>
      <c r="E109" s="981"/>
      <c r="F109" s="981"/>
      <c r="G109" s="981"/>
      <c r="H109" s="981"/>
      <c r="I109" s="981"/>
      <c r="J109" s="981"/>
      <c r="K109" s="981"/>
      <c r="L109" s="981"/>
      <c r="M109" s="981"/>
      <c r="N109" s="982"/>
    </row>
    <row r="110" spans="2:14">
      <c r="B110" s="980"/>
      <c r="C110" s="981"/>
      <c r="D110" s="981"/>
      <c r="E110" s="981"/>
      <c r="F110" s="981"/>
      <c r="G110" s="981"/>
      <c r="H110" s="981"/>
      <c r="I110" s="981"/>
      <c r="J110" s="981"/>
      <c r="K110" s="981"/>
      <c r="L110" s="981"/>
      <c r="M110" s="981"/>
      <c r="N110" s="982"/>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83"/>
      <c r="K120" s="983"/>
      <c r="L120" s="983"/>
      <c r="M120" s="983"/>
      <c r="N120" s="984"/>
    </row>
    <row r="121" spans="2:14" ht="15.75" thickBot="1">
      <c r="B121" s="423" t="s">
        <v>2221</v>
      </c>
      <c r="C121" s="424"/>
      <c r="D121" s="424"/>
      <c r="E121" s="263"/>
      <c r="F121" s="263"/>
      <c r="G121" s="263"/>
      <c r="H121" s="263"/>
      <c r="I121" s="263"/>
      <c r="J121" s="985"/>
      <c r="K121" s="985"/>
      <c r="L121" s="985"/>
      <c r="M121" s="985"/>
      <c r="N121" s="98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1127</v>
      </c>
      <c r="C31" s="84" t="s">
        <v>2130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190</v>
      </c>
      <c r="B36" s="846" t="str">
        <f>VLOOKUP(A36,EQUIPOS!A6:D154,3,FALSE)</f>
        <v>Diferencial de 3 ton</v>
      </c>
      <c r="C36" s="847"/>
      <c r="D36" s="847"/>
      <c r="E36" s="847"/>
      <c r="F36" s="847"/>
      <c r="G36" s="847"/>
      <c r="H36" s="848"/>
      <c r="I36" s="271"/>
      <c r="J36" s="272"/>
      <c r="K36" s="273">
        <f>VLOOKUP(A36,EQUIPOS!A6:D163,4,FALSE)</f>
        <v>5325.6930433149382</v>
      </c>
      <c r="L36" s="274"/>
      <c r="M36" s="340">
        <v>40</v>
      </c>
      <c r="N36" s="276">
        <f t="shared" ref="N36:N41" si="0">K36/M36</f>
        <v>133.14232608287347</v>
      </c>
    </row>
    <row r="37" spans="1:14">
      <c r="A37" s="116" t="s">
        <v>195</v>
      </c>
      <c r="B37" s="846" t="str">
        <f>VLOOKUP(A37,EQUIPOS!A7:D154,3,FALSE)</f>
        <v xml:space="preserve">Equipo de oxicorte, Capacidad de corte: hasta 6´´ (152mm) </v>
      </c>
      <c r="C37" s="847"/>
      <c r="D37" s="847"/>
      <c r="E37" s="847"/>
      <c r="F37" s="847"/>
      <c r="G37" s="847"/>
      <c r="H37" s="848"/>
      <c r="I37" s="425"/>
      <c r="J37" s="426"/>
      <c r="K37" s="273">
        <f>VLOOKUP(A37,EQUIPOS!A7:D164,4,FALSE)</f>
        <v>19714.543149024896</v>
      </c>
      <c r="L37" s="339"/>
      <c r="M37" s="340">
        <v>400</v>
      </c>
      <c r="N37" s="276">
        <f t="shared" si="0"/>
        <v>49.286357872562242</v>
      </c>
    </row>
    <row r="38" spans="1:14">
      <c r="A38" s="116" t="s">
        <v>204</v>
      </c>
      <c r="B38" s="846" t="str">
        <f>VLOOKUP(A38,EQUIPOS!A8:D154,3,FALSE)</f>
        <v xml:space="preserve">Equipo de soldadura 250 AMP
</v>
      </c>
      <c r="C38" s="847"/>
      <c r="D38" s="847"/>
      <c r="E38" s="847"/>
      <c r="F38" s="847"/>
      <c r="G38" s="847"/>
      <c r="H38" s="848"/>
      <c r="I38" s="425"/>
      <c r="J38" s="426"/>
      <c r="K38" s="273">
        <f>VLOOKUP(A38,EQUIPOS!A8:D165,4,FALSE)</f>
        <v>19100.991164638352</v>
      </c>
      <c r="L38" s="339"/>
      <c r="M38" s="340">
        <v>400</v>
      </c>
      <c r="N38" s="276">
        <f t="shared" si="0"/>
        <v>47.752477911595882</v>
      </c>
    </row>
    <row r="39" spans="1:14">
      <c r="A39" s="116" t="s">
        <v>208</v>
      </c>
      <c r="B39" s="846" t="str">
        <f>VLOOKUP(A39,EQUIPOS!A9:D154,3,FALSE)</f>
        <v>Equipo de soldadura 400</v>
      </c>
      <c r="C39" s="847"/>
      <c r="D39" s="847"/>
      <c r="E39" s="847"/>
      <c r="F39" s="847"/>
      <c r="G39" s="847"/>
      <c r="H39" s="848"/>
      <c r="I39" s="425"/>
      <c r="J39" s="426"/>
      <c r="K39" s="273">
        <f>VLOOKUP(A39,EQUIPOS!A9:D166,4,FALSE)</f>
        <v>18985.595997129883</v>
      </c>
      <c r="L39" s="339"/>
      <c r="M39" s="340">
        <v>400</v>
      </c>
      <c r="N39" s="276">
        <f t="shared" si="0"/>
        <v>47.463989992824708</v>
      </c>
    </row>
    <row r="40" spans="1:14">
      <c r="A40" s="116" t="s">
        <v>210</v>
      </c>
      <c r="B40" s="846" t="str">
        <f>VLOOKUP(A40,EQUIPOS!A10:D154,3,FALSE)</f>
        <v>Equipo de soldadura 600</v>
      </c>
      <c r="C40" s="847"/>
      <c r="D40" s="847"/>
      <c r="E40" s="847"/>
      <c r="F40" s="847"/>
      <c r="G40" s="847"/>
      <c r="H40" s="848"/>
      <c r="I40" s="425"/>
      <c r="J40" s="426"/>
      <c r="K40" s="273">
        <f>VLOOKUP(A40,EQUIPOS!A10:D167,4,FALSE)</f>
        <v>23133.640143461074</v>
      </c>
      <c r="L40" s="339"/>
      <c r="M40" s="340">
        <v>400</v>
      </c>
      <c r="N40" s="276">
        <f t="shared" si="0"/>
        <v>57.834100358652684</v>
      </c>
    </row>
    <row r="41" spans="1:14">
      <c r="A41" s="116" t="s">
        <v>243</v>
      </c>
      <c r="B41" s="846" t="str">
        <f>VLOOKUP(A41,EQUIPOS!A11:D155,3,FALSE)</f>
        <v>Grúa 10 ton</v>
      </c>
      <c r="C41" s="847"/>
      <c r="D41" s="847"/>
      <c r="E41" s="847"/>
      <c r="F41" s="847"/>
      <c r="G41" s="847"/>
      <c r="H41" s="848"/>
      <c r="I41" s="425"/>
      <c r="J41" s="426"/>
      <c r="K41" s="273">
        <f>VLOOKUP(A41,EQUIPOS!A11:D168,4,FALSE)</f>
        <v>139951.67127986869</v>
      </c>
      <c r="L41" s="339"/>
      <c r="M41" s="340">
        <v>400</v>
      </c>
      <c r="N41" s="276">
        <f t="shared" si="0"/>
        <v>349.87917819967174</v>
      </c>
    </row>
    <row r="42" spans="1:14">
      <c r="B42" s="846"/>
      <c r="C42" s="847"/>
      <c r="D42" s="847"/>
      <c r="E42" s="847"/>
      <c r="F42" s="847"/>
      <c r="G42" s="847"/>
      <c r="H42" s="848"/>
      <c r="I42" s="39"/>
      <c r="J42" s="40"/>
      <c r="K42" s="273"/>
      <c r="L42" s="280"/>
      <c r="M42" s="340"/>
      <c r="N42" s="276"/>
    </row>
    <row r="43" spans="1:14">
      <c r="B43" s="324"/>
      <c r="C43" s="325"/>
      <c r="D43" s="325"/>
      <c r="E43" s="325"/>
      <c r="F43" s="327"/>
      <c r="G43" s="327"/>
      <c r="H43" s="128"/>
      <c r="I43" s="39"/>
      <c r="J43" s="40"/>
      <c r="K43" s="273"/>
      <c r="L43" s="280"/>
      <c r="M43" s="281"/>
      <c r="N43" s="277"/>
    </row>
    <row r="44" spans="1:14">
      <c r="B44" s="853" t="s">
        <v>952</v>
      </c>
      <c r="C44" s="854"/>
      <c r="D44" s="854"/>
      <c r="E44" s="41"/>
      <c r="F44" s="42"/>
      <c r="G44" s="42"/>
      <c r="H44" s="43"/>
      <c r="I44" s="39"/>
      <c r="J44" s="40"/>
      <c r="K44" s="283"/>
      <c r="L44" s="280"/>
      <c r="M44" s="405">
        <v>0.05</v>
      </c>
      <c r="N44" s="348">
        <f>N81*M44</f>
        <v>100.80399809240021</v>
      </c>
    </row>
    <row r="45" spans="1:14" ht="15.75" thickBot="1">
      <c r="B45" s="846"/>
      <c r="C45" s="847"/>
      <c r="D45" s="847"/>
      <c r="E45" s="847"/>
      <c r="F45" s="847"/>
      <c r="G45" s="847"/>
      <c r="H45" s="848"/>
      <c r="I45" s="855"/>
      <c r="J45" s="856"/>
      <c r="K45" s="44"/>
      <c r="L45" s="857"/>
      <c r="M45" s="858"/>
      <c r="N45" s="108"/>
    </row>
    <row r="46" spans="1:14" ht="15.75" thickBot="1">
      <c r="B46" s="833" t="s">
        <v>953</v>
      </c>
      <c r="C46" s="834"/>
      <c r="D46" s="834"/>
      <c r="E46" s="834"/>
      <c r="F46" s="834"/>
      <c r="G46" s="834"/>
      <c r="H46" s="834"/>
      <c r="I46" s="834"/>
      <c r="J46" s="834"/>
      <c r="K46" s="834"/>
      <c r="L46" s="834"/>
      <c r="M46" s="835"/>
      <c r="N46" s="398">
        <f>SUM(N36:N44)</f>
        <v>786.16242851058087</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24" t="s">
        <v>944</v>
      </c>
      <c r="C50" s="825"/>
      <c r="D50" s="825"/>
      <c r="E50" s="825"/>
      <c r="F50" s="825"/>
      <c r="G50" s="825"/>
      <c r="H50" s="825"/>
      <c r="I50" s="826"/>
      <c r="J50" s="319" t="s">
        <v>945</v>
      </c>
      <c r="K50" s="88" t="s">
        <v>946</v>
      </c>
      <c r="L50" s="827" t="s">
        <v>955</v>
      </c>
      <c r="M50" s="82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62556.589303690627</v>
      </c>
      <c r="N51" s="276">
        <f>K51*M51</f>
        <v>312.78294651845312</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4715.0756930163789</v>
      </c>
      <c r="N52" s="276">
        <f t="shared" ref="N52:N58" si="1">K52*M52</f>
        <v>23.575378465081894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15323.454039579896</v>
      </c>
      <c r="N53" s="276">
        <f t="shared" si="1"/>
        <v>76.617270197899487</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12382.764302763015</v>
      </c>
      <c r="N54" s="276">
        <f t="shared" si="1"/>
        <v>123.82764302763015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22263.828674610668</v>
      </c>
      <c r="N55" s="276">
        <f t="shared" si="1"/>
        <v>222.63828674610667</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37265.872767054629</v>
      </c>
      <c r="N56" s="276">
        <f t="shared" si="1"/>
        <v>18.632936383527316</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44719.04732046555</v>
      </c>
      <c r="N57" s="276">
        <f t="shared" si="1"/>
        <v>44.719047320465549</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17035.827550653543</v>
      </c>
      <c r="N58" s="276">
        <f t="shared" si="1"/>
        <v>17.035827550653543</v>
      </c>
    </row>
    <row r="59" spans="1:14" ht="15.75" thickBot="1">
      <c r="B59" s="833" t="s">
        <v>953</v>
      </c>
      <c r="C59" s="834"/>
      <c r="D59" s="834"/>
      <c r="E59" s="834"/>
      <c r="F59" s="834"/>
      <c r="G59" s="834"/>
      <c r="H59" s="834"/>
      <c r="I59" s="834"/>
      <c r="J59" s="834"/>
      <c r="K59" s="834"/>
      <c r="L59" s="834"/>
      <c r="M59" s="835"/>
      <c r="N59" s="398">
        <f>SUM(N51:N58)</f>
        <v>839.8293362098176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36" t="s">
        <v>961</v>
      </c>
      <c r="M63" s="809"/>
      <c r="N63" s="79" t="s">
        <v>951</v>
      </c>
    </row>
    <row r="64" spans="1:14">
      <c r="B64" s="49"/>
      <c r="C64" s="321"/>
      <c r="D64" s="321"/>
      <c r="E64" s="321"/>
      <c r="F64" s="321"/>
      <c r="G64" s="321"/>
      <c r="H64" s="315"/>
      <c r="I64" s="283"/>
      <c r="J64" s="290"/>
      <c r="K64" s="283"/>
      <c r="L64" s="922"/>
      <c r="M64" s="923"/>
      <c r="N64" s="291"/>
    </row>
    <row r="65" spans="1:15">
      <c r="B65" s="49"/>
      <c r="C65" s="50"/>
      <c r="D65" s="50"/>
      <c r="E65" s="50"/>
      <c r="F65" s="50"/>
      <c r="G65" s="50"/>
      <c r="H65" s="315"/>
      <c r="I65" s="283"/>
      <c r="J65" s="290"/>
      <c r="K65" s="283"/>
      <c r="L65" s="922"/>
      <c r="M65" s="923"/>
      <c r="N65" s="291"/>
    </row>
    <row r="66" spans="1:15">
      <c r="B66" s="49"/>
      <c r="C66" s="50"/>
      <c r="D66" s="50"/>
      <c r="E66" s="50"/>
      <c r="F66" s="50"/>
      <c r="G66" s="50"/>
      <c r="H66" s="315"/>
      <c r="I66" s="283"/>
      <c r="J66" s="290"/>
      <c r="K66" s="283"/>
      <c r="L66" s="922"/>
      <c r="M66" s="923"/>
      <c r="N66" s="291"/>
    </row>
    <row r="67" spans="1:15">
      <c r="B67" s="49"/>
      <c r="C67" s="50"/>
      <c r="D67" s="50"/>
      <c r="E67" s="50"/>
      <c r="F67" s="50"/>
      <c r="G67" s="50"/>
      <c r="H67" s="315"/>
      <c r="I67" s="283"/>
      <c r="J67" s="290"/>
      <c r="K67" s="283"/>
      <c r="L67" s="922"/>
      <c r="M67" s="923"/>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22"/>
      <c r="M69" s="823"/>
      <c r="N69" s="130"/>
    </row>
    <row r="70" spans="1:15" ht="15.75" thickBot="1">
      <c r="B70" s="839" t="s">
        <v>953</v>
      </c>
      <c r="C70" s="840"/>
      <c r="D70" s="840"/>
      <c r="E70" s="840"/>
      <c r="F70" s="840"/>
      <c r="G70" s="840"/>
      <c r="H70" s="840"/>
      <c r="I70" s="840"/>
      <c r="J70" s="840"/>
      <c r="K70" s="840"/>
      <c r="L70" s="840"/>
      <c r="M70" s="84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59" t="s">
        <v>963</v>
      </c>
      <c r="C74" s="860"/>
      <c r="D74" s="860"/>
      <c r="E74" s="860"/>
      <c r="F74" s="860"/>
      <c r="G74" s="860"/>
      <c r="H74" s="860"/>
      <c r="I74" s="76" t="s">
        <v>964</v>
      </c>
      <c r="J74" s="78" t="s">
        <v>1410</v>
      </c>
      <c r="K74" s="77" t="s">
        <v>966</v>
      </c>
      <c r="L74" s="861" t="s">
        <v>950</v>
      </c>
      <c r="M74" s="86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20"/>
      <c r="C80" s="821"/>
      <c r="D80" s="821"/>
      <c r="E80" s="821"/>
      <c r="F80" s="821"/>
      <c r="G80" s="821"/>
      <c r="H80" s="821"/>
      <c r="I80" s="474"/>
      <c r="J80" s="475"/>
      <c r="K80" s="478"/>
      <c r="L80" s="479"/>
      <c r="M80" s="480"/>
      <c r="N80" s="399"/>
    </row>
    <row r="81" spans="1:14" ht="15.75" thickBot="1">
      <c r="B81" s="839" t="s">
        <v>953</v>
      </c>
      <c r="C81" s="840"/>
      <c r="D81" s="840"/>
      <c r="E81" s="840"/>
      <c r="F81" s="840"/>
      <c r="G81" s="840"/>
      <c r="H81" s="840"/>
      <c r="I81" s="840"/>
      <c r="J81" s="840"/>
      <c r="K81" s="840"/>
      <c r="L81" s="840"/>
      <c r="M81" s="841"/>
      <c r="N81" s="305">
        <f>SUM(N75:N80)</f>
        <v>2016.0799618480041</v>
      </c>
    </row>
    <row r="82" spans="1:14" ht="15.75" thickBot="1">
      <c r="B82" s="36"/>
      <c r="C82" s="37"/>
      <c r="D82" s="37"/>
      <c r="E82" s="37"/>
      <c r="F82" s="37"/>
      <c r="G82" s="37"/>
      <c r="H82" s="37"/>
      <c r="I82" s="37"/>
      <c r="J82" s="37"/>
      <c r="K82" s="37"/>
      <c r="L82" s="37"/>
      <c r="M82" s="37"/>
      <c r="N82" s="38"/>
    </row>
    <row r="83" spans="1:14" ht="15.75" thickBot="1">
      <c r="B83" s="833" t="s">
        <v>967</v>
      </c>
      <c r="C83" s="834"/>
      <c r="D83" s="834"/>
      <c r="E83" s="834"/>
      <c r="F83" s="834"/>
      <c r="G83" s="834"/>
      <c r="H83" s="834"/>
      <c r="I83" s="834"/>
      <c r="J83" s="834"/>
      <c r="K83" s="834"/>
      <c r="L83" s="834"/>
      <c r="M83" s="835"/>
      <c r="N83" s="102">
        <f>N46+N59+N70+N81</f>
        <v>3642.0717265684025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24" t="s">
        <v>969</v>
      </c>
      <c r="C87" s="825"/>
      <c r="D87" s="825"/>
      <c r="E87" s="825"/>
      <c r="F87" s="825"/>
      <c r="G87" s="825"/>
      <c r="H87" s="825"/>
      <c r="I87" s="318"/>
      <c r="J87" s="338"/>
      <c r="K87" s="306" t="s">
        <v>970</v>
      </c>
      <c r="L87" s="863" t="s">
        <v>971</v>
      </c>
      <c r="M87" s="864"/>
      <c r="N87" s="307"/>
    </row>
    <row r="88" spans="1:14">
      <c r="B88" s="865" t="s">
        <v>972</v>
      </c>
      <c r="C88" s="866"/>
      <c r="D88" s="866"/>
      <c r="E88" s="866"/>
      <c r="F88" s="866"/>
      <c r="G88" s="866"/>
      <c r="H88" s="866"/>
      <c r="I88" s="90"/>
      <c r="J88" s="91"/>
      <c r="K88" s="308">
        <v>0.2</v>
      </c>
      <c r="L88" s="867">
        <f>N83*K88</f>
        <v>728.41434531368054</v>
      </c>
      <c r="M88" s="868"/>
      <c r="N88" s="54"/>
    </row>
    <row r="89" spans="1:14">
      <c r="B89" s="92" t="s">
        <v>973</v>
      </c>
      <c r="C89" s="93"/>
      <c r="D89" s="93"/>
      <c r="E89" s="93"/>
      <c r="F89" s="93"/>
      <c r="G89" s="93"/>
      <c r="H89" s="93"/>
      <c r="I89" s="90"/>
      <c r="J89" s="91"/>
      <c r="K89" s="308">
        <v>0.05</v>
      </c>
      <c r="L89" s="867">
        <f>N83*K89</f>
        <v>182.10358632842014</v>
      </c>
      <c r="M89" s="868"/>
      <c r="N89" s="54"/>
    </row>
    <row r="90" spans="1:14" ht="15.75" thickBot="1">
      <c r="B90" s="94" t="s">
        <v>974</v>
      </c>
      <c r="C90" s="95"/>
      <c r="D90" s="95"/>
      <c r="E90" s="95"/>
      <c r="F90" s="95"/>
      <c r="G90" s="95"/>
      <c r="H90" s="95"/>
      <c r="I90" s="96"/>
      <c r="J90" s="97"/>
      <c r="K90" s="309">
        <v>0.05</v>
      </c>
      <c r="L90" s="869">
        <f>N83*K90</f>
        <v>182.10358632842014</v>
      </c>
      <c r="M90" s="870"/>
      <c r="N90" s="54"/>
    </row>
    <row r="91" spans="1:14" ht="15.75" thickBot="1">
      <c r="B91" s="833" t="s">
        <v>953</v>
      </c>
      <c r="C91" s="834"/>
      <c r="D91" s="834"/>
      <c r="E91" s="834"/>
      <c r="F91" s="834"/>
      <c r="G91" s="834"/>
      <c r="H91" s="834"/>
      <c r="I91" s="834"/>
      <c r="J91" s="834"/>
      <c r="K91" s="834"/>
      <c r="L91" s="834"/>
      <c r="M91" s="835"/>
      <c r="N91" s="55">
        <f>L88+L89+L90</f>
        <v>1092.6215179705207</v>
      </c>
    </row>
    <row r="92" spans="1:14" ht="15.75" thickBot="1">
      <c r="B92" s="36"/>
      <c r="C92" s="37"/>
      <c r="D92" s="37"/>
      <c r="E92" s="37"/>
      <c r="F92" s="37"/>
      <c r="G92" s="37"/>
      <c r="H92" s="37"/>
      <c r="I92" s="37"/>
      <c r="J92" s="37"/>
      <c r="K92" s="37"/>
      <c r="L92" s="37"/>
      <c r="M92" s="37"/>
      <c r="N92" s="38"/>
    </row>
    <row r="93" spans="1:14" ht="15.75" thickBot="1">
      <c r="A93" t="s">
        <v>2016</v>
      </c>
      <c r="B93" s="833" t="s">
        <v>975</v>
      </c>
      <c r="C93" s="834"/>
      <c r="D93" s="834"/>
      <c r="E93" s="834"/>
      <c r="F93" s="834"/>
      <c r="G93" s="834"/>
      <c r="H93" s="834"/>
      <c r="I93" s="834"/>
      <c r="J93" s="834"/>
      <c r="K93" s="834"/>
      <c r="L93" s="834"/>
      <c r="M93" s="835"/>
      <c r="N93" s="192">
        <f>N83+N91</f>
        <v>4734.693244538923</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77" t="s">
        <v>2218</v>
      </c>
      <c r="C110" s="978"/>
      <c r="D110" s="978"/>
      <c r="E110" s="978"/>
      <c r="F110" s="978"/>
      <c r="G110" s="978"/>
      <c r="H110" s="978"/>
      <c r="I110" s="978"/>
      <c r="J110" s="978"/>
      <c r="K110" s="978"/>
      <c r="L110" s="978"/>
      <c r="M110" s="978"/>
      <c r="N110" s="979"/>
    </row>
    <row r="111" spans="2:14" ht="15" customHeight="1">
      <c r="B111" s="977"/>
      <c r="C111" s="978"/>
      <c r="D111" s="978"/>
      <c r="E111" s="978"/>
      <c r="F111" s="978"/>
      <c r="G111" s="978"/>
      <c r="H111" s="978"/>
      <c r="I111" s="978"/>
      <c r="J111" s="978"/>
      <c r="K111" s="978"/>
      <c r="L111" s="978"/>
      <c r="M111" s="978"/>
      <c r="N111" s="979"/>
    </row>
    <row r="112" spans="2:14" ht="30" customHeight="1">
      <c r="B112" s="980" t="s">
        <v>2219</v>
      </c>
      <c r="C112" s="981"/>
      <c r="D112" s="981"/>
      <c r="E112" s="981"/>
      <c r="F112" s="981"/>
      <c r="G112" s="981"/>
      <c r="H112" s="981"/>
      <c r="I112" s="981"/>
      <c r="J112" s="981"/>
      <c r="K112" s="981"/>
      <c r="L112" s="981"/>
      <c r="M112" s="981"/>
      <c r="N112" s="982"/>
    </row>
    <row r="113" spans="2:14">
      <c r="B113" s="980"/>
      <c r="C113" s="981"/>
      <c r="D113" s="981"/>
      <c r="E113" s="981"/>
      <c r="F113" s="981"/>
      <c r="G113" s="981"/>
      <c r="H113" s="981"/>
      <c r="I113" s="981"/>
      <c r="J113" s="981"/>
      <c r="K113" s="981"/>
      <c r="L113" s="981"/>
      <c r="M113" s="981"/>
      <c r="N113" s="982"/>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83"/>
      <c r="K123" s="983"/>
      <c r="L123" s="983"/>
      <c r="M123" s="983"/>
      <c r="N123" s="984"/>
    </row>
    <row r="124" spans="2:14" ht="15.75" thickBot="1">
      <c r="B124" s="423" t="s">
        <v>2221</v>
      </c>
      <c r="C124" s="424"/>
      <c r="D124" s="424"/>
      <c r="E124" s="263"/>
      <c r="F124" s="263"/>
      <c r="G124" s="263"/>
      <c r="H124" s="263"/>
      <c r="I124" s="263"/>
      <c r="J124" s="985"/>
      <c r="K124" s="985"/>
      <c r="L124" s="985"/>
      <c r="M124" s="985"/>
      <c r="N124" s="98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42.75" customHeight="1" thickBot="1">
      <c r="A31" t="s">
        <v>1845</v>
      </c>
      <c r="B31" s="83" t="s">
        <v>1128</v>
      </c>
      <c r="C31" s="975" t="s">
        <v>2132</v>
      </c>
      <c r="D31" s="976"/>
      <c r="E31" s="976"/>
      <c r="F31" s="976"/>
      <c r="G31" s="976"/>
      <c r="H31" s="976"/>
      <c r="I31" s="976"/>
      <c r="J31" s="976"/>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188</v>
      </c>
      <c r="B36" s="846" t="str">
        <f>VLOOKUP(A36,EQUIPOS!A6:D154,3,FALSE)</f>
        <v>Diferencial</v>
      </c>
      <c r="C36" s="847"/>
      <c r="D36" s="847"/>
      <c r="E36" s="847"/>
      <c r="F36" s="847"/>
      <c r="G36" s="847"/>
      <c r="H36" s="848"/>
      <c r="I36" s="271"/>
      <c r="J36" s="272"/>
      <c r="K36" s="273">
        <f>VLOOKUP(A36,EQUIPOS!A6:D163,4,FALSE)</f>
        <v>4699.2621339832531</v>
      </c>
      <c r="L36" s="274"/>
      <c r="M36" s="340">
        <v>4</v>
      </c>
      <c r="N36" s="276">
        <f>K36/M36</f>
        <v>1174.8155334958133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N75*M41</f>
        <v>1010.0320112950249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2184.8475447908381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349029.41345511243</v>
      </c>
      <c r="N48" s="276">
        <f>K48*M48</f>
        <v>3490.2941345511244</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52028.421440180726</v>
      </c>
      <c r="N49" s="276">
        <f>K49*M49</f>
        <v>52028.421440180726</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359433.60179512954</v>
      </c>
      <c r="N50" s="276">
        <f>K50*M50</f>
        <v>131193.26465522227</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186711.98022995412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2">
        <f>VLOOKUP(A58,TRANSPORTE!A1:D117,4,FALSE)</f>
        <v>4.1142513523921345</v>
      </c>
      <c r="M58" s="923"/>
      <c r="N58" s="291">
        <f>K58*L58</f>
        <v>1.1519903786697978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f>
        <v>1.1519903786697978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10100.320112950249</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198998.29987807389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39799.659975614777</v>
      </c>
      <c r="M82" s="868"/>
      <c r="N82" s="54"/>
    </row>
    <row r="83" spans="1:14">
      <c r="B83" s="92" t="s">
        <v>973</v>
      </c>
      <c r="C83" s="93"/>
      <c r="D83" s="93"/>
      <c r="E83" s="93"/>
      <c r="F83" s="93"/>
      <c r="G83" s="93"/>
      <c r="H83" s="93"/>
      <c r="I83" s="90"/>
      <c r="J83" s="91"/>
      <c r="K83" s="308">
        <v>0.05</v>
      </c>
      <c r="L83" s="867">
        <f>N77*K83</f>
        <v>9949.9149939036943</v>
      </c>
      <c r="M83" s="868"/>
      <c r="N83" s="54"/>
    </row>
    <row r="84" spans="1:14" ht="15.75" thickBot="1">
      <c r="B84" s="94" t="s">
        <v>974</v>
      </c>
      <c r="C84" s="95"/>
      <c r="D84" s="95"/>
      <c r="E84" s="95"/>
      <c r="F84" s="95"/>
      <c r="G84" s="95"/>
      <c r="H84" s="95"/>
      <c r="I84" s="96"/>
      <c r="J84" s="97"/>
      <c r="K84" s="309">
        <v>0.05</v>
      </c>
      <c r="L84" s="869">
        <f>N77*K84</f>
        <v>9949.9149939036943</v>
      </c>
      <c r="M84" s="870"/>
      <c r="N84" s="54"/>
    </row>
    <row r="85" spans="1:14" ht="15.75" thickBot="1">
      <c r="B85" s="833" t="s">
        <v>953</v>
      </c>
      <c r="C85" s="834"/>
      <c r="D85" s="834"/>
      <c r="E85" s="834"/>
      <c r="F85" s="834"/>
      <c r="G85" s="834"/>
      <c r="H85" s="834"/>
      <c r="I85" s="834"/>
      <c r="J85" s="834"/>
      <c r="K85" s="834"/>
      <c r="L85" s="834"/>
      <c r="M85" s="835"/>
      <c r="N85" s="55">
        <f>L82+L83+L84</f>
        <v>59699.489963422166</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258697.78984149604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45" customHeight="1" thickBot="1">
      <c r="A31" t="s">
        <v>1845</v>
      </c>
      <c r="B31" s="83" t="s">
        <v>1129</v>
      </c>
      <c r="C31" s="996" t="s">
        <v>2133</v>
      </c>
      <c r="D31" s="997"/>
      <c r="E31" s="997"/>
      <c r="F31" s="997"/>
      <c r="G31" s="997"/>
      <c r="H31" s="997"/>
      <c r="I31" s="997"/>
      <c r="J31" s="997"/>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188</v>
      </c>
      <c r="B36" s="846" t="str">
        <f>VLOOKUP(A36,EQUIPOS!A6:D154,3,FALSE)</f>
        <v>Diferencial</v>
      </c>
      <c r="C36" s="847"/>
      <c r="D36" s="847"/>
      <c r="E36" s="847"/>
      <c r="F36" s="847"/>
      <c r="G36" s="847"/>
      <c r="H36" s="848"/>
      <c r="I36" s="271"/>
      <c r="J36" s="272"/>
      <c r="K36" s="273">
        <f>VLOOKUP(A36,EQUIPOS!A6:D163,4,FALSE)</f>
        <v>4699.2621339832531</v>
      </c>
      <c r="L36" s="274"/>
      <c r="M36" s="445">
        <v>4</v>
      </c>
      <c r="N36" s="276">
        <f>K36/M36</f>
        <v>1174.8155334958133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N75*M41</f>
        <v>1010.0320112950249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2184.8475447908381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349029.41345511243</v>
      </c>
      <c r="N48" s="276">
        <f>K48*M48</f>
        <v>6980.5882691022489</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52028.421440180726</v>
      </c>
      <c r="N49" s="276">
        <f>K49*M49</f>
        <v>52028.421440180726</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359433.60179512954</v>
      </c>
      <c r="N50" s="276">
        <f>K50*M50</f>
        <v>165339.45682575958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224348.46653504256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2">
        <f>VLOOKUP(A58,TRANSPORTE!A1:D117,4,FALSE)</f>
        <v>4.1142513523921345</v>
      </c>
      <c r="M58" s="923"/>
      <c r="N58" s="291">
        <f>K58*L58</f>
        <v>1.1519903786697978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f>
        <v>1.1519903786697978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10100.320112950249</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236634.78618316233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47326.957236632472</v>
      </c>
      <c r="M82" s="868"/>
      <c r="N82" s="54"/>
    </row>
    <row r="83" spans="1:14">
      <c r="B83" s="92" t="s">
        <v>973</v>
      </c>
      <c r="C83" s="93"/>
      <c r="D83" s="93"/>
      <c r="E83" s="93"/>
      <c r="F83" s="93"/>
      <c r="G83" s="93"/>
      <c r="H83" s="93"/>
      <c r="I83" s="90"/>
      <c r="J83" s="91"/>
      <c r="K83" s="308">
        <v>0.05</v>
      </c>
      <c r="L83" s="867">
        <f>N77*K83</f>
        <v>11831.739309158118</v>
      </c>
      <c r="M83" s="868"/>
      <c r="N83" s="54"/>
    </row>
    <row r="84" spans="1:14" ht="15.75" thickBot="1">
      <c r="B84" s="94" t="s">
        <v>974</v>
      </c>
      <c r="C84" s="95"/>
      <c r="D84" s="95"/>
      <c r="E84" s="95"/>
      <c r="F84" s="95"/>
      <c r="G84" s="95"/>
      <c r="H84" s="95"/>
      <c r="I84" s="96"/>
      <c r="J84" s="97"/>
      <c r="K84" s="309">
        <v>0.05</v>
      </c>
      <c r="L84" s="869">
        <f>N77*K84</f>
        <v>11831.739309158118</v>
      </c>
      <c r="M84" s="870"/>
      <c r="N84" s="54"/>
    </row>
    <row r="85" spans="1:14" ht="15.75" thickBot="1">
      <c r="B85" s="833" t="s">
        <v>953</v>
      </c>
      <c r="C85" s="834"/>
      <c r="D85" s="834"/>
      <c r="E85" s="834"/>
      <c r="F85" s="834"/>
      <c r="G85" s="834"/>
      <c r="H85" s="834"/>
      <c r="I85" s="834"/>
      <c r="J85" s="834"/>
      <c r="K85" s="834"/>
      <c r="L85" s="834"/>
      <c r="M85" s="835"/>
      <c r="N85" s="55">
        <f>L82+L83+L84</f>
        <v>70990.435854948708</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307625.22203811107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1677</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310</v>
      </c>
      <c r="B36" s="846" t="str">
        <f>VLOOKUP(A36,EQUIPOS!A6:D154,3,FALSE)</f>
        <v>Retroexcavadora A25C</v>
      </c>
      <c r="C36" s="847"/>
      <c r="D36" s="847"/>
      <c r="E36" s="847"/>
      <c r="F36" s="847"/>
      <c r="G36" s="847"/>
      <c r="H36" s="848"/>
      <c r="I36" s="271"/>
      <c r="J36" s="272"/>
      <c r="K36" s="273">
        <f>VLOOKUP(A36,EQUIPOS!A6:D163,4,FALSE)</f>
        <v>143116.81545796839</v>
      </c>
      <c r="L36" s="274"/>
      <c r="M36" s="340">
        <v>3</v>
      </c>
      <c r="N36" s="276">
        <f>K36/M36</f>
        <v>47705.605152656128</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N75*M41</f>
        <v>1346.7093483933668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49052.314501049492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349029.41345511243</v>
      </c>
      <c r="N48" s="276">
        <f>K48*M48</f>
        <v>6980.5882691022489</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44346.388592795003</v>
      </c>
      <c r="N49" s="276">
        <f>K49*M49</f>
        <v>20399.338752685704</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291419.12503836717</v>
      </c>
      <c r="N50" s="276">
        <f>K50*M50</f>
        <v>291419.12503836717</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318799.05206015514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22">
        <f>VLOOKUP(A58,TRANSPORTE!A1:D117,4,FALSE)</f>
        <v>4.1142513523921345</v>
      </c>
      <c r="M58" s="923"/>
      <c r="N58" s="291">
        <f>K58*L58</f>
        <v>1.1519903786697978</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922">
        <f>VLOOKUP(A59,TRANSPORTE!A1:D117,4,FALSE)</f>
        <v>1271.3036678891694</v>
      </c>
      <c r="M59" s="923"/>
      <c r="N59" s="291">
        <f>K59*L59</f>
        <v>584.79968722901799</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585.95167760768777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24</v>
      </c>
      <c r="N69" s="399">
        <f>K69/M69</f>
        <v>9021.8333333333339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13467.093483933666</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381904.41172274598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76380.882344549202</v>
      </c>
      <c r="M82" s="868"/>
      <c r="N82" s="54"/>
    </row>
    <row r="83" spans="1:14">
      <c r="B83" s="92" t="s">
        <v>973</v>
      </c>
      <c r="C83" s="93"/>
      <c r="D83" s="93"/>
      <c r="E83" s="93"/>
      <c r="F83" s="93"/>
      <c r="G83" s="93"/>
      <c r="H83" s="93"/>
      <c r="I83" s="90"/>
      <c r="J83" s="91"/>
      <c r="K83" s="308">
        <v>0.05</v>
      </c>
      <c r="L83" s="867">
        <f>N77*K83</f>
        <v>19095.2205861373</v>
      </c>
      <c r="M83" s="868"/>
      <c r="N83" s="54"/>
    </row>
    <row r="84" spans="1:14" ht="15.75" thickBot="1">
      <c r="B84" s="94" t="s">
        <v>974</v>
      </c>
      <c r="C84" s="95"/>
      <c r="D84" s="95"/>
      <c r="E84" s="95"/>
      <c r="F84" s="95"/>
      <c r="G84" s="95"/>
      <c r="H84" s="95"/>
      <c r="I84" s="96"/>
      <c r="J84" s="97"/>
      <c r="K84" s="309">
        <v>0.05</v>
      </c>
      <c r="L84" s="869">
        <f>N77*K84</f>
        <v>19095.2205861373</v>
      </c>
      <c r="M84" s="870"/>
      <c r="N84" s="54"/>
    </row>
    <row r="85" spans="1:14" ht="15.75" thickBot="1">
      <c r="B85" s="833" t="s">
        <v>953</v>
      </c>
      <c r="C85" s="834"/>
      <c r="D85" s="834"/>
      <c r="E85" s="834"/>
      <c r="F85" s="834"/>
      <c r="G85" s="834"/>
      <c r="H85" s="834"/>
      <c r="I85" s="834"/>
      <c r="J85" s="834"/>
      <c r="K85" s="834"/>
      <c r="L85" s="834"/>
      <c r="M85" s="835"/>
      <c r="N85" s="55">
        <f>L82+L83+L84</f>
        <v>114571.32351682379</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496475.7352395698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1130</v>
      </c>
      <c r="C31" s="84" t="s">
        <v>2136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v>
      </c>
      <c r="B36" s="846" t="str">
        <f>VLOOKUP(A36,EQUIPOS!A6:D154,3,FALSE)</f>
        <v>COMPACTADOR MANUAL VIBRATORIO (RANA) con motor de 6 HP</v>
      </c>
      <c r="C36" s="847"/>
      <c r="D36" s="847"/>
      <c r="E36" s="847"/>
      <c r="F36" s="847"/>
      <c r="G36" s="847"/>
      <c r="H36" s="848"/>
      <c r="I36" s="271"/>
      <c r="J36" s="272"/>
      <c r="K36" s="273">
        <f>VLOOKUP(A36,EQUIPOS!A6:D163,4,FALSE)</f>
        <v>8944.8009661230244</v>
      </c>
      <c r="L36" s="274"/>
      <c r="M36" s="340">
        <v>0.5</v>
      </c>
      <c r="N36" s="276">
        <f>K36/M36</f>
        <v>17889.601932246049</v>
      </c>
    </row>
    <row r="37" spans="1:14">
      <c r="A37" s="116" t="s">
        <v>320</v>
      </c>
      <c r="B37" s="846" t="str">
        <f>VLOOKUP(A37,EQUIPOS!A7:D154,3,FALSE)</f>
        <v>Retroexcavadora sobre llantas, motor 62HP, Profundidad de excavación de 5.41 metros.</v>
      </c>
      <c r="C37" s="847"/>
      <c r="D37" s="847"/>
      <c r="E37" s="847"/>
      <c r="F37" s="847"/>
      <c r="G37" s="847"/>
      <c r="H37" s="848"/>
      <c r="I37" s="425"/>
      <c r="J37" s="426"/>
      <c r="K37" s="273">
        <f>VLOOKUP(A37,EQUIPOS!A7:D164,4,FALSE)</f>
        <v>148228.13029575298</v>
      </c>
      <c r="L37" s="339"/>
      <c r="M37" s="340">
        <v>1.5</v>
      </c>
      <c r="N37" s="276">
        <f>K37/M37</f>
        <v>98818.753530501985</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N75*M41</f>
        <v>2693.4186967867336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119401.77415953476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44346.388592795003</v>
      </c>
      <c r="N48" s="276">
        <f>K48*M48</f>
        <v>25720.9053838211</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159080.55766800279</v>
      </c>
      <c r="N49" s="276">
        <f>K49*M49</f>
        <v>159080.55766800279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184801.4630518239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22">
        <f>VLOOKUP(A58,TRANSPORTE!A1:D117,4,FALSE)</f>
        <v>943.7064039549457</v>
      </c>
      <c r="M58" s="923"/>
      <c r="N58" s="291">
        <f>K58*L58</f>
        <v>943.7064039549457</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22">
        <f>VLOOKUP(A59,TRANSPORTE!A1:D117,4,FALSE)</f>
        <v>1271.3036678891694</v>
      </c>
      <c r="M59" s="923"/>
      <c r="N59" s="291">
        <f>K59*L59</f>
        <v>737.35612737571819</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f>
        <v>1681.0625313306639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26934.186967867332</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332818.48671055667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66563.697342111336</v>
      </c>
      <c r="M82" s="868"/>
      <c r="N82" s="54"/>
    </row>
    <row r="83" spans="1:14">
      <c r="B83" s="92" t="s">
        <v>973</v>
      </c>
      <c r="C83" s="93"/>
      <c r="D83" s="93"/>
      <c r="E83" s="93"/>
      <c r="F83" s="93"/>
      <c r="G83" s="93"/>
      <c r="H83" s="93"/>
      <c r="I83" s="90"/>
      <c r="J83" s="91"/>
      <c r="K83" s="308">
        <v>0.05</v>
      </c>
      <c r="L83" s="867">
        <f>N77*K83</f>
        <v>16640.924335527834</v>
      </c>
      <c r="M83" s="868"/>
      <c r="N83" s="54"/>
    </row>
    <row r="84" spans="1:14" ht="15.75" thickBot="1">
      <c r="B84" s="94" t="s">
        <v>974</v>
      </c>
      <c r="C84" s="95"/>
      <c r="D84" s="95"/>
      <c r="E84" s="95"/>
      <c r="F84" s="95"/>
      <c r="G84" s="95"/>
      <c r="H84" s="95"/>
      <c r="I84" s="96"/>
      <c r="J84" s="97"/>
      <c r="K84" s="309">
        <v>0.05</v>
      </c>
      <c r="L84" s="869">
        <f>N77*K84</f>
        <v>16640.924335527834</v>
      </c>
      <c r="M84" s="870"/>
      <c r="N84" s="54"/>
    </row>
    <row r="85" spans="1:14" ht="15.75" thickBot="1">
      <c r="B85" s="833" t="s">
        <v>953</v>
      </c>
      <c r="C85" s="834"/>
      <c r="D85" s="834"/>
      <c r="E85" s="834"/>
      <c r="F85" s="834"/>
      <c r="G85" s="834"/>
      <c r="H85" s="834"/>
      <c r="I85" s="834"/>
      <c r="J85" s="834"/>
      <c r="K85" s="834"/>
      <c r="L85" s="834"/>
      <c r="M85" s="835"/>
      <c r="N85" s="55">
        <f>L82+L83+L84</f>
        <v>99845.546013166997</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432664.03272372368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1131</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v>
      </c>
      <c r="B36" s="846" t="str">
        <f>VLOOKUP(A36,EQUIPOS!A6:D154,3,FALSE)</f>
        <v>COMPACTADOR MANUAL VIBRATORIO (RANA) con motor de 6 HP</v>
      </c>
      <c r="C36" s="847"/>
      <c r="D36" s="847"/>
      <c r="E36" s="847"/>
      <c r="F36" s="847"/>
      <c r="G36" s="847"/>
      <c r="H36" s="848"/>
      <c r="I36" s="271"/>
      <c r="J36" s="272"/>
      <c r="K36" s="273">
        <f>VLOOKUP(A36,EQUIPOS!A6:D163,4,FALSE)</f>
        <v>8944.8009661230244</v>
      </c>
      <c r="L36" s="274"/>
      <c r="M36" s="340">
        <v>0.5</v>
      </c>
      <c r="N36" s="276">
        <f>K36/M36</f>
        <v>17889.601932246049</v>
      </c>
    </row>
    <row r="37" spans="1:14">
      <c r="A37" s="116" t="s">
        <v>303</v>
      </c>
      <c r="B37" s="846" t="str">
        <f>VLOOKUP(A37,EQUIPOS!A7:D154,3,FALSE)</f>
        <v>Retrocargador, pala de 1,1 m3 de capacidad, profundidad de excavación de 4.400 mm y una altura de 5.680 mm</v>
      </c>
      <c r="C37" s="847"/>
      <c r="D37" s="847"/>
      <c r="E37" s="847"/>
      <c r="F37" s="847"/>
      <c r="G37" s="847"/>
      <c r="H37" s="848"/>
      <c r="I37" s="425"/>
      <c r="J37" s="426"/>
      <c r="K37" s="273">
        <f>VLOOKUP(A37,EQUIPOS!A7:D164,4,FALSE)</f>
        <v>132894.18578239923</v>
      </c>
      <c r="L37" s="339"/>
      <c r="M37" s="340">
        <v>1.5</v>
      </c>
      <c r="N37" s="276">
        <f>K37/M37</f>
        <v>88596.123854932826</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N75*M41</f>
        <v>2693.4186967867336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109179.1444839656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44346.388592795003</v>
      </c>
      <c r="N48" s="276">
        <f>K48*M48</f>
        <v>25720.9053838211</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159080.55766800279</v>
      </c>
      <c r="N49" s="276">
        <f>K49*M49</f>
        <v>159080.55766800279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184801.4630518239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22">
        <f>VLOOKUP(A58,TRANSPORTE!A1:D117,4,FALSE)</f>
        <v>943.7064039549457</v>
      </c>
      <c r="M58" s="923"/>
      <c r="N58" s="291">
        <f>K58*L58</f>
        <v>943.7064039549457</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22">
        <f>VLOOKUP(A59,TRANSPORTE!A1:D117,4,FALSE)</f>
        <v>1271.3036678891694</v>
      </c>
      <c r="M59" s="923"/>
      <c r="N59" s="291">
        <f>K59*L59</f>
        <v>737.35612737571819</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1681.0625313306639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26934.186967867332</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322595.85703498748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64519.171406997499</v>
      </c>
      <c r="M82" s="868"/>
      <c r="N82" s="54"/>
    </row>
    <row r="83" spans="1:14">
      <c r="B83" s="92" t="s">
        <v>973</v>
      </c>
      <c r="C83" s="93"/>
      <c r="D83" s="93"/>
      <c r="E83" s="93"/>
      <c r="F83" s="93"/>
      <c r="G83" s="93"/>
      <c r="H83" s="93"/>
      <c r="I83" s="90"/>
      <c r="J83" s="91"/>
      <c r="K83" s="308">
        <v>0.05</v>
      </c>
      <c r="L83" s="867">
        <f>N77*K83</f>
        <v>16129.792851749375</v>
      </c>
      <c r="M83" s="868"/>
      <c r="N83" s="54"/>
    </row>
    <row r="84" spans="1:14" ht="15.75" thickBot="1">
      <c r="B84" s="94" t="s">
        <v>974</v>
      </c>
      <c r="C84" s="95"/>
      <c r="D84" s="95"/>
      <c r="E84" s="95"/>
      <c r="F84" s="95"/>
      <c r="G84" s="95"/>
      <c r="H84" s="95"/>
      <c r="I84" s="96"/>
      <c r="J84" s="97"/>
      <c r="K84" s="309">
        <v>0.05</v>
      </c>
      <c r="L84" s="869">
        <f>N77*K84</f>
        <v>16129.792851749375</v>
      </c>
      <c r="M84" s="870"/>
      <c r="N84" s="54"/>
    </row>
    <row r="85" spans="1:14" ht="15.75" thickBot="1">
      <c r="B85" s="833" t="s">
        <v>953</v>
      </c>
      <c r="C85" s="834"/>
      <c r="D85" s="834"/>
      <c r="E85" s="834"/>
      <c r="F85" s="834"/>
      <c r="G85" s="834"/>
      <c r="H85" s="834"/>
      <c r="I85" s="834"/>
      <c r="J85" s="834"/>
      <c r="K85" s="834"/>
      <c r="L85" s="834"/>
      <c r="M85" s="835"/>
      <c r="N85" s="55">
        <f>L82+L83+L84</f>
        <v>96778.757110496241</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419374.61414548371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1678</v>
      </c>
      <c r="C31" s="84" t="s">
        <v>1679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134.53962180720401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9603.5794575000255</v>
      </c>
      <c r="N48" s="276">
        <f>K48*M48</f>
        <v>9603.5794575000255</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9603.5794575000255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2690.7924361440801</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12428.911515451309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2485.7823030902618</v>
      </c>
      <c r="M82" s="868"/>
      <c r="N82" s="54"/>
    </row>
    <row r="83" spans="1:14">
      <c r="B83" s="92" t="s">
        <v>973</v>
      </c>
      <c r="C83" s="93"/>
      <c r="D83" s="93"/>
      <c r="E83" s="93"/>
      <c r="F83" s="93"/>
      <c r="G83" s="93"/>
      <c r="H83" s="93"/>
      <c r="I83" s="90"/>
      <c r="J83" s="91"/>
      <c r="K83" s="308">
        <v>0.05</v>
      </c>
      <c r="L83" s="867">
        <f>N77*K83</f>
        <v>621.44557577256546</v>
      </c>
      <c r="M83" s="868"/>
      <c r="N83" s="54"/>
    </row>
    <row r="84" spans="1:14" ht="15.75" thickBot="1">
      <c r="B84" s="94" t="s">
        <v>974</v>
      </c>
      <c r="C84" s="95"/>
      <c r="D84" s="95"/>
      <c r="E84" s="95"/>
      <c r="F84" s="95"/>
      <c r="G84" s="95"/>
      <c r="H84" s="95"/>
      <c r="I84" s="96"/>
      <c r="J84" s="97"/>
      <c r="K84" s="309">
        <v>0.05</v>
      </c>
      <c r="L84" s="869">
        <f>N77*K84</f>
        <v>621.44557577256546</v>
      </c>
      <c r="M84" s="870"/>
      <c r="N84" s="54"/>
    </row>
    <row r="85" spans="1:14" ht="15.75" thickBot="1">
      <c r="B85" s="833" t="s">
        <v>953</v>
      </c>
      <c r="C85" s="834"/>
      <c r="D85" s="834"/>
      <c r="E85" s="834"/>
      <c r="F85" s="834"/>
      <c r="G85" s="834"/>
      <c r="H85" s="834"/>
      <c r="I85" s="834"/>
      <c r="J85" s="834"/>
      <c r="K85" s="834"/>
      <c r="L85" s="834"/>
      <c r="M85" s="835"/>
      <c r="N85" s="55">
        <f>L82+L83+L84</f>
        <v>3728.6734546353928</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16157.584970086702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1000" t="s">
        <v>944</v>
      </c>
      <c r="D30" s="1001"/>
      <c r="E30" s="1001"/>
      <c r="F30" s="1001"/>
      <c r="G30" s="1001"/>
      <c r="H30" s="1001"/>
      <c r="I30" s="1001"/>
      <c r="J30" s="458"/>
      <c r="K30" s="311"/>
      <c r="L30" s="844" t="s">
        <v>945</v>
      </c>
      <c r="M30" s="845"/>
      <c r="N30" s="74" t="s">
        <v>946</v>
      </c>
    </row>
    <row r="31" spans="1:14" ht="30" customHeight="1" thickBot="1">
      <c r="A31" t="s">
        <v>1845</v>
      </c>
      <c r="B31" s="83" t="s">
        <v>1132</v>
      </c>
      <c r="C31" s="998" t="s">
        <v>2137</v>
      </c>
      <c r="D31" s="999"/>
      <c r="E31" s="999"/>
      <c r="F31" s="999"/>
      <c r="G31" s="999"/>
      <c r="H31" s="999"/>
      <c r="I31" s="999"/>
      <c r="J31" s="99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2020.0640225900497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349029.41345511243</v>
      </c>
      <c r="N50" s="276">
        <f>K50*M50</f>
        <v>41883.529614613493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106473.92219158466</v>
      </c>
      <c r="N52" s="276">
        <f>K52*M52</f>
        <v>53236.961095792329</v>
      </c>
    </row>
    <row r="53" spans="1:14" ht="15.75" thickBot="1">
      <c r="B53" s="833" t="s">
        <v>953</v>
      </c>
      <c r="C53" s="834"/>
      <c r="D53" s="834"/>
      <c r="E53" s="834"/>
      <c r="F53" s="834"/>
      <c r="G53" s="834"/>
      <c r="H53" s="834"/>
      <c r="I53" s="834"/>
      <c r="J53" s="834"/>
      <c r="K53" s="834"/>
      <c r="L53" s="834"/>
      <c r="M53" s="835"/>
      <c r="N53" s="398">
        <f>SUM(N48:N52)</f>
        <v>184495.08996703039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1331.0858046366889</v>
      </c>
      <c r="M58" s="923"/>
      <c r="N58" s="291">
        <f>K58*L58</f>
        <v>1464.194385100358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1464.194385100358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40401.280451800994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228380.6288265218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45676.125765304365</v>
      </c>
      <c r="M82" s="868"/>
      <c r="N82" s="54"/>
    </row>
    <row r="83" spans="1:14">
      <c r="B83" s="92" t="s">
        <v>973</v>
      </c>
      <c r="C83" s="93"/>
      <c r="D83" s="93"/>
      <c r="E83" s="93"/>
      <c r="F83" s="93"/>
      <c r="G83" s="93"/>
      <c r="H83" s="93"/>
      <c r="I83" s="90"/>
      <c r="J83" s="91"/>
      <c r="K83" s="308">
        <v>0.05</v>
      </c>
      <c r="L83" s="867">
        <f>N77*K83</f>
        <v>11419.031441326091</v>
      </c>
      <c r="M83" s="868"/>
      <c r="N83" s="54"/>
    </row>
    <row r="84" spans="1:14" ht="15.75" thickBot="1">
      <c r="B84" s="94" t="s">
        <v>974</v>
      </c>
      <c r="C84" s="95"/>
      <c r="D84" s="95"/>
      <c r="E84" s="95"/>
      <c r="F84" s="95"/>
      <c r="G84" s="95"/>
      <c r="H84" s="95"/>
      <c r="I84" s="96"/>
      <c r="J84" s="97"/>
      <c r="K84" s="309">
        <v>0.05</v>
      </c>
      <c r="L84" s="869">
        <f>N77*K84</f>
        <v>11419.031441326091</v>
      </c>
      <c r="M84" s="870"/>
      <c r="N84" s="54"/>
    </row>
    <row r="85" spans="1:14" ht="15.75" thickBot="1">
      <c r="B85" s="833" t="s">
        <v>953</v>
      </c>
      <c r="C85" s="834"/>
      <c r="D85" s="834"/>
      <c r="E85" s="834"/>
      <c r="F85" s="834"/>
      <c r="G85" s="834"/>
      <c r="H85" s="834"/>
      <c r="I85" s="834"/>
      <c r="J85" s="834"/>
      <c r="K85" s="834"/>
      <c r="L85" s="834"/>
      <c r="M85" s="835"/>
      <c r="N85" s="55">
        <f>L82+L83+L84</f>
        <v>68514.188647956544</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296894.81747447833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1000" t="s">
        <v>944</v>
      </c>
      <c r="D30" s="1001"/>
      <c r="E30" s="1001"/>
      <c r="F30" s="1001"/>
      <c r="G30" s="1001"/>
      <c r="H30" s="1001"/>
      <c r="I30" s="1001"/>
      <c r="J30" s="458"/>
      <c r="K30" s="311"/>
      <c r="L30" s="844" t="s">
        <v>945</v>
      </c>
      <c r="M30" s="845"/>
      <c r="N30" s="74" t="s">
        <v>946</v>
      </c>
    </row>
    <row r="31" spans="1:14" ht="27" customHeight="1" thickBot="1">
      <c r="A31" t="s">
        <v>1845</v>
      </c>
      <c r="B31" s="83" t="s">
        <v>1133</v>
      </c>
      <c r="C31" s="998" t="s">
        <v>2138</v>
      </c>
      <c r="D31" s="999"/>
      <c r="E31" s="999"/>
      <c r="F31" s="999"/>
      <c r="G31" s="999"/>
      <c r="H31" s="999"/>
      <c r="I31" s="999"/>
      <c r="J31" s="99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2020.0640225900497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349029.41345511243</v>
      </c>
      <c r="N50" s="276">
        <f>K50*M50</f>
        <v>41883.529614613493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136840.28480062459</v>
      </c>
      <c r="N52" s="276">
        <f>K52*M52</f>
        <v>68420.142400312296</v>
      </c>
    </row>
    <row r="53" spans="1:14" ht="15.75" thickBot="1">
      <c r="B53" s="833" t="s">
        <v>953</v>
      </c>
      <c r="C53" s="834"/>
      <c r="D53" s="834"/>
      <c r="E53" s="834"/>
      <c r="F53" s="834"/>
      <c r="G53" s="834"/>
      <c r="H53" s="834"/>
      <c r="I53" s="834"/>
      <c r="J53" s="834"/>
      <c r="K53" s="834"/>
      <c r="L53" s="834"/>
      <c r="M53" s="835"/>
      <c r="N53" s="398">
        <f>SUM(N48:N52)</f>
        <v>199678.27127155036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1331.0858046366889</v>
      </c>
      <c r="M58" s="923"/>
      <c r="N58" s="291">
        <f>K58*L58</f>
        <v>1464.194385100358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1464.194385100358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40401.280451800994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243563.81013104177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48712.762026208358</v>
      </c>
      <c r="M82" s="868"/>
      <c r="N82" s="54"/>
    </row>
    <row r="83" spans="1:14">
      <c r="B83" s="92" t="s">
        <v>973</v>
      </c>
      <c r="C83" s="93"/>
      <c r="D83" s="93"/>
      <c r="E83" s="93"/>
      <c r="F83" s="93"/>
      <c r="G83" s="93"/>
      <c r="H83" s="93"/>
      <c r="I83" s="90"/>
      <c r="J83" s="91"/>
      <c r="K83" s="308">
        <v>0.05</v>
      </c>
      <c r="L83" s="867">
        <f>N77*K83</f>
        <v>12178.19050655209</v>
      </c>
      <c r="M83" s="868"/>
      <c r="N83" s="54"/>
    </row>
    <row r="84" spans="1:14" ht="15.75" thickBot="1">
      <c r="B84" s="94" t="s">
        <v>974</v>
      </c>
      <c r="C84" s="95"/>
      <c r="D84" s="95"/>
      <c r="E84" s="95"/>
      <c r="F84" s="95"/>
      <c r="G84" s="95"/>
      <c r="H84" s="95"/>
      <c r="I84" s="96"/>
      <c r="J84" s="97"/>
      <c r="K84" s="309">
        <v>0.05</v>
      </c>
      <c r="L84" s="869">
        <f>N77*K84</f>
        <v>12178.19050655209</v>
      </c>
      <c r="M84" s="870"/>
      <c r="N84" s="54"/>
    </row>
    <row r="85" spans="1:14" ht="15.75" thickBot="1">
      <c r="B85" s="833" t="s">
        <v>953</v>
      </c>
      <c r="C85" s="834"/>
      <c r="D85" s="834"/>
      <c r="E85" s="834"/>
      <c r="F85" s="834"/>
      <c r="G85" s="834"/>
      <c r="H85" s="834"/>
      <c r="I85" s="834"/>
      <c r="J85" s="834"/>
      <c r="K85" s="834"/>
      <c r="L85" s="834"/>
      <c r="M85" s="835"/>
      <c r="N85" s="55">
        <f>L82+L83+L84</f>
        <v>73069.143039312534</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316632.9531703543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1000" t="s">
        <v>944</v>
      </c>
      <c r="D30" s="1001"/>
      <c r="E30" s="1001"/>
      <c r="F30" s="1001"/>
      <c r="G30" s="1001"/>
      <c r="H30" s="1001"/>
      <c r="I30" s="1001"/>
      <c r="J30" s="458"/>
      <c r="K30" s="311"/>
      <c r="L30" s="844" t="s">
        <v>945</v>
      </c>
      <c r="M30" s="845"/>
      <c r="N30" s="74" t="s">
        <v>946</v>
      </c>
    </row>
    <row r="31" spans="1:14" ht="27" customHeight="1" thickBot="1">
      <c r="A31" t="s">
        <v>1845</v>
      </c>
      <c r="B31" s="83" t="s">
        <v>1680</v>
      </c>
      <c r="C31" s="998" t="s">
        <v>2139</v>
      </c>
      <c r="D31" s="999"/>
      <c r="E31" s="999"/>
      <c r="F31" s="999"/>
      <c r="G31" s="999"/>
      <c r="H31" s="999"/>
      <c r="I31" s="999"/>
      <c r="J31" s="99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2020.0640225900497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349029.41345511243</v>
      </c>
      <c r="N50" s="276">
        <f>K50*M50</f>
        <v>41883.529614613493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211334.02826278078</v>
      </c>
      <c r="N52" s="276">
        <f>K52*M52</f>
        <v>105667.01413139039</v>
      </c>
    </row>
    <row r="53" spans="1:14" ht="15.75" thickBot="1">
      <c r="B53" s="833" t="s">
        <v>953</v>
      </c>
      <c r="C53" s="834"/>
      <c r="D53" s="834"/>
      <c r="E53" s="834"/>
      <c r="F53" s="834"/>
      <c r="G53" s="834"/>
      <c r="H53" s="834"/>
      <c r="I53" s="834"/>
      <c r="J53" s="834"/>
      <c r="K53" s="834"/>
      <c r="L53" s="834"/>
      <c r="M53" s="835"/>
      <c r="N53" s="398">
        <f>SUM(N48:N52)</f>
        <v>236925.14300262847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1331.0858046366889</v>
      </c>
      <c r="M58" s="923"/>
      <c r="N58" s="291">
        <f>K58*L58</f>
        <v>1464.194385100358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1464.194385100358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40401.280451800994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280810.68186211988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56162.136372423978</v>
      </c>
      <c r="M82" s="868"/>
      <c r="N82" s="54"/>
    </row>
    <row r="83" spans="1:14">
      <c r="B83" s="92" t="s">
        <v>973</v>
      </c>
      <c r="C83" s="93"/>
      <c r="D83" s="93"/>
      <c r="E83" s="93"/>
      <c r="F83" s="93"/>
      <c r="G83" s="93"/>
      <c r="H83" s="93"/>
      <c r="I83" s="90"/>
      <c r="J83" s="91"/>
      <c r="K83" s="308">
        <v>0.05</v>
      </c>
      <c r="L83" s="867">
        <f>N77*K83</f>
        <v>14040.534093105995</v>
      </c>
      <c r="M83" s="868"/>
      <c r="N83" s="54"/>
    </row>
    <row r="84" spans="1:14" ht="15.75" thickBot="1">
      <c r="B84" s="94" t="s">
        <v>974</v>
      </c>
      <c r="C84" s="95"/>
      <c r="D84" s="95"/>
      <c r="E84" s="95"/>
      <c r="F84" s="95"/>
      <c r="G84" s="95"/>
      <c r="H84" s="95"/>
      <c r="I84" s="96"/>
      <c r="J84" s="97"/>
      <c r="K84" s="309">
        <v>0.05</v>
      </c>
      <c r="L84" s="869">
        <f>N77*K84</f>
        <v>14040.534093105995</v>
      </c>
      <c r="M84" s="870"/>
      <c r="N84" s="54"/>
    </row>
    <row r="85" spans="1:14" ht="15.75" thickBot="1">
      <c r="B85" s="833" t="s">
        <v>953</v>
      </c>
      <c r="C85" s="834"/>
      <c r="D85" s="834"/>
      <c r="E85" s="834"/>
      <c r="F85" s="834"/>
      <c r="G85" s="834"/>
      <c r="H85" s="834"/>
      <c r="I85" s="834"/>
      <c r="J85" s="834"/>
      <c r="K85" s="834"/>
      <c r="L85" s="834"/>
      <c r="M85" s="835"/>
      <c r="N85" s="55">
        <f>L82+L83+L84</f>
        <v>84243.20455863596</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365053.88642075582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1000" t="s">
        <v>944</v>
      </c>
      <c r="D30" s="1001"/>
      <c r="E30" s="1001"/>
      <c r="F30" s="1001"/>
      <c r="G30" s="1001"/>
      <c r="H30" s="1001"/>
      <c r="I30" s="1001"/>
      <c r="J30" s="458"/>
      <c r="K30" s="311"/>
      <c r="L30" s="844" t="s">
        <v>945</v>
      </c>
      <c r="M30" s="845"/>
      <c r="N30" s="74" t="s">
        <v>946</v>
      </c>
    </row>
    <row r="31" spans="1:14" ht="28.5" customHeight="1" thickBot="1">
      <c r="A31" t="s">
        <v>1845</v>
      </c>
      <c r="B31" s="83" t="s">
        <v>1681</v>
      </c>
      <c r="C31" s="998" t="s">
        <v>2140</v>
      </c>
      <c r="D31" s="999"/>
      <c r="E31" s="999"/>
      <c r="F31" s="999"/>
      <c r="G31" s="999"/>
      <c r="H31" s="999"/>
      <c r="I31" s="999"/>
      <c r="J31" s="99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2020.0640225900497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349029.41345511243</v>
      </c>
      <c r="N50" s="276">
        <f>K50*M50</f>
        <v>41883.529614613493</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6000</v>
      </c>
      <c r="N51" s="276">
        <f>K51*M51</f>
        <v>12000</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211334.02826278078</v>
      </c>
      <c r="N52" s="276">
        <f>K52*M52</f>
        <v>105667.01413139039</v>
      </c>
    </row>
    <row r="53" spans="1:14" ht="15.75" thickBot="1">
      <c r="B53" s="833" t="s">
        <v>953</v>
      </c>
      <c r="C53" s="834"/>
      <c r="D53" s="834"/>
      <c r="E53" s="834"/>
      <c r="F53" s="834"/>
      <c r="G53" s="834"/>
      <c r="H53" s="834"/>
      <c r="I53" s="834"/>
      <c r="J53" s="834"/>
      <c r="K53" s="834"/>
      <c r="L53" s="834"/>
      <c r="M53" s="835"/>
      <c r="N53" s="398">
        <f>SUM(N48:N52)</f>
        <v>236925.14300262847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22">
        <f>VLOOKUP(A58,TRANSPORTE!A1:D117,4,FALSE)</f>
        <v>1331.0858046366889</v>
      </c>
      <c r="M58" s="923"/>
      <c r="N58" s="291">
        <f>K58*L58</f>
        <v>1464.194385100358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1464.194385100358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40401.280451800994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280810.68186211988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56162.136372423978</v>
      </c>
      <c r="M82" s="868"/>
      <c r="N82" s="54"/>
    </row>
    <row r="83" spans="1:14">
      <c r="B83" s="92" t="s">
        <v>973</v>
      </c>
      <c r="C83" s="93"/>
      <c r="D83" s="93"/>
      <c r="E83" s="93"/>
      <c r="F83" s="93"/>
      <c r="G83" s="93"/>
      <c r="H83" s="93"/>
      <c r="I83" s="90"/>
      <c r="J83" s="91"/>
      <c r="K83" s="308">
        <v>0.05</v>
      </c>
      <c r="L83" s="867">
        <f>N77*K83</f>
        <v>14040.534093105995</v>
      </c>
      <c r="M83" s="868"/>
      <c r="N83" s="54"/>
    </row>
    <row r="84" spans="1:14" ht="15.75" thickBot="1">
      <c r="B84" s="94" t="s">
        <v>974</v>
      </c>
      <c r="C84" s="95"/>
      <c r="D84" s="95"/>
      <c r="E84" s="95"/>
      <c r="F84" s="95"/>
      <c r="G84" s="95"/>
      <c r="H84" s="95"/>
      <c r="I84" s="96"/>
      <c r="J84" s="97"/>
      <c r="K84" s="309">
        <v>0.05</v>
      </c>
      <c r="L84" s="869">
        <f>N77*K84</f>
        <v>14040.534093105995</v>
      </c>
      <c r="M84" s="870"/>
      <c r="N84" s="54"/>
    </row>
    <row r="85" spans="1:14" ht="15.75" thickBot="1">
      <c r="B85" s="833" t="s">
        <v>953</v>
      </c>
      <c r="C85" s="834"/>
      <c r="D85" s="834"/>
      <c r="E85" s="834"/>
      <c r="F85" s="834"/>
      <c r="G85" s="834"/>
      <c r="H85" s="834"/>
      <c r="I85" s="834"/>
      <c r="J85" s="834"/>
      <c r="K85" s="834"/>
      <c r="L85" s="834"/>
      <c r="M85" s="835"/>
      <c r="N85" s="55">
        <f>L82+L83+L84</f>
        <v>84243.20455863596</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365053.88642075582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1682</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257</v>
      </c>
      <c r="B36" s="846" t="str">
        <f>VLOOKUP(A36,EQUIPOS!A6:D154,3,FALSE)</f>
        <v>Mezcladora de concreto 1 bulto</v>
      </c>
      <c r="C36" s="847"/>
      <c r="D36" s="847"/>
      <c r="E36" s="847"/>
      <c r="F36" s="847"/>
      <c r="G36" s="847"/>
      <c r="H36" s="848"/>
      <c r="I36" s="271"/>
      <c r="J36" s="272"/>
      <c r="K36" s="273">
        <f>VLOOKUP(A36,EQUIPOS!A6:D163,4,FALSE)</f>
        <v>21288.626299372801</v>
      </c>
      <c r="L36" s="274"/>
      <c r="M36" s="340">
        <v>1</v>
      </c>
      <c r="N36" s="276">
        <f>K36*M36</f>
        <v>21288.626299372801</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3373.3390225900498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24661.965321962853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78556.459792951151</v>
      </c>
      <c r="N48" s="276">
        <f t="shared" ref="N48:N53" si="0">K48*M48</f>
        <v>39592.455735647382</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6000</v>
      </c>
      <c r="N49" s="276">
        <f t="shared" si="0"/>
        <v>12000</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73.467006312193405</v>
      </c>
      <c r="N50" s="276">
        <f t="shared" si="0"/>
        <v>8154.8377006534683</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61002.104241224595</v>
      </c>
      <c r="N51" s="276">
        <f t="shared" si="0"/>
        <v>24400.841696489839</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78556.459792951151</v>
      </c>
      <c r="N52" s="277">
        <f t="shared" si="0"/>
        <v>29694.341801735536</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468.48525764297244</v>
      </c>
      <c r="N53" s="277">
        <f t="shared" si="0"/>
        <v>73083.700192303702</v>
      </c>
    </row>
    <row r="54" spans="1:14">
      <c r="B54" s="324"/>
      <c r="C54" s="321"/>
      <c r="D54" s="321"/>
      <c r="E54" s="321"/>
      <c r="F54" s="321"/>
      <c r="G54" s="321"/>
      <c r="H54" s="321"/>
      <c r="I54" s="321"/>
      <c r="J54" s="315"/>
      <c r="K54" s="47"/>
      <c r="L54" s="322"/>
      <c r="M54" s="430"/>
      <c r="N54" s="277"/>
    </row>
    <row r="55" spans="1:14" ht="15.75" thickBot="1">
      <c r="B55" s="839" t="s">
        <v>953</v>
      </c>
      <c r="C55" s="840"/>
      <c r="D55" s="840"/>
      <c r="E55" s="840"/>
      <c r="F55" s="840"/>
      <c r="G55" s="840"/>
      <c r="H55" s="840"/>
      <c r="I55" s="840"/>
      <c r="J55" s="840"/>
      <c r="K55" s="840"/>
      <c r="L55" s="840"/>
      <c r="M55" s="841"/>
      <c r="N55" s="107">
        <f>SUM(N48:N54)</f>
        <v>186926.17712682992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922">
        <f>VLOOKUP(A60,TRANSPORTE!A1:D117,4,FALSE)</f>
        <v>1331.0858046366889</v>
      </c>
      <c r="M60" s="923"/>
      <c r="N60" s="291">
        <f>K60*L60</f>
        <v>532.43432185467555</v>
      </c>
    </row>
    <row r="61" spans="1:14">
      <c r="A61" t="s">
        <v>1229</v>
      </c>
      <c r="B61" s="49" t="str">
        <f>VLOOKUP(A61,TRANSPORTE!A1:D117,3,FALSE)</f>
        <v>Transporte de arena</v>
      </c>
      <c r="C61" s="50"/>
      <c r="D61" s="50"/>
      <c r="E61" s="50"/>
      <c r="F61" s="50"/>
      <c r="G61" s="50"/>
      <c r="H61" s="315" t="s">
        <v>339</v>
      </c>
      <c r="I61" s="283">
        <v>0.378</v>
      </c>
      <c r="J61" s="290">
        <v>1</v>
      </c>
      <c r="K61" s="283">
        <f>I61*J61</f>
        <v>0.378</v>
      </c>
      <c r="L61" s="922">
        <f>VLOOKUP(A61,TRANSPORTE!A1:D117,4,FALSE)</f>
        <v>1331.0858046366889</v>
      </c>
      <c r="M61" s="923"/>
      <c r="N61" s="291">
        <f t="shared" ref="N61:N62" si="1">K61*L61</f>
        <v>503.15043415266837</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922">
        <f>VLOOKUP(A62,TRANSPORTE!A1:D117,4,FALSE)</f>
        <v>1331.0858046366889</v>
      </c>
      <c r="M62" s="923"/>
      <c r="N62" s="291">
        <f t="shared" si="1"/>
        <v>670.86724553689123</v>
      </c>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1706.4520015442351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7"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8</v>
      </c>
      <c r="N71" s="399">
        <f>K71/M71</f>
        <v>54131</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67466.780451800994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280761.37490213802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56152.27498042761</v>
      </c>
      <c r="M84" s="868"/>
      <c r="N84" s="54"/>
    </row>
    <row r="85" spans="1:14">
      <c r="B85" s="92" t="s">
        <v>973</v>
      </c>
      <c r="C85" s="93"/>
      <c r="D85" s="93"/>
      <c r="E85" s="93"/>
      <c r="F85" s="93"/>
      <c r="G85" s="93"/>
      <c r="H85" s="93"/>
      <c r="I85" s="90"/>
      <c r="J85" s="91"/>
      <c r="K85" s="308">
        <v>0.05</v>
      </c>
      <c r="L85" s="867">
        <f>N79*K85</f>
        <v>14038.068745106902</v>
      </c>
      <c r="M85" s="868"/>
      <c r="N85" s="54"/>
    </row>
    <row r="86" spans="1:14" ht="15.75" thickBot="1">
      <c r="B86" s="94" t="s">
        <v>974</v>
      </c>
      <c r="C86" s="95"/>
      <c r="D86" s="95"/>
      <c r="E86" s="95"/>
      <c r="F86" s="95"/>
      <c r="G86" s="95"/>
      <c r="H86" s="95"/>
      <c r="I86" s="96"/>
      <c r="J86" s="97"/>
      <c r="K86" s="309">
        <v>0.05</v>
      </c>
      <c r="L86" s="869">
        <f>N79*K86</f>
        <v>14038.068745106902</v>
      </c>
      <c r="M86" s="870"/>
      <c r="N86" s="54"/>
    </row>
    <row r="87" spans="1:14" ht="15.75" thickBot="1">
      <c r="B87" s="833" t="s">
        <v>953</v>
      </c>
      <c r="C87" s="834"/>
      <c r="D87" s="834"/>
      <c r="E87" s="834"/>
      <c r="F87" s="834"/>
      <c r="G87" s="834"/>
      <c r="H87" s="834"/>
      <c r="I87" s="834"/>
      <c r="J87" s="834"/>
      <c r="K87" s="834"/>
      <c r="L87" s="834"/>
      <c r="M87" s="835"/>
      <c r="N87" s="55">
        <f>L84+L85+L86</f>
        <v>84228.4124706414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364989.78737277945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election activeCell="C72" sqref="C72"/>
    </sheetView>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1134</v>
      </c>
      <c r="C31" s="84" t="s">
        <v>2142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1345.39621807204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1345.39621807204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1546.0013502218092</v>
      </c>
      <c r="N48" s="276">
        <f>K48*M48</f>
        <v>773.00067511090458</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359433.60179512954</v>
      </c>
      <c r="N49" s="276">
        <f>K49*M49</f>
        <v>363027.93781308085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6000</v>
      </c>
      <c r="N50" s="276">
        <f>K50*M50</f>
        <v>1800</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839" t="s">
        <v>953</v>
      </c>
      <c r="C55" s="840"/>
      <c r="D55" s="840"/>
      <c r="E55" s="840"/>
      <c r="F55" s="840"/>
      <c r="G55" s="840"/>
      <c r="H55" s="840"/>
      <c r="I55" s="840"/>
      <c r="J55" s="840"/>
      <c r="K55" s="840"/>
      <c r="L55" s="840"/>
      <c r="M55" s="841"/>
      <c r="N55" s="107">
        <f>SUM(N48:N54)</f>
        <v>365600.93848819175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922">
        <f>VLOOKUP(A60,TRANSPORTE!A1:D117,4,FALSE)</f>
        <v>1382.2814125073305</v>
      </c>
      <c r="M60" s="923"/>
      <c r="N60" s="291">
        <f>K60*L60</f>
        <v>1396.1042266324039</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1396.1042266324039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7"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26907.924361440797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395250.363294337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79050.072658867401</v>
      </c>
      <c r="M84" s="868"/>
      <c r="N84" s="54"/>
    </row>
    <row r="85" spans="1:14">
      <c r="B85" s="92" t="s">
        <v>973</v>
      </c>
      <c r="C85" s="93"/>
      <c r="D85" s="93"/>
      <c r="E85" s="93"/>
      <c r="F85" s="93"/>
      <c r="G85" s="93"/>
      <c r="H85" s="93"/>
      <c r="I85" s="90"/>
      <c r="J85" s="91"/>
      <c r="K85" s="308">
        <v>0.05</v>
      </c>
      <c r="L85" s="867">
        <f>N79*K85</f>
        <v>19762.51816471685</v>
      </c>
      <c r="M85" s="868"/>
      <c r="N85" s="54"/>
    </row>
    <row r="86" spans="1:14" ht="15.75" thickBot="1">
      <c r="B86" s="94" t="s">
        <v>974</v>
      </c>
      <c r="C86" s="95"/>
      <c r="D86" s="95"/>
      <c r="E86" s="95"/>
      <c r="F86" s="95"/>
      <c r="G86" s="95"/>
      <c r="H86" s="95"/>
      <c r="I86" s="96"/>
      <c r="J86" s="97"/>
      <c r="K86" s="309">
        <v>0.05</v>
      </c>
      <c r="L86" s="869">
        <f>N79*K86</f>
        <v>19762.51816471685</v>
      </c>
      <c r="M86" s="870"/>
      <c r="N86" s="54"/>
    </row>
    <row r="87" spans="1:14" ht="15.75" thickBot="1">
      <c r="B87" s="833" t="s">
        <v>953</v>
      </c>
      <c r="C87" s="834"/>
      <c r="D87" s="834"/>
      <c r="E87" s="834"/>
      <c r="F87" s="834"/>
      <c r="G87" s="834"/>
      <c r="H87" s="834"/>
      <c r="I87" s="834"/>
      <c r="J87" s="834"/>
      <c r="K87" s="834"/>
      <c r="L87" s="834"/>
      <c r="M87" s="835"/>
      <c r="N87" s="55">
        <f>L84+L85+L86</f>
        <v>118575.1089883011</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513825.47228263807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29.25" customHeight="1" thickBot="1">
      <c r="A31" t="s">
        <v>1845</v>
      </c>
      <c r="B31" s="83" t="s">
        <v>1135</v>
      </c>
      <c r="C31" s="975" t="s">
        <v>2143</v>
      </c>
      <c r="D31" s="976"/>
      <c r="E31" s="976"/>
      <c r="F31" s="976"/>
      <c r="G31" s="976"/>
      <c r="H31" s="976"/>
      <c r="I31" s="976"/>
      <c r="J31" s="1002"/>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71.649414538135986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1546.0013502218092</v>
      </c>
      <c r="N48" s="276">
        <f>K48*M48</f>
        <v>77.300067511090461</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40000</v>
      </c>
      <c r="N49" s="276">
        <f>K49*M49</f>
        <v>40000</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40077.300067511089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1432.9882907627198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41581.937772811943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8316.3875545623887</v>
      </c>
      <c r="M84" s="868"/>
      <c r="N84" s="54"/>
    </row>
    <row r="85" spans="1:14">
      <c r="B85" s="92" t="s">
        <v>973</v>
      </c>
      <c r="C85" s="93"/>
      <c r="D85" s="93"/>
      <c r="E85" s="93"/>
      <c r="F85" s="93"/>
      <c r="G85" s="93"/>
      <c r="H85" s="93"/>
      <c r="I85" s="90"/>
      <c r="J85" s="91"/>
      <c r="K85" s="308">
        <v>0.05</v>
      </c>
      <c r="L85" s="867">
        <f>N79*K85</f>
        <v>2079.0968886405972</v>
      </c>
      <c r="M85" s="868"/>
      <c r="N85" s="54"/>
    </row>
    <row r="86" spans="1:14" ht="15.75" thickBot="1">
      <c r="B86" s="94" t="s">
        <v>974</v>
      </c>
      <c r="C86" s="95"/>
      <c r="D86" s="95"/>
      <c r="E86" s="95"/>
      <c r="F86" s="95"/>
      <c r="G86" s="95"/>
      <c r="H86" s="95"/>
      <c r="I86" s="96"/>
      <c r="J86" s="97"/>
      <c r="K86" s="309">
        <v>0.05</v>
      </c>
      <c r="L86" s="869">
        <f>N79*K86</f>
        <v>2079.0968886405972</v>
      </c>
      <c r="M86" s="870"/>
      <c r="N86" s="54"/>
    </row>
    <row r="87" spans="1:14" ht="15.75" thickBot="1">
      <c r="B87" s="833" t="s">
        <v>953</v>
      </c>
      <c r="C87" s="834"/>
      <c r="D87" s="834"/>
      <c r="E87" s="834"/>
      <c r="F87" s="834"/>
      <c r="G87" s="834"/>
      <c r="H87" s="834"/>
      <c r="I87" s="834"/>
      <c r="J87" s="834"/>
      <c r="K87" s="834"/>
      <c r="L87" s="834"/>
      <c r="M87" s="835"/>
      <c r="N87" s="55">
        <f>L84+L85+L86</f>
        <v>12474.581331843583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54056.519104655526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1683</v>
      </c>
      <c r="C31" s="975" t="s">
        <v>2144</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v>
      </c>
      <c r="B36" s="846" t="str">
        <f>VLOOKUP(A36,EQUIPOS!A6:D154,3,FALSE)</f>
        <v>COMPACTADOR MANUAL VIBRATORIO (RANA) con motor de 6 HP</v>
      </c>
      <c r="C36" s="847"/>
      <c r="D36" s="847"/>
      <c r="E36" s="847"/>
      <c r="F36" s="847"/>
      <c r="G36" s="847"/>
      <c r="H36" s="848"/>
      <c r="I36" s="271"/>
      <c r="J36" s="272"/>
      <c r="K36" s="273">
        <f>VLOOKUP(A36,EQUIPOS!A6:D163,4,FALSE)</f>
        <v>8944.8009661230244</v>
      </c>
      <c r="L36" s="274"/>
      <c r="M36" s="340">
        <v>1.25</v>
      </c>
      <c r="N36" s="276">
        <f>K36/M36</f>
        <v>7155.8407728984193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1886.7062180720402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9042.5469909704589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15204.476088958289</v>
      </c>
      <c r="N48" s="276">
        <f>K48*M48</f>
        <v>7602.2380444791443</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1546.0013502218092</v>
      </c>
      <c r="N49" s="276">
        <f>K49*M49</f>
        <v>773.00067511090458</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359433.60179512954</v>
      </c>
      <c r="N50" s="276">
        <f>K50*M50</f>
        <v>363027.93781308085</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6000</v>
      </c>
      <c r="N51" s="276">
        <f>K51*M51</f>
        <v>1800</v>
      </c>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373203.17653267091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1239</v>
      </c>
      <c r="B58" s="49" t="str">
        <f>VLOOKUP(A58,TRANSPORTE!A1:D117,3,FALSE)</f>
        <v>Transporte de concreto</v>
      </c>
      <c r="C58" s="321"/>
      <c r="D58" s="321"/>
      <c r="E58" s="321"/>
      <c r="F58" s="321"/>
      <c r="G58" s="321"/>
      <c r="H58" s="315" t="s">
        <v>1999</v>
      </c>
      <c r="I58" s="283">
        <v>1.01</v>
      </c>
      <c r="J58" s="290">
        <v>1</v>
      </c>
      <c r="K58" s="283">
        <f>I58*J58</f>
        <v>1.01</v>
      </c>
      <c r="L58" s="922">
        <f>VLOOKUP(A58,TRANSPORTE!A1:D117,4,FALSE)</f>
        <v>1382.2814125073305</v>
      </c>
      <c r="M58" s="923"/>
      <c r="N58" s="291">
        <f>K58*L58</f>
        <v>1396.1042266324039</v>
      </c>
    </row>
    <row r="59" spans="1:14">
      <c r="A59" t="s">
        <v>1291</v>
      </c>
      <c r="B59" s="49" t="str">
        <f>VLOOKUP(A59,TRANSPORTE!A1:D117,3,FALSE)</f>
        <v>Transporte de material seleccionado para relleno</v>
      </c>
      <c r="C59" s="50"/>
      <c r="D59" s="50"/>
      <c r="E59" s="50"/>
      <c r="F59" s="50"/>
      <c r="G59" s="50"/>
      <c r="H59" s="315" t="s">
        <v>1999</v>
      </c>
      <c r="I59" s="283">
        <v>0.5</v>
      </c>
      <c r="J59" s="290">
        <v>1</v>
      </c>
      <c r="K59" s="283">
        <f>I59*J59</f>
        <v>0.5</v>
      </c>
      <c r="L59" s="922">
        <f>VLOOKUP(A59,TRANSPORTE!A1:D117,4,FALSE)</f>
        <v>1331.0858046366889</v>
      </c>
      <c r="M59" s="923"/>
      <c r="N59" s="291">
        <f>K59*L59</f>
        <v>665.54290231834443</v>
      </c>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2061.6471289507481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13</v>
      </c>
      <c r="B69" s="52" t="str">
        <f>VLOOKUP(A69,'MANO DE OBRA'!A8:D68,3,FALSE)</f>
        <v>Obrero (5)</v>
      </c>
      <c r="C69" s="50"/>
      <c r="D69" s="50"/>
      <c r="E69" s="50"/>
      <c r="F69" s="50"/>
      <c r="G69" s="50"/>
      <c r="H69" s="50"/>
      <c r="I69" s="296">
        <f>K69/J69*100</f>
        <v>146300</v>
      </c>
      <c r="J69" s="297">
        <v>185</v>
      </c>
      <c r="K69" s="298">
        <f>VLOOKUP(A69,'MANO DE OBRA'!A8:D99,4,FALSE)</f>
        <v>270655</v>
      </c>
      <c r="L69" s="53"/>
      <c r="M69" s="438">
        <v>10</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37734.124361440801</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422041.49501403293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84408.299002806598</v>
      </c>
      <c r="M82" s="868"/>
      <c r="N82" s="54"/>
    </row>
    <row r="83" spans="1:14">
      <c r="B83" s="92" t="s">
        <v>973</v>
      </c>
      <c r="C83" s="93"/>
      <c r="D83" s="93"/>
      <c r="E83" s="93"/>
      <c r="F83" s="93"/>
      <c r="G83" s="93"/>
      <c r="H83" s="93"/>
      <c r="I83" s="90"/>
      <c r="J83" s="91"/>
      <c r="K83" s="308">
        <v>0.05</v>
      </c>
      <c r="L83" s="867">
        <f>N77*K83</f>
        <v>21102.074750701649</v>
      </c>
      <c r="M83" s="868"/>
      <c r="N83" s="54"/>
    </row>
    <row r="84" spans="1:14" ht="15.75" thickBot="1">
      <c r="B84" s="94" t="s">
        <v>974</v>
      </c>
      <c r="C84" s="95"/>
      <c r="D84" s="95"/>
      <c r="E84" s="95"/>
      <c r="F84" s="95"/>
      <c r="G84" s="95"/>
      <c r="H84" s="95"/>
      <c r="I84" s="96"/>
      <c r="J84" s="97"/>
      <c r="K84" s="309">
        <v>0.05</v>
      </c>
      <c r="L84" s="869">
        <f>N77*K84</f>
        <v>21102.074750701649</v>
      </c>
      <c r="M84" s="870"/>
      <c r="N84" s="54"/>
    </row>
    <row r="85" spans="1:14" ht="15.75" thickBot="1">
      <c r="B85" s="833" t="s">
        <v>953</v>
      </c>
      <c r="C85" s="834"/>
      <c r="D85" s="834"/>
      <c r="E85" s="834"/>
      <c r="F85" s="834"/>
      <c r="G85" s="834"/>
      <c r="H85" s="834"/>
      <c r="I85" s="834"/>
      <c r="J85" s="834"/>
      <c r="K85" s="834"/>
      <c r="L85" s="834"/>
      <c r="M85" s="835"/>
      <c r="N85" s="55">
        <f>L82+L83+L84</f>
        <v>126612.4485042099</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548653.9435182428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1.5" customHeight="1" thickBot="1">
      <c r="A31" t="s">
        <v>1845</v>
      </c>
      <c r="B31" s="83" t="s">
        <v>1684</v>
      </c>
      <c r="C31" s="975" t="s">
        <v>2145</v>
      </c>
      <c r="D31" s="976"/>
      <c r="E31" s="976"/>
      <c r="F31" s="976"/>
      <c r="G31" s="976"/>
      <c r="H31" s="976"/>
      <c r="I31" s="976"/>
      <c r="J31" s="1002"/>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v>
      </c>
      <c r="B36" s="846" t="str">
        <f>VLOOKUP(A36,EQUIPOS!A6:D154,3,FALSE)</f>
        <v>COMPACTADOR MANUAL VIBRATORIO (RANA) con motor de 6 HP</v>
      </c>
      <c r="C36" s="847"/>
      <c r="D36" s="847"/>
      <c r="E36" s="847"/>
      <c r="F36" s="847"/>
      <c r="G36" s="847"/>
      <c r="H36" s="848"/>
      <c r="I36" s="271"/>
      <c r="J36" s="272"/>
      <c r="K36" s="273">
        <f>VLOOKUP(A36,EQUIPOS!A6:D163,4,FALSE)</f>
        <v>8944.8009661230244</v>
      </c>
      <c r="L36" s="274"/>
      <c r="M36" s="340">
        <v>18.75</v>
      </c>
      <c r="N36" s="276">
        <f>K36/M36</f>
        <v>477.0560515265613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107.73674787146933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584.79279939803064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15204.476088958289</v>
      </c>
      <c r="N48" s="276">
        <f>K48*M48</f>
        <v>760.22380444791452</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1546.0013502218092</v>
      </c>
      <c r="N49" s="276">
        <f>K49*M49</f>
        <v>77.300067511090461</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40000</v>
      </c>
      <c r="N50" s="276">
        <f>K50*M50</f>
        <v>40000</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40837.523871959005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1291</v>
      </c>
      <c r="B58" s="49" t="str">
        <f>VLOOKUP(A58,TRANSPORTE!A1:D117,3,FALSE)</f>
        <v>Transporte de material seleccionado para relleno</v>
      </c>
      <c r="C58" s="321"/>
      <c r="D58" s="321"/>
      <c r="E58" s="321"/>
      <c r="F58" s="321"/>
      <c r="G58" s="321"/>
      <c r="H58" s="315" t="s">
        <v>1999</v>
      </c>
      <c r="I58" s="283">
        <v>0.05</v>
      </c>
      <c r="J58" s="290">
        <v>1</v>
      </c>
      <c r="K58" s="283">
        <f>I58*J58</f>
        <v>0.05</v>
      </c>
      <c r="L58" s="922">
        <f>VLOOKUP(A58,TRANSPORTE!A1:D117,4,FALSE)</f>
        <v>1331.0858046366889</v>
      </c>
      <c r="M58" s="923"/>
      <c r="N58" s="291">
        <f>K58*L58</f>
        <v>66.554290231834443</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66.554290231834443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150</v>
      </c>
      <c r="N69" s="399">
        <f>K69/M69</f>
        <v>1443.4933333333333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2154.7349574293867</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43643.605919018257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8728.721183803651</v>
      </c>
      <c r="M82" s="868"/>
      <c r="N82" s="54"/>
    </row>
    <row r="83" spans="1:14">
      <c r="B83" s="92" t="s">
        <v>973</v>
      </c>
      <c r="C83" s="93"/>
      <c r="D83" s="93"/>
      <c r="E83" s="93"/>
      <c r="F83" s="93"/>
      <c r="G83" s="93"/>
      <c r="H83" s="93"/>
      <c r="I83" s="90"/>
      <c r="J83" s="91"/>
      <c r="K83" s="308">
        <v>0.05</v>
      </c>
      <c r="L83" s="867">
        <f>N77*K83</f>
        <v>2182.1802959509128</v>
      </c>
      <c r="M83" s="868"/>
      <c r="N83" s="54"/>
    </row>
    <row r="84" spans="1:14" ht="15.75" thickBot="1">
      <c r="B84" s="94" t="s">
        <v>974</v>
      </c>
      <c r="C84" s="95"/>
      <c r="D84" s="95"/>
      <c r="E84" s="95"/>
      <c r="F84" s="95"/>
      <c r="G84" s="95"/>
      <c r="H84" s="95"/>
      <c r="I84" s="96"/>
      <c r="J84" s="97"/>
      <c r="K84" s="309">
        <v>0.05</v>
      </c>
      <c r="L84" s="869">
        <f>N77*K84</f>
        <v>2182.1802959509128</v>
      </c>
      <c r="M84" s="870"/>
      <c r="N84" s="54"/>
    </row>
    <row r="85" spans="1:14" ht="15.75" thickBot="1">
      <c r="B85" s="833" t="s">
        <v>953</v>
      </c>
      <c r="C85" s="834"/>
      <c r="D85" s="834"/>
      <c r="E85" s="834"/>
      <c r="F85" s="834"/>
      <c r="G85" s="834"/>
      <c r="H85" s="834"/>
      <c r="I85" s="834"/>
      <c r="J85" s="834"/>
      <c r="K85" s="834"/>
      <c r="L85" s="834"/>
      <c r="M85" s="835"/>
      <c r="N85" s="55">
        <f>L82+L83+L84</f>
        <v>13093.081775705477</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56736.687694723732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1136</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134.53962180720401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359433.60179512954</v>
      </c>
      <c r="N48" s="276">
        <f>K48*M48</f>
        <v>25160.352125659068</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6000</v>
      </c>
      <c r="N49" s="276">
        <f>K49*M49</f>
        <v>1800</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26960.352125659068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1239</v>
      </c>
      <c r="B58" s="49" t="str">
        <f>VLOOKUP(A58,TRANSPORTE!A1:D117,3,FALSE)</f>
        <v>Transporte de concreto</v>
      </c>
      <c r="C58" s="321"/>
      <c r="D58" s="321"/>
      <c r="E58" s="321"/>
      <c r="F58" s="321"/>
      <c r="G58" s="321"/>
      <c r="H58" s="315" t="s">
        <v>1999</v>
      </c>
      <c r="I58" s="283">
        <v>7.0000000000000007E-2</v>
      </c>
      <c r="J58" s="290">
        <v>1</v>
      </c>
      <c r="K58" s="283">
        <f>I58*J58</f>
        <v>7.0000000000000007E-2</v>
      </c>
      <c r="L58" s="922">
        <f>VLOOKUP(A58,TRANSPORTE!A1:D117,4,FALSE)</f>
        <v>1382.2814125073305</v>
      </c>
      <c r="M58" s="923"/>
      <c r="N58" s="291">
        <f>K58*L58</f>
        <v>96.759698875513152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96.759698875513152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5">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2690.7924361440801</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29882.443882485866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5976.4887764971736</v>
      </c>
      <c r="M82" s="868"/>
      <c r="N82" s="54"/>
    </row>
    <row r="83" spans="1:14">
      <c r="B83" s="92" t="s">
        <v>973</v>
      </c>
      <c r="C83" s="93"/>
      <c r="D83" s="93"/>
      <c r="E83" s="93"/>
      <c r="F83" s="93"/>
      <c r="G83" s="93"/>
      <c r="H83" s="93"/>
      <c r="I83" s="90"/>
      <c r="J83" s="91"/>
      <c r="K83" s="308">
        <v>0.05</v>
      </c>
      <c r="L83" s="867">
        <f>N77*K83</f>
        <v>1494.1221941242934</v>
      </c>
      <c r="M83" s="868"/>
      <c r="N83" s="54"/>
    </row>
    <row r="84" spans="1:14" ht="15.75" thickBot="1">
      <c r="B84" s="94" t="s">
        <v>974</v>
      </c>
      <c r="C84" s="95"/>
      <c r="D84" s="95"/>
      <c r="E84" s="95"/>
      <c r="F84" s="95"/>
      <c r="G84" s="95"/>
      <c r="H84" s="95"/>
      <c r="I84" s="96"/>
      <c r="J84" s="97"/>
      <c r="K84" s="309">
        <v>0.05</v>
      </c>
      <c r="L84" s="869">
        <f>N77*K84</f>
        <v>1494.1221941242934</v>
      </c>
      <c r="M84" s="870"/>
      <c r="N84" s="54"/>
    </row>
    <row r="85" spans="1:14" ht="15.75" thickBot="1">
      <c r="B85" s="833" t="s">
        <v>953</v>
      </c>
      <c r="C85" s="834"/>
      <c r="D85" s="834"/>
      <c r="E85" s="834"/>
      <c r="F85" s="834"/>
      <c r="G85" s="834"/>
      <c r="H85" s="834"/>
      <c r="I85" s="834"/>
      <c r="J85" s="834"/>
      <c r="K85" s="834"/>
      <c r="L85" s="834"/>
      <c r="M85" s="835"/>
      <c r="N85" s="55">
        <f>L82+L83+L84</f>
        <v>8964.7331647457595</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38847.177047231628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71.649414538135986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30408.952177916577</v>
      </c>
      <c r="N48" s="276">
        <f>K48*M48</f>
        <v>38011.190222395722</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38011.190222395722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150</v>
      </c>
      <c r="N69" s="399">
        <f>K69/M69</f>
        <v>721.74666666666667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1432.9882907627198</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39515.827927696577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7903.1655855393155</v>
      </c>
      <c r="M82" s="868"/>
      <c r="N82" s="54"/>
    </row>
    <row r="83" spans="1:14">
      <c r="B83" s="92" t="s">
        <v>973</v>
      </c>
      <c r="C83" s="93"/>
      <c r="D83" s="93"/>
      <c r="E83" s="93"/>
      <c r="F83" s="93"/>
      <c r="G83" s="93"/>
      <c r="H83" s="93"/>
      <c r="I83" s="90"/>
      <c r="J83" s="91"/>
      <c r="K83" s="308">
        <v>0.05</v>
      </c>
      <c r="L83" s="867">
        <f>N77*K83</f>
        <v>1975.7913963848289</v>
      </c>
      <c r="M83" s="868"/>
      <c r="N83" s="54"/>
    </row>
    <row r="84" spans="1:14" ht="15.75" thickBot="1">
      <c r="B84" s="94" t="s">
        <v>974</v>
      </c>
      <c r="C84" s="95"/>
      <c r="D84" s="95"/>
      <c r="E84" s="95"/>
      <c r="F84" s="95"/>
      <c r="G84" s="95"/>
      <c r="H84" s="95"/>
      <c r="I84" s="96"/>
      <c r="J84" s="97"/>
      <c r="K84" s="309">
        <v>0.05</v>
      </c>
      <c r="L84" s="869">
        <f>N77*K84</f>
        <v>1975.7913963848289</v>
      </c>
      <c r="M84" s="870"/>
      <c r="N84" s="54"/>
    </row>
    <row r="85" spans="1:14" ht="15.75" thickBot="1">
      <c r="B85" s="833" t="s">
        <v>953</v>
      </c>
      <c r="C85" s="834"/>
      <c r="D85" s="834"/>
      <c r="E85" s="834"/>
      <c r="F85" s="834"/>
      <c r="G85" s="834"/>
      <c r="H85" s="834"/>
      <c r="I85" s="834"/>
      <c r="J85" s="834"/>
      <c r="K85" s="834"/>
      <c r="L85" s="834"/>
      <c r="M85" s="835"/>
      <c r="N85" s="55">
        <f>L82+L83+L84</f>
        <v>11854.748378308974</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51370.576306005547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161.605121807204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161.605121807204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349029.41345511243</v>
      </c>
      <c r="N48" s="276">
        <f>K48*M48</f>
        <v>698.05882691022487</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359433.60179512954</v>
      </c>
      <c r="N49" s="276">
        <f>K49*M49</f>
        <v>25160.352125659068</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6000</v>
      </c>
      <c r="N50" s="276">
        <f>K50*M50</f>
        <v>1800</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27658.410952569295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1239</v>
      </c>
      <c r="B58" s="49" t="str">
        <f>VLOOKUP(A58,TRANSPORTE!A1:D117,3,FALSE)</f>
        <v>Transporte de concreto</v>
      </c>
      <c r="C58" s="321"/>
      <c r="D58" s="321"/>
      <c r="E58" s="321"/>
      <c r="F58" s="321"/>
      <c r="G58" s="321"/>
      <c r="H58" s="315" t="s">
        <v>1999</v>
      </c>
      <c r="I58" s="417">
        <v>7.2000000000000008E-2</v>
      </c>
      <c r="J58" s="290">
        <v>1</v>
      </c>
      <c r="K58" s="283">
        <f>I58*J58</f>
        <v>7.2000000000000008E-2</v>
      </c>
      <c r="L58" s="922">
        <f>VLOOKUP(A58,TRANSPORTE!A1:D117,4,FALSE)</f>
        <v>1382.2814125073305</v>
      </c>
      <c r="M58" s="923"/>
      <c r="N58" s="291">
        <f>K58*L58</f>
        <v>99.524261700527802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99.524261700527802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100</v>
      </c>
      <c r="N69" s="399">
        <f>K69/M69</f>
        <v>2165.2399999999998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3232.1024361440795</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31151.642772221105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6230.3285544442215</v>
      </c>
      <c r="M82" s="868"/>
      <c r="N82" s="54"/>
    </row>
    <row r="83" spans="1:14">
      <c r="B83" s="92" t="s">
        <v>973</v>
      </c>
      <c r="C83" s="93"/>
      <c r="D83" s="93"/>
      <c r="E83" s="93"/>
      <c r="F83" s="93"/>
      <c r="G83" s="93"/>
      <c r="H83" s="93"/>
      <c r="I83" s="90"/>
      <c r="J83" s="91"/>
      <c r="K83" s="308">
        <v>0.05</v>
      </c>
      <c r="L83" s="867">
        <f>N77*K83</f>
        <v>1557.5821386110554</v>
      </c>
      <c r="M83" s="868"/>
      <c r="N83" s="54"/>
    </row>
    <row r="84" spans="1:14" ht="15.75" thickBot="1">
      <c r="B84" s="94" t="s">
        <v>974</v>
      </c>
      <c r="C84" s="95"/>
      <c r="D84" s="95"/>
      <c r="E84" s="95"/>
      <c r="F84" s="95"/>
      <c r="G84" s="95"/>
      <c r="H84" s="95"/>
      <c r="I84" s="96"/>
      <c r="J84" s="97"/>
      <c r="K84" s="309">
        <v>0.05</v>
      </c>
      <c r="L84" s="869">
        <f>N77*K84</f>
        <v>1557.5821386110554</v>
      </c>
      <c r="M84" s="870"/>
      <c r="N84" s="54"/>
    </row>
    <row r="85" spans="1:14" ht="15.75" thickBot="1">
      <c r="B85" s="833" t="s">
        <v>953</v>
      </c>
      <c r="C85" s="834"/>
      <c r="D85" s="834"/>
      <c r="E85" s="834"/>
      <c r="F85" s="834"/>
      <c r="G85" s="834"/>
      <c r="H85" s="834"/>
      <c r="I85" s="834"/>
      <c r="J85" s="834"/>
      <c r="K85" s="834"/>
      <c r="L85" s="834"/>
      <c r="M85" s="835"/>
      <c r="N85" s="55">
        <f>L82+L83+L84</f>
        <v>9345.4928316663318</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40497.135603887436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1687</v>
      </c>
      <c r="C31" s="84" t="s">
        <v>2149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89.693081204802667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89.693081204802667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349029.41345511243</v>
      </c>
      <c r="N48" s="276">
        <f>K48*M48</f>
        <v>698.05882691022487</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30408.952177916577</v>
      </c>
      <c r="N49" s="276">
        <f>K49*M49</f>
        <v>38011.190222395722</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38709.249049305945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1239</v>
      </c>
      <c r="B58" s="49" t="str">
        <f>VLOOKUP(A58,TRANSPORTE!A1:D117,3,FALSE)</f>
        <v>Transporte de concreto</v>
      </c>
      <c r="C58" s="321"/>
      <c r="D58" s="321"/>
      <c r="E58" s="321"/>
      <c r="F58" s="321"/>
      <c r="G58" s="321"/>
      <c r="H58" s="315" t="s">
        <v>1999</v>
      </c>
      <c r="I58" s="417">
        <v>2E-3</v>
      </c>
      <c r="J58" s="290">
        <v>1</v>
      </c>
      <c r="K58" s="417">
        <f>I58*J58</f>
        <v>2E-3</v>
      </c>
      <c r="L58" s="922">
        <f>VLOOKUP(A58,TRANSPORTE!A1:D117,4,FALSE)</f>
        <v>1382.2814125073305</v>
      </c>
      <c r="M58" s="923"/>
      <c r="N58" s="291">
        <f>K58*L58</f>
        <v>2.7645628250146612</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2.7645628250146612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86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150</v>
      </c>
      <c r="N69" s="399">
        <f>K69/M69</f>
        <v>1082.6199999999999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1793.8616240960532</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40595.568317431818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8119.1136634863642</v>
      </c>
      <c r="M82" s="868"/>
      <c r="N82" s="54"/>
    </row>
    <row r="83" spans="1:14">
      <c r="B83" s="92" t="s">
        <v>973</v>
      </c>
      <c r="C83" s="93"/>
      <c r="D83" s="93"/>
      <c r="E83" s="93"/>
      <c r="F83" s="93"/>
      <c r="G83" s="93"/>
      <c r="H83" s="93"/>
      <c r="I83" s="90"/>
      <c r="J83" s="91"/>
      <c r="K83" s="308">
        <v>0.05</v>
      </c>
      <c r="L83" s="867">
        <f>N77*K83</f>
        <v>2029.7784158715911</v>
      </c>
      <c r="M83" s="868"/>
      <c r="N83" s="54"/>
    </row>
    <row r="84" spans="1:14" ht="15.75" thickBot="1">
      <c r="B84" s="94" t="s">
        <v>974</v>
      </c>
      <c r="C84" s="95"/>
      <c r="D84" s="95"/>
      <c r="E84" s="95"/>
      <c r="F84" s="95"/>
      <c r="G84" s="95"/>
      <c r="H84" s="95"/>
      <c r="I84" s="96"/>
      <c r="J84" s="97"/>
      <c r="K84" s="309">
        <v>0.05</v>
      </c>
      <c r="L84" s="869">
        <f>N77*K84</f>
        <v>2029.7784158715911</v>
      </c>
      <c r="M84" s="870"/>
      <c r="N84" s="54"/>
    </row>
    <row r="85" spans="1:14" ht="15.75" thickBot="1">
      <c r="B85" s="833" t="s">
        <v>953</v>
      </c>
      <c r="C85" s="834"/>
      <c r="D85" s="834"/>
      <c r="E85" s="834"/>
      <c r="F85" s="834"/>
      <c r="G85" s="834"/>
      <c r="H85" s="834"/>
      <c r="I85" s="834"/>
      <c r="J85" s="834"/>
      <c r="K85" s="834"/>
      <c r="L85" s="834"/>
      <c r="M85" s="835"/>
      <c r="N85" s="55">
        <f>L82+L83+L84</f>
        <v>12178.670495229546</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52774.238812661366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1732</v>
      </c>
      <c r="C31" s="84" t="s">
        <v>1688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22.554583333333333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6349.0399802841921</v>
      </c>
      <c r="N48" s="276">
        <f>K48*M48</f>
        <v>6983.9439783126118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6983.9439783126118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451.09166666666664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7457.5902283126115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1491.5180456625224</v>
      </c>
      <c r="M82" s="868"/>
      <c r="N82" s="54"/>
    </row>
    <row r="83" spans="1:14">
      <c r="B83" s="92" t="s">
        <v>973</v>
      </c>
      <c r="C83" s="93"/>
      <c r="D83" s="93"/>
      <c r="E83" s="93"/>
      <c r="F83" s="93"/>
      <c r="G83" s="93"/>
      <c r="H83" s="93"/>
      <c r="I83" s="90"/>
      <c r="J83" s="91"/>
      <c r="K83" s="308">
        <v>0.05</v>
      </c>
      <c r="L83" s="867">
        <f>N77*K83</f>
        <v>372.87951141563059</v>
      </c>
      <c r="M83" s="868"/>
      <c r="N83" s="54"/>
    </row>
    <row r="84" spans="1:14" ht="15.75" thickBot="1">
      <c r="B84" s="94" t="s">
        <v>974</v>
      </c>
      <c r="C84" s="95"/>
      <c r="D84" s="95"/>
      <c r="E84" s="95"/>
      <c r="F84" s="95"/>
      <c r="G84" s="95"/>
      <c r="H84" s="95"/>
      <c r="I84" s="96"/>
      <c r="J84" s="97"/>
      <c r="K84" s="309">
        <v>0.05</v>
      </c>
      <c r="L84" s="869">
        <f>N77*K84</f>
        <v>372.87951141563059</v>
      </c>
      <c r="M84" s="870"/>
      <c r="N84" s="54"/>
    </row>
    <row r="85" spans="1:14" ht="15.75" thickBot="1">
      <c r="B85" s="833" t="s">
        <v>953</v>
      </c>
      <c r="C85" s="834"/>
      <c r="D85" s="834"/>
      <c r="E85" s="834"/>
      <c r="F85" s="834"/>
      <c r="G85" s="834"/>
      <c r="H85" s="834"/>
      <c r="I85" s="834"/>
      <c r="J85" s="834"/>
      <c r="K85" s="834"/>
      <c r="L85" s="834"/>
      <c r="M85" s="835"/>
      <c r="N85" s="55">
        <f>L82+L83+L84</f>
        <v>2237.2770684937836</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9694.8672968063947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1733</v>
      </c>
      <c r="C31" s="84" t="s">
        <v>2045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22.554583333333333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6968.7182074392149</v>
      </c>
      <c r="N48" s="276">
        <f>K48*M48</f>
        <v>7665.5900281831373</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7665.5900281831373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451.09166666666664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8139.2362781831371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1627.8472556366276</v>
      </c>
      <c r="M82" s="868"/>
      <c r="N82" s="54"/>
    </row>
    <row r="83" spans="1:14">
      <c r="B83" s="92" t="s">
        <v>973</v>
      </c>
      <c r="C83" s="93"/>
      <c r="D83" s="93"/>
      <c r="E83" s="93"/>
      <c r="F83" s="93"/>
      <c r="G83" s="93"/>
      <c r="H83" s="93"/>
      <c r="I83" s="90"/>
      <c r="J83" s="91"/>
      <c r="K83" s="308">
        <v>0.05</v>
      </c>
      <c r="L83" s="867">
        <f>N77*K83</f>
        <v>406.96181390915689</v>
      </c>
      <c r="M83" s="868"/>
      <c r="N83" s="54"/>
    </row>
    <row r="84" spans="1:14" ht="15.75" thickBot="1">
      <c r="B84" s="94" t="s">
        <v>974</v>
      </c>
      <c r="C84" s="95"/>
      <c r="D84" s="95"/>
      <c r="E84" s="95"/>
      <c r="F84" s="95"/>
      <c r="G84" s="95"/>
      <c r="H84" s="95"/>
      <c r="I84" s="96"/>
      <c r="J84" s="97"/>
      <c r="K84" s="309">
        <v>0.05</v>
      </c>
      <c r="L84" s="869">
        <f>N77*K84</f>
        <v>406.96181390915689</v>
      </c>
      <c r="M84" s="870"/>
      <c r="N84" s="54"/>
    </row>
    <row r="85" spans="1:14" ht="15.75" thickBot="1">
      <c r="B85" s="833" t="s">
        <v>953</v>
      </c>
      <c r="C85" s="834"/>
      <c r="D85" s="834"/>
      <c r="E85" s="834"/>
      <c r="F85" s="834"/>
      <c r="G85" s="834"/>
      <c r="H85" s="834"/>
      <c r="I85" s="834"/>
      <c r="J85" s="834"/>
      <c r="K85" s="834"/>
      <c r="L85" s="834"/>
      <c r="M85" s="835"/>
      <c r="N85" s="55">
        <f>L82+L83+L84</f>
        <v>2441.7708834549412</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10581.007161638077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election activeCell="C72" sqref="C72"/>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1137</v>
      </c>
      <c r="C31" s="84" t="s">
        <v>1689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324.78600000000006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324.78600000000006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73488.301096631723</v>
      </c>
      <c r="N48" s="276">
        <f>K48*M48</f>
        <v>80837.1312062949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80837.1312062949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1261</v>
      </c>
      <c r="B58" s="49" t="str">
        <f>VLOOKUP(A58,TRANSPORTE!A1:D117,3,FALSE)</f>
        <v>Transporte de Material Drenante</v>
      </c>
      <c r="C58" s="321"/>
      <c r="D58" s="321"/>
      <c r="E58" s="321"/>
      <c r="F58" s="321"/>
      <c r="G58" s="321"/>
      <c r="H58" s="315" t="s">
        <v>1999</v>
      </c>
      <c r="I58" s="283">
        <v>1.1000000000000001</v>
      </c>
      <c r="J58" s="290">
        <v>1</v>
      </c>
      <c r="K58" s="283">
        <f>I58*J58</f>
        <v>1.1000000000000001</v>
      </c>
      <c r="L58" s="922">
        <f>VLOOKUP(A58,TRANSPORTE!A1:D117,4,FALSE)</f>
        <v>1331.0858046366889</v>
      </c>
      <c r="M58" s="923"/>
      <c r="N58" s="291">
        <f>K58*L58</f>
        <v>1464.194385100358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1464.194385100358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25</v>
      </c>
      <c r="N69" s="399">
        <f>K69/M69</f>
        <v>6495.72</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6495.72</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89121.831591395254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17824.366318279051</v>
      </c>
      <c r="M82" s="868"/>
      <c r="N82" s="54"/>
    </row>
    <row r="83" spans="1:14">
      <c r="B83" s="92" t="s">
        <v>973</v>
      </c>
      <c r="C83" s="93"/>
      <c r="D83" s="93"/>
      <c r="E83" s="93"/>
      <c r="F83" s="93"/>
      <c r="G83" s="93"/>
      <c r="H83" s="93"/>
      <c r="I83" s="90"/>
      <c r="J83" s="91"/>
      <c r="K83" s="308">
        <v>0.05</v>
      </c>
      <c r="L83" s="867">
        <f>N77*K83</f>
        <v>4456.0915795697629</v>
      </c>
      <c r="M83" s="868"/>
      <c r="N83" s="54"/>
    </row>
    <row r="84" spans="1:14" ht="15.75" thickBot="1">
      <c r="B84" s="94" t="s">
        <v>974</v>
      </c>
      <c r="C84" s="95"/>
      <c r="D84" s="95"/>
      <c r="E84" s="95"/>
      <c r="F84" s="95"/>
      <c r="G84" s="95"/>
      <c r="H84" s="95"/>
      <c r="I84" s="96"/>
      <c r="J84" s="97"/>
      <c r="K84" s="309">
        <v>0.05</v>
      </c>
      <c r="L84" s="869">
        <f>N77*K84</f>
        <v>4456.0915795697629</v>
      </c>
      <c r="M84" s="870"/>
      <c r="N84" s="54"/>
    </row>
    <row r="85" spans="1:14" ht="15.75" thickBot="1">
      <c r="B85" s="833" t="s">
        <v>953</v>
      </c>
      <c r="C85" s="834"/>
      <c r="D85" s="834"/>
      <c r="E85" s="834"/>
      <c r="F85" s="834"/>
      <c r="G85" s="834"/>
      <c r="H85" s="834"/>
      <c r="I85" s="834"/>
      <c r="J85" s="834"/>
      <c r="K85" s="834"/>
      <c r="L85" s="834"/>
      <c r="M85" s="835"/>
      <c r="N85" s="55">
        <f>L82+L83+L84</f>
        <v>26736.549477418575</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115858.38106881383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1138</v>
      </c>
      <c r="C31" s="84" t="s">
        <v>2150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160</v>
      </c>
      <c r="B36" s="846" t="str">
        <f>VLOOKUP(A36,EQUIPOS!A6:D154,3,FALSE)</f>
        <v>COMPACTADOR MANUAL VIBRATORIO (RANA) con motor de 6 HP</v>
      </c>
      <c r="C36" s="847"/>
      <c r="D36" s="847"/>
      <c r="E36" s="847"/>
      <c r="F36" s="847"/>
      <c r="G36" s="847"/>
      <c r="H36" s="848"/>
      <c r="I36" s="271"/>
      <c r="J36" s="272"/>
      <c r="K36" s="273">
        <f>VLOOKUP(A36,EQUIPOS!A6:D163,4,FALSE)</f>
        <v>8944.8009661230244</v>
      </c>
      <c r="L36" s="274"/>
      <c r="M36" s="340">
        <v>3</v>
      </c>
      <c r="N36" s="276">
        <f>K36/M36</f>
        <v>2981.600322041008</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451.0916666666667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3432.6919887076747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45613.428266874864</v>
      </c>
      <c r="N48" s="276">
        <f>K48*M48</f>
        <v>57016.78533359358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57016.78533359358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922">
        <f>VLOOKUP(A60,TRANSPORTE!A1:D117,4,FALSE)</f>
        <v>1331.0858046366889</v>
      </c>
      <c r="M60" s="923"/>
      <c r="N60" s="291">
        <f>K60*L60</f>
        <v>1663.857255795861</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1663.857255795861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4510.916666666667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66624.251244763786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13324.850248952758</v>
      </c>
      <c r="M84" s="868"/>
      <c r="N84" s="54"/>
    </row>
    <row r="85" spans="1:14">
      <c r="B85" s="92" t="s">
        <v>973</v>
      </c>
      <c r="C85" s="93"/>
      <c r="D85" s="93"/>
      <c r="E85" s="93"/>
      <c r="F85" s="93"/>
      <c r="G85" s="93"/>
      <c r="H85" s="93"/>
      <c r="I85" s="90"/>
      <c r="J85" s="91"/>
      <c r="K85" s="308">
        <v>0.05</v>
      </c>
      <c r="L85" s="867">
        <f>N79*K85</f>
        <v>3331.2125622381895</v>
      </c>
      <c r="M85" s="868"/>
      <c r="N85" s="54"/>
    </row>
    <row r="86" spans="1:14" ht="15.75" thickBot="1">
      <c r="B86" s="94" t="s">
        <v>974</v>
      </c>
      <c r="C86" s="95"/>
      <c r="D86" s="95"/>
      <c r="E86" s="95"/>
      <c r="F86" s="95"/>
      <c r="G86" s="95"/>
      <c r="H86" s="95"/>
      <c r="I86" s="96"/>
      <c r="J86" s="97"/>
      <c r="K86" s="309">
        <v>0.05</v>
      </c>
      <c r="L86" s="869">
        <f>N79*K86</f>
        <v>3331.2125622381895</v>
      </c>
      <c r="M86" s="870"/>
      <c r="N86" s="54"/>
    </row>
    <row r="87" spans="1:14" ht="15.75" thickBot="1">
      <c r="B87" s="833" t="s">
        <v>953</v>
      </c>
      <c r="C87" s="834"/>
      <c r="D87" s="834"/>
      <c r="E87" s="834"/>
      <c r="F87" s="834"/>
      <c r="G87" s="834"/>
      <c r="H87" s="834"/>
      <c r="I87" s="834"/>
      <c r="J87" s="834"/>
      <c r="K87" s="834"/>
      <c r="L87" s="834"/>
      <c r="M87" s="835"/>
      <c r="N87" s="55">
        <f>L84+L85+L86</f>
        <v>19987.275373429136</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86611.526618192918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1139</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197</v>
      </c>
      <c r="B36" s="846" t="str">
        <f>VLOOKUP(A36,EQUIPOS!A6:D154,3,FALSE)</f>
        <v>Equipo de perforación (TRACKDRILL), potencia 40 HP, 2100 golpes / minuto</v>
      </c>
      <c r="C36" s="847"/>
      <c r="D36" s="847"/>
      <c r="E36" s="847"/>
      <c r="F36" s="847"/>
      <c r="G36" s="847"/>
      <c r="H36" s="848"/>
      <c r="I36" s="271"/>
      <c r="J36" s="272"/>
      <c r="K36" s="273">
        <f>VLOOKUP(A36,EQUIPOS!A6:D163,4,FALSE)</f>
        <v>188090.51693981883</v>
      </c>
      <c r="L36" s="274"/>
      <c r="M36" s="340">
        <v>2.5</v>
      </c>
      <c r="N36" s="276">
        <f>K36/M36</f>
        <v>75236.206775927538</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402.04310903601998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75638.249884963559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19480.308127561002</v>
      </c>
      <c r="N48" s="276">
        <f>K48*M48</f>
        <v>19675.111208836614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19675.111208836614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7"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20</v>
      </c>
      <c r="N71" s="399">
        <f>K71/M71</f>
        <v>2706.55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8040.862180720399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103354.22327452057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20670.844654904115</v>
      </c>
      <c r="M84" s="868"/>
      <c r="N84" s="54"/>
    </row>
    <row r="85" spans="1:14">
      <c r="B85" s="92" t="s">
        <v>973</v>
      </c>
      <c r="C85" s="93"/>
      <c r="D85" s="93"/>
      <c r="E85" s="93"/>
      <c r="F85" s="93"/>
      <c r="G85" s="93"/>
      <c r="H85" s="93"/>
      <c r="I85" s="90"/>
      <c r="J85" s="91"/>
      <c r="K85" s="308">
        <v>0.05</v>
      </c>
      <c r="L85" s="867">
        <f>N79*K85</f>
        <v>5167.7111637260286</v>
      </c>
      <c r="M85" s="868"/>
      <c r="N85" s="54"/>
    </row>
    <row r="86" spans="1:14" ht="15.75" thickBot="1">
      <c r="B86" s="94" t="s">
        <v>974</v>
      </c>
      <c r="C86" s="95"/>
      <c r="D86" s="95"/>
      <c r="E86" s="95"/>
      <c r="F86" s="95"/>
      <c r="G86" s="95"/>
      <c r="H86" s="95"/>
      <c r="I86" s="96"/>
      <c r="J86" s="97"/>
      <c r="K86" s="309">
        <v>0.05</v>
      </c>
      <c r="L86" s="869">
        <f>N79*K86</f>
        <v>5167.7111637260286</v>
      </c>
      <c r="M86" s="870"/>
      <c r="N86" s="54"/>
    </row>
    <row r="87" spans="1:14" ht="15.75" thickBot="1">
      <c r="B87" s="833" t="s">
        <v>953</v>
      </c>
      <c r="C87" s="834"/>
      <c r="D87" s="834"/>
      <c r="E87" s="834"/>
      <c r="F87" s="834"/>
      <c r="G87" s="834"/>
      <c r="H87" s="834"/>
      <c r="I87" s="834"/>
      <c r="J87" s="834"/>
      <c r="K87" s="834"/>
      <c r="L87" s="834"/>
      <c r="M87" s="835"/>
      <c r="N87" s="55">
        <f>L84+L85+L86</f>
        <v>31006.26698235617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134360.49025687674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1140</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197</v>
      </c>
      <c r="B36" s="846" t="str">
        <f>VLOOKUP(A36,EQUIPOS!A6:D154,3,FALSE)</f>
        <v>Equipo de perforación (TRACKDRILL), potencia 40 HP, 2100 golpes / minuto</v>
      </c>
      <c r="C36" s="847"/>
      <c r="D36" s="847"/>
      <c r="E36" s="847"/>
      <c r="F36" s="847"/>
      <c r="G36" s="847"/>
      <c r="H36" s="848"/>
      <c r="I36" s="271"/>
      <c r="J36" s="272"/>
      <c r="K36" s="273">
        <f>VLOOKUP(A36,EQUIPOS!A6:D163,4,FALSE)</f>
        <v>188090.51693981883</v>
      </c>
      <c r="L36" s="274"/>
      <c r="M36" s="340">
        <v>1.25</v>
      </c>
      <c r="N36" s="276">
        <f>K36/M36</f>
        <v>150472.41355185508</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1074.7412180720401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151547.15476992712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19480.308127561002</v>
      </c>
      <c r="N48" s="276">
        <f>K48*M48</f>
        <v>19675.111208836614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19675.111208836614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21494.824361440798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192717.09034020454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38543.418068040912</v>
      </c>
      <c r="M84" s="868"/>
      <c r="N84" s="54"/>
    </row>
    <row r="85" spans="1:14">
      <c r="B85" s="92" t="s">
        <v>973</v>
      </c>
      <c r="C85" s="93"/>
      <c r="D85" s="93"/>
      <c r="E85" s="93"/>
      <c r="F85" s="93"/>
      <c r="G85" s="93"/>
      <c r="H85" s="93"/>
      <c r="I85" s="90"/>
      <c r="J85" s="91"/>
      <c r="K85" s="308">
        <v>0.05</v>
      </c>
      <c r="L85" s="867">
        <f>N79*K85</f>
        <v>9635.8545170102279</v>
      </c>
      <c r="M85" s="868"/>
      <c r="N85" s="54"/>
    </row>
    <row r="86" spans="1:14" ht="15.75" thickBot="1">
      <c r="B86" s="94" t="s">
        <v>974</v>
      </c>
      <c r="C86" s="95"/>
      <c r="D86" s="95"/>
      <c r="E86" s="95"/>
      <c r="F86" s="95"/>
      <c r="G86" s="95"/>
      <c r="H86" s="95"/>
      <c r="I86" s="96"/>
      <c r="J86" s="97"/>
      <c r="K86" s="309">
        <v>0.05</v>
      </c>
      <c r="L86" s="869">
        <f>N79*K86</f>
        <v>9635.8545170102279</v>
      </c>
      <c r="M86" s="870"/>
      <c r="N86" s="54"/>
    </row>
    <row r="87" spans="1:14" ht="15.75" thickBot="1">
      <c r="B87" s="833" t="s">
        <v>953</v>
      </c>
      <c r="C87" s="834"/>
      <c r="D87" s="834"/>
      <c r="E87" s="834"/>
      <c r="F87" s="834"/>
      <c r="G87" s="834"/>
      <c r="H87" s="834"/>
      <c r="I87" s="834"/>
      <c r="J87" s="834"/>
      <c r="K87" s="834"/>
      <c r="L87" s="834"/>
      <c r="M87" s="835"/>
      <c r="N87" s="55">
        <f>L84+L85+L86</f>
        <v>57815.127102061371</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250532.21744226592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1141</v>
      </c>
      <c r="C31" s="84" t="s">
        <v>1690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314</v>
      </c>
      <c r="B36" s="846" t="str">
        <f>VLOOKUP(A36,EQUIPOS!A6:D154,3,FALSE)</f>
        <v xml:space="preserve">Retroexcavadora E-200 sobre orugas
</v>
      </c>
      <c r="C36" s="847"/>
      <c r="D36" s="847"/>
      <c r="E36" s="847"/>
      <c r="F36" s="847"/>
      <c r="G36" s="847"/>
      <c r="H36" s="848"/>
      <c r="I36" s="271"/>
      <c r="J36" s="272"/>
      <c r="K36" s="273">
        <f>VLOOKUP(A36,EQUIPOS!A6:D163,4,FALSE)</f>
        <v>194229.96383581427</v>
      </c>
      <c r="L36" s="274"/>
      <c r="M36" s="340">
        <v>23</v>
      </c>
      <c r="N36" s="276">
        <f>K36/M36</f>
        <v>8444.7810363397512</v>
      </c>
    </row>
    <row r="37" spans="1:14">
      <c r="A37" s="116" t="s">
        <v>328</v>
      </c>
      <c r="B37" s="846" t="str">
        <f>VLOOKUP(A37,EQUIPOS!A7:D154,3,FALSE)</f>
        <v xml:space="preserve">Taco metálico o puntal (escamas en concreto)
</v>
      </c>
      <c r="C37" s="847"/>
      <c r="D37" s="847"/>
      <c r="E37" s="847"/>
      <c r="F37" s="847"/>
      <c r="G37" s="847"/>
      <c r="H37" s="848"/>
      <c r="I37" s="425"/>
      <c r="J37" s="426"/>
      <c r="K37" s="273">
        <f>VLOOKUP(A37,EQUIPOS!A7:D164,4,FALSE)</f>
        <v>107.15265554357777</v>
      </c>
      <c r="L37" s="339"/>
      <c r="M37" s="340">
        <v>1</v>
      </c>
      <c r="N37" s="276">
        <f>K37/M37</f>
        <v>107.15265554357777</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N75*M41</f>
        <v>1074.7412180720401</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9626.674909955369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3726.5872767054625</v>
      </c>
      <c r="N48" s="276">
        <f>K48*M48</f>
        <v>1304.3055468469117</v>
      </c>
    </row>
    <row r="49" spans="1:14">
      <c r="A49" s="166" t="s">
        <v>1691</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6232.5713183549833</v>
      </c>
      <c r="N49" s="276">
        <f>K49*M49</f>
        <v>6232.5713183549833</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2914.1912503836716</v>
      </c>
      <c r="N50" s="276">
        <f>K50*M50</f>
        <v>11073.926751457951</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381378.94189803704</v>
      </c>
      <c r="N51" s="276">
        <f>K51*M51</f>
        <v>68648.209541646662</v>
      </c>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87259.013158306509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1239</v>
      </c>
      <c r="B58" s="49" t="str">
        <f>VLOOKUP(A58,TRANSPORTE!A1:D117,3,FALSE)</f>
        <v>Transporte de concreto</v>
      </c>
      <c r="C58" s="321"/>
      <c r="D58" s="321"/>
      <c r="E58" s="321"/>
      <c r="F58" s="321"/>
      <c r="G58" s="321"/>
      <c r="H58" s="315" t="s">
        <v>1999</v>
      </c>
      <c r="I58" s="283">
        <v>0.18</v>
      </c>
      <c r="J58" s="290">
        <v>1</v>
      </c>
      <c r="K58" s="283">
        <f>I58*J58</f>
        <v>0.18</v>
      </c>
      <c r="L58" s="922">
        <f>VLOOKUP(A58,TRANSPORTE!A1:D117,4,FALSE)</f>
        <v>1382.2814125073305</v>
      </c>
      <c r="M58" s="923"/>
      <c r="N58" s="291">
        <f>K58*L58</f>
        <v>248.81065425131948</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248.81065425131948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10</v>
      </c>
      <c r="N69" s="399">
        <f>K69/M69</f>
        <v>10826.2</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21494.824361440798</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118629.32308395399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23725.864616790801</v>
      </c>
      <c r="M82" s="868"/>
      <c r="N82" s="54"/>
    </row>
    <row r="83" spans="1:14">
      <c r="B83" s="92" t="s">
        <v>973</v>
      </c>
      <c r="C83" s="93"/>
      <c r="D83" s="93"/>
      <c r="E83" s="93"/>
      <c r="F83" s="93"/>
      <c r="G83" s="93"/>
      <c r="H83" s="93"/>
      <c r="I83" s="90"/>
      <c r="J83" s="91"/>
      <c r="K83" s="308">
        <v>0.05</v>
      </c>
      <c r="L83" s="867">
        <f>N77*K83</f>
        <v>5931.4661541977002</v>
      </c>
      <c r="M83" s="868"/>
      <c r="N83" s="54"/>
    </row>
    <row r="84" spans="1:14" ht="15.75" thickBot="1">
      <c r="B84" s="94" t="s">
        <v>974</v>
      </c>
      <c r="C84" s="95"/>
      <c r="D84" s="95"/>
      <c r="E84" s="95"/>
      <c r="F84" s="95"/>
      <c r="G84" s="95"/>
      <c r="H84" s="95"/>
      <c r="I84" s="96"/>
      <c r="J84" s="97"/>
      <c r="K84" s="309">
        <v>0.05</v>
      </c>
      <c r="L84" s="869">
        <f>N77*K84</f>
        <v>5931.4661541977002</v>
      </c>
      <c r="M84" s="870"/>
      <c r="N84" s="54"/>
    </row>
    <row r="85" spans="1:14" ht="15.75" thickBot="1">
      <c r="B85" s="833" t="s">
        <v>953</v>
      </c>
      <c r="C85" s="834"/>
      <c r="D85" s="834"/>
      <c r="E85" s="834"/>
      <c r="F85" s="834"/>
      <c r="G85" s="834"/>
      <c r="H85" s="834"/>
      <c r="I85" s="834"/>
      <c r="J85" s="834"/>
      <c r="K85" s="834"/>
      <c r="L85" s="834"/>
      <c r="M85" s="835"/>
      <c r="N85" s="55">
        <f>L82+L83+L84</f>
        <v>35588.796925186201</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154218.1200091402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election activeCell="C72" sqref="C72"/>
    </sheetView>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1142</v>
      </c>
      <c r="C31" s="84" t="s">
        <v>2153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N75*M41</f>
        <v>53.737060903601993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53.737060903601993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5000</v>
      </c>
      <c r="N48" s="276">
        <f>K48*M48</f>
        <v>5000</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1088.2611484571134</v>
      </c>
      <c r="N49" s="276">
        <f>K49*M49</f>
        <v>4353.0445938284538</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33" t="s">
        <v>953</v>
      </c>
      <c r="C53" s="834"/>
      <c r="D53" s="834"/>
      <c r="E53" s="834"/>
      <c r="F53" s="834"/>
      <c r="G53" s="834"/>
      <c r="H53" s="834"/>
      <c r="I53" s="834"/>
      <c r="J53" s="834"/>
      <c r="K53" s="834"/>
      <c r="L53" s="834"/>
      <c r="M53" s="835"/>
      <c r="N53" s="398">
        <f>SUM(N48:N52)</f>
        <v>9353.0445938284538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B58" s="49"/>
      <c r="C58" s="321"/>
      <c r="D58" s="321"/>
      <c r="E58" s="321"/>
      <c r="F58" s="321"/>
      <c r="G58" s="321"/>
      <c r="H58" s="315"/>
      <c r="I58" s="283"/>
      <c r="J58" s="290"/>
      <c r="K58" s="283"/>
      <c r="L58" s="922"/>
      <c r="M58" s="923"/>
      <c r="N58" s="291"/>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400</v>
      </c>
      <c r="N69" s="399">
        <f>K69/M69</f>
        <v>270.65499999999997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130"/>
    </row>
    <row r="75" spans="1:15" ht="15.75" thickBot="1">
      <c r="B75" s="839" t="s">
        <v>953</v>
      </c>
      <c r="C75" s="840"/>
      <c r="D75" s="840"/>
      <c r="E75" s="840"/>
      <c r="F75" s="840"/>
      <c r="G75" s="840"/>
      <c r="H75" s="840"/>
      <c r="I75" s="840"/>
      <c r="J75" s="840"/>
      <c r="K75" s="840"/>
      <c r="L75" s="840"/>
      <c r="M75" s="841"/>
      <c r="N75" s="464">
        <f>SUM(N69:N74)</f>
        <v>537.37060903601991</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9944.1522637680755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1988.8304527536152</v>
      </c>
      <c r="M82" s="868"/>
      <c r="N82" s="54"/>
    </row>
    <row r="83" spans="1:14">
      <c r="B83" s="92" t="s">
        <v>973</v>
      </c>
      <c r="C83" s="93"/>
      <c r="D83" s="93"/>
      <c r="E83" s="93"/>
      <c r="F83" s="93"/>
      <c r="G83" s="93"/>
      <c r="H83" s="93"/>
      <c r="I83" s="90"/>
      <c r="J83" s="91"/>
      <c r="K83" s="308">
        <v>0.05</v>
      </c>
      <c r="L83" s="867">
        <f>N77*K83</f>
        <v>497.2076131884038</v>
      </c>
      <c r="M83" s="868"/>
      <c r="N83" s="54"/>
    </row>
    <row r="84" spans="1:14" ht="15.75" thickBot="1">
      <c r="B84" s="94" t="s">
        <v>974</v>
      </c>
      <c r="C84" s="95"/>
      <c r="D84" s="95"/>
      <c r="E84" s="95"/>
      <c r="F84" s="95"/>
      <c r="G84" s="95"/>
      <c r="H84" s="95"/>
      <c r="I84" s="96"/>
      <c r="J84" s="97"/>
      <c r="K84" s="309">
        <v>0.05</v>
      </c>
      <c r="L84" s="869">
        <f>N77*K84</f>
        <v>497.2076131884038</v>
      </c>
      <c r="M84" s="870"/>
      <c r="N84" s="54"/>
    </row>
    <row r="85" spans="1:14" ht="15.75" thickBot="1">
      <c r="B85" s="833" t="s">
        <v>953</v>
      </c>
      <c r="C85" s="834"/>
      <c r="D85" s="834"/>
      <c r="E85" s="834"/>
      <c r="F85" s="834"/>
      <c r="G85" s="834"/>
      <c r="H85" s="834"/>
      <c r="I85" s="834"/>
      <c r="J85" s="834"/>
      <c r="K85" s="834"/>
      <c r="L85" s="834"/>
      <c r="M85" s="835"/>
      <c r="N85" s="55">
        <f>L82+L83+L84</f>
        <v>2983.2456791304226</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12927.397942898499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1143</v>
      </c>
      <c r="C31" s="84" t="s">
        <v>2154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269</v>
      </c>
      <c r="B36" s="846" t="str">
        <f>VLOOKUP(A36,EQUIPOS!A6:D154,3,FALSE)</f>
        <v>Motoniveladora  potencia 215 HP, ancho de cuchilla 4,27 m, peso 18 ton.</v>
      </c>
      <c r="C36" s="847"/>
      <c r="D36" s="847"/>
      <c r="E36" s="847"/>
      <c r="F36" s="847"/>
      <c r="G36" s="847"/>
      <c r="H36" s="848"/>
      <c r="I36" s="271"/>
      <c r="J36" s="272"/>
      <c r="K36" s="273">
        <f>VLOOKUP(A36,EQUIPOS!A6:D163,4,FALSE)</f>
        <v>194229.96383581427</v>
      </c>
      <c r="L36" s="274"/>
      <c r="M36" s="340">
        <v>15</v>
      </c>
      <c r="N36" s="276">
        <f>K36/M36</f>
        <v>12948.664255720951</v>
      </c>
    </row>
    <row r="37" spans="1:14">
      <c r="A37" s="116" t="s">
        <v>365</v>
      </c>
      <c r="B37" s="846" t="str">
        <f>VLOOKUP(A37,EQUIPOS!A7:D154,3,FALSE)</f>
        <v xml:space="preserve">Vibrocompatador, potencia 153 HP, peso 10 Ton. </v>
      </c>
      <c r="C37" s="847"/>
      <c r="D37" s="847"/>
      <c r="E37" s="847"/>
      <c r="F37" s="847"/>
      <c r="G37" s="847"/>
      <c r="H37" s="848"/>
      <c r="I37" s="425"/>
      <c r="J37" s="426"/>
      <c r="K37" s="273">
        <f>VLOOKUP(A37,EQUIPOS!A7:D164,4,FALSE)</f>
        <v>138005.50062018383</v>
      </c>
      <c r="L37" s="339"/>
      <c r="M37" s="340">
        <v>15</v>
      </c>
      <c r="N37" s="276">
        <f>K37/M37</f>
        <v>9200.3667080122559</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112.11635150600333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22261.14731523921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15204.476088958289</v>
      </c>
      <c r="N48" s="276">
        <f>K48*M48</f>
        <v>15964.699893406203</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73.467006312193405</v>
      </c>
      <c r="N49" s="276">
        <f>K49*M49</f>
        <v>2204.010189365802</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18168.710082772006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1291</v>
      </c>
      <c r="B60" s="49" t="str">
        <f>VLOOKUP(A60,TRANSPORTE!A1:D117,3,FALSE)</f>
        <v>Transporte de material seleccionado para relleno</v>
      </c>
      <c r="C60" s="321"/>
      <c r="D60" s="321"/>
      <c r="E60" s="321"/>
      <c r="F60" s="321"/>
      <c r="G60" s="321"/>
      <c r="H60" s="315" t="s">
        <v>1999</v>
      </c>
      <c r="I60" s="283">
        <v>1.05</v>
      </c>
      <c r="J60" s="290">
        <v>1</v>
      </c>
      <c r="K60" s="283">
        <f>I60*J60</f>
        <v>1.05</v>
      </c>
      <c r="L60" s="922">
        <f>VLOOKUP(A60,TRANSPORTE!A1:D117,4,FALSE)</f>
        <v>1331.0858046366889</v>
      </c>
      <c r="M60" s="923"/>
      <c r="N60" s="291">
        <f>K60*L60</f>
        <v>1397.6400948685234</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1397.6400948685234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120</v>
      </c>
      <c r="N72" s="399">
        <f>K72/M72</f>
        <v>1353.2750000000001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2242.3270301200664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44069.824522999807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8813.9649045999613</v>
      </c>
      <c r="M84" s="868"/>
      <c r="N84" s="54"/>
    </row>
    <row r="85" spans="1:14">
      <c r="B85" s="92" t="s">
        <v>973</v>
      </c>
      <c r="C85" s="93"/>
      <c r="D85" s="93"/>
      <c r="E85" s="93"/>
      <c r="F85" s="93"/>
      <c r="G85" s="93"/>
      <c r="H85" s="93"/>
      <c r="I85" s="90"/>
      <c r="J85" s="91"/>
      <c r="K85" s="308">
        <v>0.05</v>
      </c>
      <c r="L85" s="867">
        <f>N79*K85</f>
        <v>2203.4912261499903</v>
      </c>
      <c r="M85" s="868"/>
      <c r="N85" s="54"/>
    </row>
    <row r="86" spans="1:14" ht="15.75" thickBot="1">
      <c r="B86" s="94" t="s">
        <v>974</v>
      </c>
      <c r="C86" s="95"/>
      <c r="D86" s="95"/>
      <c r="E86" s="95"/>
      <c r="F86" s="95"/>
      <c r="G86" s="95"/>
      <c r="H86" s="95"/>
      <c r="I86" s="96"/>
      <c r="J86" s="97"/>
      <c r="K86" s="309">
        <v>0.05</v>
      </c>
      <c r="L86" s="869">
        <f>N79*K86</f>
        <v>2203.4912261499903</v>
      </c>
      <c r="M86" s="870"/>
      <c r="N86" s="54"/>
    </row>
    <row r="87" spans="1:14" ht="15.75" thickBot="1">
      <c r="B87" s="833" t="s">
        <v>953</v>
      </c>
      <c r="C87" s="834"/>
      <c r="D87" s="834"/>
      <c r="E87" s="834"/>
      <c r="F87" s="834"/>
      <c r="G87" s="834"/>
      <c r="H87" s="834"/>
      <c r="I87" s="834"/>
      <c r="J87" s="834"/>
      <c r="K87" s="834"/>
      <c r="L87" s="834"/>
      <c r="M87" s="835"/>
      <c r="N87" s="55">
        <f>L84+L85+L86</f>
        <v>13220.947356899942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57290.771879899752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2.25" customHeight="1" thickBot="1">
      <c r="A31" t="s">
        <v>1845</v>
      </c>
      <c r="B31" s="83" t="s">
        <v>1144</v>
      </c>
      <c r="C31" s="975" t="s">
        <v>2155</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106473.92219158466</v>
      </c>
      <c r="N51" s="276">
        <f>K51*M51</f>
        <v>53236.961095792329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142611.56035241688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161044.29252727368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32208.858505454737</v>
      </c>
      <c r="M84" s="868"/>
      <c r="N84" s="54"/>
    </row>
    <row r="85" spans="1:14">
      <c r="B85" s="92" t="s">
        <v>973</v>
      </c>
      <c r="C85" s="93"/>
      <c r="D85" s="93"/>
      <c r="E85" s="93"/>
      <c r="F85" s="93"/>
      <c r="G85" s="93"/>
      <c r="H85" s="93"/>
      <c r="I85" s="90"/>
      <c r="J85" s="91"/>
      <c r="K85" s="308">
        <v>0.05</v>
      </c>
      <c r="L85" s="867">
        <f>N79*K85</f>
        <v>8052.2146263636841</v>
      </c>
      <c r="M85" s="868"/>
      <c r="N85" s="54"/>
    </row>
    <row r="86" spans="1:14" ht="15.75" thickBot="1">
      <c r="B86" s="94" t="s">
        <v>974</v>
      </c>
      <c r="C86" s="95"/>
      <c r="D86" s="95"/>
      <c r="E86" s="95"/>
      <c r="F86" s="95"/>
      <c r="G86" s="95"/>
      <c r="H86" s="95"/>
      <c r="I86" s="96"/>
      <c r="J86" s="97"/>
      <c r="K86" s="309">
        <v>0.05</v>
      </c>
      <c r="L86" s="869">
        <f>N79*K86</f>
        <v>8052.2146263636841</v>
      </c>
      <c r="M86" s="870"/>
      <c r="N86" s="54"/>
    </row>
    <row r="87" spans="1:14" ht="15.75" thickBot="1">
      <c r="B87" s="833" t="s">
        <v>953</v>
      </c>
      <c r="C87" s="834"/>
      <c r="D87" s="834"/>
      <c r="E87" s="834"/>
      <c r="F87" s="834"/>
      <c r="G87" s="834"/>
      <c r="H87" s="834"/>
      <c r="I87" s="834"/>
      <c r="J87" s="834"/>
      <c r="K87" s="834"/>
      <c r="L87" s="834"/>
      <c r="M87" s="835"/>
      <c r="N87" s="55">
        <f>L84+L85+L86</f>
        <v>48313.287758182101</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209357.58028545577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1.5" customHeight="1" thickBot="1">
      <c r="A31" t="s">
        <v>1845</v>
      </c>
      <c r="B31" s="83" t="s">
        <v>1692</v>
      </c>
      <c r="C31" s="975" t="s">
        <v>2156</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136840.28480062459</v>
      </c>
      <c r="N51" s="276">
        <f>K51*M51</f>
        <v>68420.142400312296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157794.74165693688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176227.47383179367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35245.494766358737</v>
      </c>
      <c r="M84" s="868"/>
      <c r="N84" s="54"/>
    </row>
    <row r="85" spans="1:14">
      <c r="B85" s="92" t="s">
        <v>973</v>
      </c>
      <c r="C85" s="93"/>
      <c r="D85" s="93"/>
      <c r="E85" s="93"/>
      <c r="F85" s="93"/>
      <c r="G85" s="93"/>
      <c r="H85" s="93"/>
      <c r="I85" s="90"/>
      <c r="J85" s="91"/>
      <c r="K85" s="308">
        <v>0.05</v>
      </c>
      <c r="L85" s="867">
        <f>N79*K85</f>
        <v>8811.3736915896843</v>
      </c>
      <c r="M85" s="868"/>
      <c r="N85" s="54"/>
    </row>
    <row r="86" spans="1:14" ht="15.75" thickBot="1">
      <c r="B86" s="94" t="s">
        <v>974</v>
      </c>
      <c r="C86" s="95"/>
      <c r="D86" s="95"/>
      <c r="E86" s="95"/>
      <c r="F86" s="95"/>
      <c r="G86" s="95"/>
      <c r="H86" s="95"/>
      <c r="I86" s="96"/>
      <c r="J86" s="97"/>
      <c r="K86" s="309">
        <v>0.05</v>
      </c>
      <c r="L86" s="869">
        <f>N79*K86</f>
        <v>8811.3736915896843</v>
      </c>
      <c r="M86" s="870"/>
      <c r="N86" s="54"/>
    </row>
    <row r="87" spans="1:14" ht="15.75" thickBot="1">
      <c r="B87" s="833" t="s">
        <v>953</v>
      </c>
      <c r="C87" s="834"/>
      <c r="D87" s="834"/>
      <c r="E87" s="834"/>
      <c r="F87" s="834"/>
      <c r="G87" s="834"/>
      <c r="H87" s="834"/>
      <c r="I87" s="834"/>
      <c r="J87" s="834"/>
      <c r="K87" s="834"/>
      <c r="L87" s="834"/>
      <c r="M87" s="835"/>
      <c r="N87" s="55">
        <f>L84+L85+L86</f>
        <v>52868.242149538113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229095.71598133177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75" customHeight="1" thickBot="1">
      <c r="A31" t="s">
        <v>1845</v>
      </c>
      <c r="B31" s="83" t="s">
        <v>1693</v>
      </c>
      <c r="C31" s="975" t="s">
        <v>2157</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211334.02826278078</v>
      </c>
      <c r="N51" s="276">
        <f>K51*M51</f>
        <v>105667.01413139039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195041.61338801496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213474.34556287175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42694.86911257435</v>
      </c>
      <c r="M84" s="868"/>
      <c r="N84" s="54"/>
    </row>
    <row r="85" spans="1:14">
      <c r="B85" s="92" t="s">
        <v>973</v>
      </c>
      <c r="C85" s="93"/>
      <c r="D85" s="93"/>
      <c r="E85" s="93"/>
      <c r="F85" s="93"/>
      <c r="G85" s="93"/>
      <c r="H85" s="93"/>
      <c r="I85" s="90"/>
      <c r="J85" s="91"/>
      <c r="K85" s="308">
        <v>0.05</v>
      </c>
      <c r="L85" s="867">
        <f>N79*K85</f>
        <v>10673.717278143587</v>
      </c>
      <c r="M85" s="868"/>
      <c r="N85" s="54"/>
    </row>
    <row r="86" spans="1:14" ht="15.75" thickBot="1">
      <c r="B86" s="94" t="s">
        <v>974</v>
      </c>
      <c r="C86" s="95"/>
      <c r="D86" s="95"/>
      <c r="E86" s="95"/>
      <c r="F86" s="95"/>
      <c r="G86" s="95"/>
      <c r="H86" s="95"/>
      <c r="I86" s="96"/>
      <c r="J86" s="97"/>
      <c r="K86" s="309">
        <v>0.05</v>
      </c>
      <c r="L86" s="869">
        <f>N79*K86</f>
        <v>10673.717278143587</v>
      </c>
      <c r="M86" s="870"/>
      <c r="N86" s="54"/>
    </row>
    <row r="87" spans="1:14" ht="15.75" thickBot="1">
      <c r="B87" s="833" t="s">
        <v>953</v>
      </c>
      <c r="C87" s="834"/>
      <c r="D87" s="834"/>
      <c r="E87" s="834"/>
      <c r="F87" s="834"/>
      <c r="G87" s="834"/>
      <c r="H87" s="834"/>
      <c r="I87" s="834"/>
      <c r="J87" s="834"/>
      <c r="K87" s="834"/>
      <c r="L87" s="834"/>
      <c r="M87" s="835"/>
      <c r="N87" s="55">
        <f>L84+L85+L86</f>
        <v>64042.303668861525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277516.64923173329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7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29.25" customHeight="1" thickBot="1">
      <c r="A31" t="s">
        <v>1845</v>
      </c>
      <c r="B31" s="83" t="s">
        <v>1694</v>
      </c>
      <c r="C31" s="975" t="s">
        <v>2158</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6175.4874871119091</v>
      </c>
      <c r="N49" s="276">
        <f>K49*M49</f>
        <v>7101.8106101786952</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6000</v>
      </c>
      <c r="N50" s="276">
        <f>K50*M50</f>
        <v>12000</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211334.02826278078</v>
      </c>
      <c r="N51" s="276">
        <f>K51*M51</f>
        <v>105667.01413139039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195041.61338801496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213474.34556287175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42694.86911257435</v>
      </c>
      <c r="M84" s="868"/>
      <c r="N84" s="54"/>
    </row>
    <row r="85" spans="1:14">
      <c r="B85" s="92" t="s">
        <v>973</v>
      </c>
      <c r="C85" s="93"/>
      <c r="D85" s="93"/>
      <c r="E85" s="93"/>
      <c r="F85" s="93"/>
      <c r="G85" s="93"/>
      <c r="H85" s="93"/>
      <c r="I85" s="90"/>
      <c r="J85" s="91"/>
      <c r="K85" s="308">
        <v>0.05</v>
      </c>
      <c r="L85" s="867">
        <f>N79*K85</f>
        <v>10673.717278143587</v>
      </c>
      <c r="M85" s="868"/>
      <c r="N85" s="54"/>
    </row>
    <row r="86" spans="1:14" ht="15.75" thickBot="1">
      <c r="B86" s="94" t="s">
        <v>974</v>
      </c>
      <c r="C86" s="95"/>
      <c r="D86" s="95"/>
      <c r="E86" s="95"/>
      <c r="F86" s="95"/>
      <c r="G86" s="95"/>
      <c r="H86" s="95"/>
      <c r="I86" s="96"/>
      <c r="J86" s="97"/>
      <c r="K86" s="309">
        <v>0.05</v>
      </c>
      <c r="L86" s="869">
        <f>N79*K86</f>
        <v>10673.717278143587</v>
      </c>
      <c r="M86" s="870"/>
      <c r="N86" s="54"/>
    </row>
    <row r="87" spans="1:14" ht="15.75" thickBot="1">
      <c r="B87" s="833" t="s">
        <v>953</v>
      </c>
      <c r="C87" s="834"/>
      <c r="D87" s="834"/>
      <c r="E87" s="834"/>
      <c r="F87" s="834"/>
      <c r="G87" s="834"/>
      <c r="H87" s="834"/>
      <c r="I87" s="834"/>
      <c r="J87" s="834"/>
      <c r="K87" s="834"/>
      <c r="L87" s="834"/>
      <c r="M87" s="835"/>
      <c r="N87" s="55">
        <f>L84+L85+L86</f>
        <v>64042.303668861525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277516.64923173329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election activeCell="C72" sqref="C72"/>
    </sheetView>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75" customHeight="1" thickBot="1">
      <c r="A31" t="s">
        <v>1845</v>
      </c>
      <c r="B31" s="83" t="s">
        <v>1145</v>
      </c>
      <c r="C31" s="975" t="s">
        <v>1734</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6175.4874871119091</v>
      </c>
      <c r="N49" s="276">
        <f>K49*M49</f>
        <v>3087.7437435559546</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73719.349507787454</v>
      </c>
      <c r="N51" s="276">
        <f>K51*M51</f>
        <v>73719.349507787454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153079.88189778928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171512.61407264607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34302.522814529213</v>
      </c>
      <c r="M84" s="868"/>
      <c r="N84" s="54"/>
    </row>
    <row r="85" spans="1:14">
      <c r="B85" s="92" t="s">
        <v>973</v>
      </c>
      <c r="C85" s="93"/>
      <c r="D85" s="93"/>
      <c r="E85" s="93"/>
      <c r="F85" s="93"/>
      <c r="G85" s="93"/>
      <c r="H85" s="93"/>
      <c r="I85" s="90"/>
      <c r="J85" s="91"/>
      <c r="K85" s="308">
        <v>0.05</v>
      </c>
      <c r="L85" s="867">
        <f>N79*K85</f>
        <v>8575.6307036323033</v>
      </c>
      <c r="M85" s="868"/>
      <c r="N85" s="54"/>
    </row>
    <row r="86" spans="1:14" ht="15.75" thickBot="1">
      <c r="B86" s="94" t="s">
        <v>974</v>
      </c>
      <c r="C86" s="95"/>
      <c r="D86" s="95"/>
      <c r="E86" s="95"/>
      <c r="F86" s="95"/>
      <c r="G86" s="95"/>
      <c r="H86" s="95"/>
      <c r="I86" s="96"/>
      <c r="J86" s="97"/>
      <c r="K86" s="309">
        <v>0.05</v>
      </c>
      <c r="L86" s="869">
        <f>N79*K86</f>
        <v>8575.6307036323033</v>
      </c>
      <c r="M86" s="870"/>
      <c r="N86" s="54"/>
    </row>
    <row r="87" spans="1:14" ht="15.75" thickBot="1">
      <c r="B87" s="833" t="s">
        <v>953</v>
      </c>
      <c r="C87" s="834"/>
      <c r="D87" s="834"/>
      <c r="E87" s="834"/>
      <c r="F87" s="834"/>
      <c r="G87" s="834"/>
      <c r="H87" s="834"/>
      <c r="I87" s="834"/>
      <c r="J87" s="834"/>
      <c r="K87" s="834"/>
      <c r="L87" s="834"/>
      <c r="M87" s="835"/>
      <c r="N87" s="55">
        <f>L84+L85+L86</f>
        <v>51453.784221793823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222966.39829443989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75" customHeight="1" thickBot="1">
      <c r="A31" t="s">
        <v>1845</v>
      </c>
      <c r="B31" s="83" t="s">
        <v>1695</v>
      </c>
      <c r="C31" s="975" t="s">
        <v>1696</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6175.4874871119091</v>
      </c>
      <c r="N49" s="276">
        <f>K49*M49</f>
        <v>3087.7437435559546</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73719.349507787454</v>
      </c>
      <c r="N51" s="276">
        <f>K51*M51</f>
        <v>73719.349507787454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153079.88189778928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171512.61407264607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34302.522814529213</v>
      </c>
      <c r="M84" s="868"/>
      <c r="N84" s="54"/>
    </row>
    <row r="85" spans="1:14">
      <c r="B85" s="92" t="s">
        <v>973</v>
      </c>
      <c r="C85" s="93"/>
      <c r="D85" s="93"/>
      <c r="E85" s="93"/>
      <c r="F85" s="93"/>
      <c r="G85" s="93"/>
      <c r="H85" s="93"/>
      <c r="I85" s="90"/>
      <c r="J85" s="91"/>
      <c r="K85" s="308">
        <v>0.05</v>
      </c>
      <c r="L85" s="867">
        <f>N79*K85</f>
        <v>8575.6307036323033</v>
      </c>
      <c r="M85" s="868"/>
      <c r="N85" s="54"/>
    </row>
    <row r="86" spans="1:14" ht="15.75" thickBot="1">
      <c r="B86" s="94" t="s">
        <v>974</v>
      </c>
      <c r="C86" s="95"/>
      <c r="D86" s="95"/>
      <c r="E86" s="95"/>
      <c r="F86" s="95"/>
      <c r="G86" s="95"/>
      <c r="H86" s="95"/>
      <c r="I86" s="96"/>
      <c r="J86" s="97"/>
      <c r="K86" s="309">
        <v>0.05</v>
      </c>
      <c r="L86" s="869">
        <f>N79*K86</f>
        <v>8575.6307036323033</v>
      </c>
      <c r="M86" s="870"/>
      <c r="N86" s="54"/>
    </row>
    <row r="87" spans="1:14" ht="15.75" thickBot="1">
      <c r="B87" s="833" t="s">
        <v>953</v>
      </c>
      <c r="C87" s="834"/>
      <c r="D87" s="834"/>
      <c r="E87" s="834"/>
      <c r="F87" s="834"/>
      <c r="G87" s="834"/>
      <c r="H87" s="834"/>
      <c r="I87" s="834"/>
      <c r="J87" s="834"/>
      <c r="K87" s="834"/>
      <c r="L87" s="834"/>
      <c r="M87" s="835"/>
      <c r="N87" s="55">
        <f>L84+L85+L86</f>
        <v>51453.784221793823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222966.39829443989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election activeCell="C72" sqref="C72"/>
    </sheetView>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75" customHeight="1" thickBot="1">
      <c r="A31" t="s">
        <v>1845</v>
      </c>
      <c r="B31" s="83" t="s">
        <v>1697</v>
      </c>
      <c r="C31" s="975" t="s">
        <v>1698</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6175.4874871119091</v>
      </c>
      <c r="N49" s="276">
        <f>K49*M49</f>
        <v>3087.7437435559546</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73719.349507787454</v>
      </c>
      <c r="N51" s="276">
        <f>K51*M51</f>
        <v>73719.349507787454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153079.88189778928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171512.61407264607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34302.522814529213</v>
      </c>
      <c r="M84" s="868"/>
      <c r="N84" s="54"/>
    </row>
    <row r="85" spans="1:14">
      <c r="B85" s="92" t="s">
        <v>973</v>
      </c>
      <c r="C85" s="93"/>
      <c r="D85" s="93"/>
      <c r="E85" s="93"/>
      <c r="F85" s="93"/>
      <c r="G85" s="93"/>
      <c r="H85" s="93"/>
      <c r="I85" s="90"/>
      <c r="J85" s="91"/>
      <c r="K85" s="308">
        <v>0.05</v>
      </c>
      <c r="L85" s="867">
        <f>N79*K85</f>
        <v>8575.6307036323033</v>
      </c>
      <c r="M85" s="868"/>
      <c r="N85" s="54"/>
    </row>
    <row r="86" spans="1:14" ht="15.75" thickBot="1">
      <c r="B86" s="94" t="s">
        <v>974</v>
      </c>
      <c r="C86" s="95"/>
      <c r="D86" s="95"/>
      <c r="E86" s="95"/>
      <c r="F86" s="95"/>
      <c r="G86" s="95"/>
      <c r="H86" s="95"/>
      <c r="I86" s="96"/>
      <c r="J86" s="97"/>
      <c r="K86" s="309">
        <v>0.05</v>
      </c>
      <c r="L86" s="869">
        <f>N79*K86</f>
        <v>8575.6307036323033</v>
      </c>
      <c r="M86" s="870"/>
      <c r="N86" s="54"/>
    </row>
    <row r="87" spans="1:14" ht="15.75" thickBot="1">
      <c r="B87" s="833" t="s">
        <v>953</v>
      </c>
      <c r="C87" s="834"/>
      <c r="D87" s="834"/>
      <c r="E87" s="834"/>
      <c r="F87" s="834"/>
      <c r="G87" s="834"/>
      <c r="H87" s="834"/>
      <c r="I87" s="834"/>
      <c r="J87" s="834"/>
      <c r="K87" s="834"/>
      <c r="L87" s="834"/>
      <c r="M87" s="835"/>
      <c r="N87" s="55">
        <f>L84+L85+L86</f>
        <v>51453.784221793823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222966.39829443989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75" customHeight="1" thickBot="1">
      <c r="A31" t="s">
        <v>1845</v>
      </c>
      <c r="B31" s="83" t="s">
        <v>1699</v>
      </c>
      <c r="C31" s="975" t="s">
        <v>1700</v>
      </c>
      <c r="D31" s="976"/>
      <c r="E31" s="976"/>
      <c r="F31" s="976"/>
      <c r="G31" s="976"/>
      <c r="H31" s="976"/>
      <c r="I31" s="976"/>
      <c r="J31" s="1002"/>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808.02560903602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63884.353314950793</v>
      </c>
      <c r="N48" s="276">
        <f>K48*M48</f>
        <v>70272.788646445872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6175.4874871119091</v>
      </c>
      <c r="N49" s="276">
        <f>K49*M49</f>
        <v>3087.7437435559546</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6000</v>
      </c>
      <c r="N50" s="276">
        <f>K50*M50</f>
        <v>6000</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73719.349507787454</v>
      </c>
      <c r="N51" s="276">
        <f>K51*M51</f>
        <v>73719.349507787454</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153079.88189778928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22">
        <f>VLOOKUP(A60,TRANSPORTE!A1:D117,4,FALSE)</f>
        <v>1331.0858046366889</v>
      </c>
      <c r="M60" s="923"/>
      <c r="N60" s="291">
        <f>K60*L60</f>
        <v>1464.194385100358</v>
      </c>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f>N60+N61+N62+N63+N64</f>
        <v>1464.194385100358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16160.5121807204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171512.61407264607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34302.522814529213</v>
      </c>
      <c r="M84" s="868"/>
      <c r="N84" s="54"/>
    </row>
    <row r="85" spans="1:14">
      <c r="B85" s="92" t="s">
        <v>973</v>
      </c>
      <c r="C85" s="93"/>
      <c r="D85" s="93"/>
      <c r="E85" s="93"/>
      <c r="F85" s="93"/>
      <c r="G85" s="93"/>
      <c r="H85" s="93"/>
      <c r="I85" s="90"/>
      <c r="J85" s="91"/>
      <c r="K85" s="308">
        <v>0.05</v>
      </c>
      <c r="L85" s="867">
        <f>N79*K85</f>
        <v>8575.6307036323033</v>
      </c>
      <c r="M85" s="868"/>
      <c r="N85" s="54"/>
    </row>
    <row r="86" spans="1:14" ht="15.75" thickBot="1">
      <c r="B86" s="94" t="s">
        <v>974</v>
      </c>
      <c r="C86" s="95"/>
      <c r="D86" s="95"/>
      <c r="E86" s="95"/>
      <c r="F86" s="95"/>
      <c r="G86" s="95"/>
      <c r="H86" s="95"/>
      <c r="I86" s="96"/>
      <c r="J86" s="97"/>
      <c r="K86" s="309">
        <v>0.05</v>
      </c>
      <c r="L86" s="869">
        <f>N79*K86</f>
        <v>8575.6307036323033</v>
      </c>
      <c r="M86" s="870"/>
      <c r="N86" s="54"/>
    </row>
    <row r="87" spans="1:14" ht="15.75" thickBot="1">
      <c r="B87" s="833" t="s">
        <v>953</v>
      </c>
      <c r="C87" s="834"/>
      <c r="D87" s="834"/>
      <c r="E87" s="834"/>
      <c r="F87" s="834"/>
      <c r="G87" s="834"/>
      <c r="H87" s="834"/>
      <c r="I87" s="834"/>
      <c r="J87" s="834"/>
      <c r="K87" s="834"/>
      <c r="L87" s="834"/>
      <c r="M87" s="835"/>
      <c r="N87" s="55">
        <f>L84+L85+L86</f>
        <v>51453.784221793823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222966.39829443989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28.5" customHeight="1" thickBot="1">
      <c r="A31" t="s">
        <v>1845</v>
      </c>
      <c r="B31" s="83" t="s">
        <v>1701</v>
      </c>
      <c r="C31" s="975" t="s">
        <v>1702</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6053.7236196543618</v>
      </c>
      <c r="N48" s="276">
        <f>K48*M48</f>
        <v>7869.8407055506705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7869.8407055506705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1616.0512180720398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9485.8919236227102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1897.1783847245422</v>
      </c>
      <c r="M84" s="868"/>
      <c r="N84" s="54"/>
    </row>
    <row r="85" spans="1:14">
      <c r="B85" s="92" t="s">
        <v>973</v>
      </c>
      <c r="C85" s="93"/>
      <c r="D85" s="93"/>
      <c r="E85" s="93"/>
      <c r="F85" s="93"/>
      <c r="G85" s="93"/>
      <c r="H85" s="93"/>
      <c r="I85" s="90"/>
      <c r="J85" s="91"/>
      <c r="K85" s="308">
        <v>0.05</v>
      </c>
      <c r="L85" s="867">
        <f>N79*K85</f>
        <v>474.29459618113555</v>
      </c>
      <c r="M85" s="868"/>
      <c r="N85" s="54"/>
    </row>
    <row r="86" spans="1:14" ht="15.75" thickBot="1">
      <c r="B86" s="94" t="s">
        <v>974</v>
      </c>
      <c r="C86" s="95"/>
      <c r="D86" s="95"/>
      <c r="E86" s="95"/>
      <c r="F86" s="95"/>
      <c r="G86" s="95"/>
      <c r="H86" s="95"/>
      <c r="I86" s="96"/>
      <c r="J86" s="97"/>
      <c r="K86" s="309">
        <v>0.05</v>
      </c>
      <c r="L86" s="869">
        <f>N79*K86</f>
        <v>474.29459618113555</v>
      </c>
      <c r="M86" s="870"/>
      <c r="N86" s="54"/>
    </row>
    <row r="87" spans="1:14" ht="15.75" thickBot="1">
      <c r="B87" s="833" t="s">
        <v>953</v>
      </c>
      <c r="C87" s="834"/>
      <c r="D87" s="834"/>
      <c r="E87" s="834"/>
      <c r="F87" s="834"/>
      <c r="G87" s="834"/>
      <c r="H87" s="834"/>
      <c r="I87" s="834"/>
      <c r="J87" s="834"/>
      <c r="K87" s="834"/>
      <c r="L87" s="834"/>
      <c r="M87" s="835"/>
      <c r="N87" s="55">
        <f>L84+L85+L86</f>
        <v>2845.7675770868132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12331.659500709524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 customHeight="1" thickBot="1">
      <c r="A31" t="s">
        <v>1845</v>
      </c>
      <c r="B31" s="83" t="s">
        <v>1703</v>
      </c>
      <c r="C31" s="975" t="s">
        <v>1704</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13124.169308285587</v>
      </c>
      <c r="N48" s="276">
        <f>K48*M48</f>
        <v>17061.420100771265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17061.420100771265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1616.0512180720398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18677.471318843305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3735.4942637686613</v>
      </c>
      <c r="M84" s="868"/>
      <c r="N84" s="54"/>
    </row>
    <row r="85" spans="1:14">
      <c r="B85" s="92" t="s">
        <v>973</v>
      </c>
      <c r="C85" s="93"/>
      <c r="D85" s="93"/>
      <c r="E85" s="93"/>
      <c r="F85" s="93"/>
      <c r="G85" s="93"/>
      <c r="H85" s="93"/>
      <c r="I85" s="90"/>
      <c r="J85" s="91"/>
      <c r="K85" s="308">
        <v>0.05</v>
      </c>
      <c r="L85" s="867">
        <f>N79*K85</f>
        <v>933.87356594216533</v>
      </c>
      <c r="M85" s="868"/>
      <c r="N85" s="54"/>
    </row>
    <row r="86" spans="1:14" ht="15.75" thickBot="1">
      <c r="B86" s="94" t="s">
        <v>974</v>
      </c>
      <c r="C86" s="95"/>
      <c r="D86" s="95"/>
      <c r="E86" s="95"/>
      <c r="F86" s="95"/>
      <c r="G86" s="95"/>
      <c r="H86" s="95"/>
      <c r="I86" s="96"/>
      <c r="J86" s="97"/>
      <c r="K86" s="309">
        <v>0.05</v>
      </c>
      <c r="L86" s="869">
        <f>N79*K86</f>
        <v>933.87356594216533</v>
      </c>
      <c r="M86" s="870"/>
      <c r="N86" s="54"/>
    </row>
    <row r="87" spans="1:14" ht="15.75" thickBot="1">
      <c r="B87" s="833" t="s">
        <v>953</v>
      </c>
      <c r="C87" s="834"/>
      <c r="D87" s="834"/>
      <c r="E87" s="834"/>
      <c r="F87" s="834"/>
      <c r="G87" s="834"/>
      <c r="H87" s="834"/>
      <c r="I87" s="834"/>
      <c r="J87" s="834"/>
      <c r="K87" s="834"/>
      <c r="L87" s="834"/>
      <c r="M87" s="835"/>
      <c r="N87" s="55">
        <f>L84+L85+L86</f>
        <v>5603.2413956529917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24280.712714496298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75" customHeight="1" thickBot="1">
      <c r="A31" t="s">
        <v>1845</v>
      </c>
      <c r="B31" s="83" t="s">
        <v>1705</v>
      </c>
      <c r="C31" s="975" t="s">
        <v>2159</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6053.7236196543618</v>
      </c>
      <c r="N48" s="276">
        <f>K48*M48</f>
        <v>7869.8407055506705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7869.8407055506705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1616.0512180720398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9485.8919236227102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1897.1783847245422</v>
      </c>
      <c r="M84" s="868"/>
      <c r="N84" s="54"/>
    </row>
    <row r="85" spans="1:14">
      <c r="B85" s="92" t="s">
        <v>973</v>
      </c>
      <c r="C85" s="93"/>
      <c r="D85" s="93"/>
      <c r="E85" s="93"/>
      <c r="F85" s="93"/>
      <c r="G85" s="93"/>
      <c r="H85" s="93"/>
      <c r="I85" s="90"/>
      <c r="J85" s="91"/>
      <c r="K85" s="308">
        <v>0.05</v>
      </c>
      <c r="L85" s="867">
        <f>N79*K85</f>
        <v>474.29459618113555</v>
      </c>
      <c r="M85" s="868"/>
      <c r="N85" s="54"/>
    </row>
    <row r="86" spans="1:14" ht="15.75" thickBot="1">
      <c r="B86" s="94" t="s">
        <v>974</v>
      </c>
      <c r="C86" s="95"/>
      <c r="D86" s="95"/>
      <c r="E86" s="95"/>
      <c r="F86" s="95"/>
      <c r="G86" s="95"/>
      <c r="H86" s="95"/>
      <c r="I86" s="96"/>
      <c r="J86" s="97"/>
      <c r="K86" s="309">
        <v>0.05</v>
      </c>
      <c r="L86" s="869">
        <f>N79*K86</f>
        <v>474.29459618113555</v>
      </c>
      <c r="M86" s="870"/>
      <c r="N86" s="54"/>
    </row>
    <row r="87" spans="1:14" ht="15.75" thickBot="1">
      <c r="B87" s="833" t="s">
        <v>953</v>
      </c>
      <c r="C87" s="834"/>
      <c r="D87" s="834"/>
      <c r="E87" s="834"/>
      <c r="F87" s="834"/>
      <c r="G87" s="834"/>
      <c r="H87" s="834"/>
      <c r="I87" s="834"/>
      <c r="J87" s="834"/>
      <c r="K87" s="834"/>
      <c r="L87" s="834"/>
      <c r="M87" s="835"/>
      <c r="N87" s="55">
        <f>L84+L85+L86</f>
        <v>2845.7675770868132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12331.659500709524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30" customHeight="1" thickBot="1">
      <c r="A31" t="s">
        <v>1845</v>
      </c>
      <c r="B31" s="83" t="s">
        <v>1706</v>
      </c>
      <c r="C31" s="975" t="s">
        <v>2160</v>
      </c>
      <c r="D31" s="976"/>
      <c r="E31" s="976"/>
      <c r="F31" s="976"/>
      <c r="G31" s="976"/>
      <c r="H31" s="976"/>
      <c r="I31" s="976"/>
      <c r="J31" s="1002"/>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c r="C41" s="854"/>
      <c r="D41" s="854"/>
      <c r="E41" s="41"/>
      <c r="F41" s="42"/>
      <c r="G41" s="42"/>
      <c r="H41" s="43"/>
      <c r="I41" s="39"/>
      <c r="J41" s="40"/>
      <c r="K41" s="283"/>
      <c r="L41" s="280"/>
      <c r="M41" s="405"/>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13124.169308285587</v>
      </c>
      <c r="N48" s="276">
        <f>K48*M48</f>
        <v>17061.420100771265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17061.420100771265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1616.0512180720398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18677.471318843305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3735.4942637686613</v>
      </c>
      <c r="M84" s="868"/>
      <c r="N84" s="54"/>
    </row>
    <row r="85" spans="1:14">
      <c r="B85" s="92" t="s">
        <v>973</v>
      </c>
      <c r="C85" s="93"/>
      <c r="D85" s="93"/>
      <c r="E85" s="93"/>
      <c r="F85" s="93"/>
      <c r="G85" s="93"/>
      <c r="H85" s="93"/>
      <c r="I85" s="90"/>
      <c r="J85" s="91"/>
      <c r="K85" s="308">
        <v>0.05</v>
      </c>
      <c r="L85" s="867">
        <f>N79*K85</f>
        <v>933.87356594216533</v>
      </c>
      <c r="M85" s="868"/>
      <c r="N85" s="54"/>
    </row>
    <row r="86" spans="1:14" ht="15.75" thickBot="1">
      <c r="B86" s="94" t="s">
        <v>974</v>
      </c>
      <c r="C86" s="95"/>
      <c r="D86" s="95"/>
      <c r="E86" s="95"/>
      <c r="F86" s="95"/>
      <c r="G86" s="95"/>
      <c r="H86" s="95"/>
      <c r="I86" s="96"/>
      <c r="J86" s="97"/>
      <c r="K86" s="309">
        <v>0.05</v>
      </c>
      <c r="L86" s="869">
        <f>N79*K86</f>
        <v>933.87356594216533</v>
      </c>
      <c r="M86" s="870"/>
      <c r="N86" s="54"/>
    </row>
    <row r="87" spans="1:14" ht="15.75" thickBot="1">
      <c r="B87" s="833" t="s">
        <v>953</v>
      </c>
      <c r="C87" s="834"/>
      <c r="D87" s="834"/>
      <c r="E87" s="834"/>
      <c r="F87" s="834"/>
      <c r="G87" s="834"/>
      <c r="H87" s="834"/>
      <c r="I87" s="834"/>
      <c r="J87" s="834"/>
      <c r="K87" s="834"/>
      <c r="L87" s="834"/>
      <c r="M87" s="835"/>
      <c r="N87" s="55">
        <f>L84+L85+L86</f>
        <v>5603.2413956529917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24280.712714496298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election activeCell="C72" sqref="C7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1707</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152</v>
      </c>
      <c r="B36" s="846" t="str">
        <f>VLOOKUP(A36,EQUIPOS!A6:D154,3,FALSE)</f>
        <v xml:space="preserve">Carrotanque de agua(1000 Galones) </v>
      </c>
      <c r="C36" s="847"/>
      <c r="D36" s="847"/>
      <c r="E36" s="847"/>
      <c r="F36" s="847"/>
      <c r="G36" s="847"/>
      <c r="H36" s="848"/>
      <c r="I36" s="271"/>
      <c r="J36" s="272"/>
      <c r="K36" s="273">
        <f>VLOOKUP(A36,EQUIPOS!A6:D163,4,FALSE)</f>
        <v>69513.881793870372</v>
      </c>
      <c r="L36" s="274"/>
      <c r="M36" s="340">
        <v>15</v>
      </c>
      <c r="N36" s="276">
        <f>K36/M36</f>
        <v>4634.2587862580249</v>
      </c>
    </row>
    <row r="37" spans="1:14">
      <c r="A37" s="116" t="s">
        <v>174</v>
      </c>
      <c r="B37" s="846" t="str">
        <f>VLOOKUP(A37,EQUIPOS!A7:D154,3,FALSE)</f>
        <v>Compactador vibratorio tipo DD-20</v>
      </c>
      <c r="C37" s="847"/>
      <c r="D37" s="847"/>
      <c r="E37" s="847"/>
      <c r="F37" s="847"/>
      <c r="G37" s="847"/>
      <c r="H37" s="848"/>
      <c r="I37" s="425"/>
      <c r="J37" s="426"/>
      <c r="K37" s="273">
        <f>VLOOKUP(A37,EQUIPOS!A7:D164,4,FALSE)</f>
        <v>100897.61927622142</v>
      </c>
      <c r="L37" s="339"/>
      <c r="M37" s="340">
        <v>15</v>
      </c>
      <c r="N37" s="276">
        <f>K37/M37</f>
        <v>6726.5079517480945</v>
      </c>
    </row>
    <row r="38" spans="1:14">
      <c r="A38" s="116" t="s">
        <v>269</v>
      </c>
      <c r="B38" s="846" t="str">
        <f>VLOOKUP(A38,EQUIPOS!A8:D154,3,FALSE)</f>
        <v>Motoniveladora  potencia 215 HP, ancho de cuchilla 4,27 m, peso 18 ton.</v>
      </c>
      <c r="C38" s="847"/>
      <c r="D38" s="847"/>
      <c r="E38" s="847"/>
      <c r="F38" s="847"/>
      <c r="G38" s="847"/>
      <c r="H38" s="848"/>
      <c r="I38" s="332"/>
      <c r="J38" s="334"/>
      <c r="K38" s="273">
        <f>VLOOKUP(A38,EQUIPOS!A8:D165,4,FALSE)</f>
        <v>194229.96383581427</v>
      </c>
      <c r="L38" s="427"/>
      <c r="M38" s="428">
        <v>15</v>
      </c>
      <c r="N38" s="276">
        <f>K38/M38</f>
        <v>12948.664255720951</v>
      </c>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N75*M41</f>
        <v>44.846540602401326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SUM(N36:N41)</f>
        <v>24354.277534329471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15204.476088958289</v>
      </c>
      <c r="N48" s="276">
        <f>K48*M48</f>
        <v>19765.818915645777</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73.467006312193405</v>
      </c>
      <c r="N49" s="276">
        <f>K49*M49</f>
        <v>2204.010189365802</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839" t="s">
        <v>953</v>
      </c>
      <c r="C53" s="840"/>
      <c r="D53" s="840"/>
      <c r="E53" s="840"/>
      <c r="F53" s="840"/>
      <c r="G53" s="840"/>
      <c r="H53" s="840"/>
      <c r="I53" s="840"/>
      <c r="J53" s="840"/>
      <c r="K53" s="840"/>
      <c r="L53" s="840"/>
      <c r="M53" s="841"/>
      <c r="N53" s="107">
        <f>SUM(N48:N52)</f>
        <v>21969.82910501158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36" t="s">
        <v>961</v>
      </c>
      <c r="M57" s="809"/>
      <c r="N57" s="79" t="s">
        <v>951</v>
      </c>
    </row>
    <row r="58" spans="1:14">
      <c r="A58" t="s">
        <v>1291</v>
      </c>
      <c r="B58" s="49" t="str">
        <f>VLOOKUP(A58,TRANSPORTE!A1:D117,3,FALSE)</f>
        <v>Transporte de material seleccionado para relleno</v>
      </c>
      <c r="C58" s="321"/>
      <c r="D58" s="321"/>
      <c r="E58" s="321"/>
      <c r="F58" s="321"/>
      <c r="G58" s="321"/>
      <c r="H58" s="315" t="s">
        <v>1999</v>
      </c>
      <c r="I58" s="283">
        <v>1.3</v>
      </c>
      <c r="J58" s="290">
        <v>1</v>
      </c>
      <c r="K58" s="283">
        <f>I58*J58</f>
        <v>1.3</v>
      </c>
      <c r="L58" s="922">
        <f>VLOOKUP(A58,TRANSPORTE!A1:D117,4,FALSE)</f>
        <v>1331.0858046366889</v>
      </c>
      <c r="M58" s="923"/>
      <c r="N58" s="291">
        <f>K58*L58</f>
        <v>1730.4115460276955</v>
      </c>
    </row>
    <row r="59" spans="1:14">
      <c r="B59" s="49"/>
      <c r="C59" s="50"/>
      <c r="D59" s="50"/>
      <c r="E59" s="50"/>
      <c r="F59" s="50"/>
      <c r="G59" s="50"/>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22"/>
      <c r="M63" s="823"/>
      <c r="N63" s="130"/>
    </row>
    <row r="64" spans="1:14" ht="15.75" thickBot="1">
      <c r="B64" s="839" t="s">
        <v>953</v>
      </c>
      <c r="C64" s="840"/>
      <c r="D64" s="840"/>
      <c r="E64" s="840"/>
      <c r="F64" s="840"/>
      <c r="G64" s="840"/>
      <c r="H64" s="840"/>
      <c r="I64" s="840"/>
      <c r="J64" s="840"/>
      <c r="K64" s="840"/>
      <c r="L64" s="840"/>
      <c r="M64" s="841"/>
      <c r="N64" s="107">
        <f>N58+N59+N60+N61+N62</f>
        <v>1730.4115460276955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59" t="s">
        <v>963</v>
      </c>
      <c r="C68" s="860"/>
      <c r="D68" s="860"/>
      <c r="E68" s="860"/>
      <c r="F68" s="860"/>
      <c r="G68" s="860"/>
      <c r="H68" s="860"/>
      <c r="I68" s="76" t="s">
        <v>964</v>
      </c>
      <c r="J68" s="78" t="s">
        <v>1410</v>
      </c>
      <c r="K68" s="77" t="s">
        <v>966</v>
      </c>
      <c r="L68" s="861" t="s">
        <v>950</v>
      </c>
      <c r="M68" s="987"/>
      <c r="N68" s="101" t="s">
        <v>951</v>
      </c>
    </row>
    <row r="69" spans="1:15">
      <c r="A69" s="170" t="s">
        <v>9</v>
      </c>
      <c r="B69" s="52" t="str">
        <f>VLOOKUP(A69,'MANO DE OBRA'!A8:D68,3,FALSE)</f>
        <v>Obrero (3)</v>
      </c>
      <c r="C69" s="50"/>
      <c r="D69" s="50"/>
      <c r="E69" s="50"/>
      <c r="F69" s="50"/>
      <c r="G69" s="50"/>
      <c r="H69" s="50"/>
      <c r="I69" s="296">
        <f>K69/J69*100</f>
        <v>87780</v>
      </c>
      <c r="J69" s="297">
        <v>185</v>
      </c>
      <c r="K69" s="298">
        <f>VLOOKUP(A69,'MANO DE OBRA'!A8:D99,4,FALSE)</f>
        <v>162393</v>
      </c>
      <c r="L69" s="53"/>
      <c r="M69" s="438">
        <v>120</v>
      </c>
      <c r="N69" s="399">
        <f>K69/M69</f>
        <v>1353.2750000000001</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20"/>
      <c r="C74" s="821"/>
      <c r="D74" s="821"/>
      <c r="E74" s="821"/>
      <c r="F74" s="821"/>
      <c r="G74" s="821"/>
      <c r="H74" s="821"/>
      <c r="I74" s="129"/>
      <c r="J74" s="129"/>
      <c r="K74" s="129"/>
      <c r="L74" s="921"/>
      <c r="M74" s="921"/>
      <c r="N74" s="48"/>
    </row>
    <row r="75" spans="1:15" ht="15.75" thickBot="1">
      <c r="B75" s="839" t="s">
        <v>953</v>
      </c>
      <c r="C75" s="840"/>
      <c r="D75" s="840"/>
      <c r="E75" s="840"/>
      <c r="F75" s="840"/>
      <c r="G75" s="840"/>
      <c r="H75" s="840"/>
      <c r="I75" s="840"/>
      <c r="J75" s="840"/>
      <c r="K75" s="840"/>
      <c r="L75" s="840"/>
      <c r="M75" s="841"/>
      <c r="N75" s="305">
        <f>SUM(N69:N74)</f>
        <v>2242.3270301200664</v>
      </c>
    </row>
    <row r="76" spans="1:15" ht="15.75" thickBot="1">
      <c r="B76" s="36"/>
      <c r="C76" s="37"/>
      <c r="D76" s="37"/>
      <c r="E76" s="37"/>
      <c r="F76" s="37"/>
      <c r="G76" s="37"/>
      <c r="H76" s="37"/>
      <c r="I76" s="37"/>
      <c r="J76" s="37"/>
      <c r="K76" s="37"/>
      <c r="L76" s="37"/>
      <c r="M76" s="37"/>
      <c r="N76" s="38"/>
    </row>
    <row r="77" spans="1:15" ht="15.75" thickBot="1">
      <c r="B77" s="833" t="s">
        <v>967</v>
      </c>
      <c r="C77" s="834"/>
      <c r="D77" s="834"/>
      <c r="E77" s="834"/>
      <c r="F77" s="834"/>
      <c r="G77" s="834"/>
      <c r="H77" s="834"/>
      <c r="I77" s="834"/>
      <c r="J77" s="834"/>
      <c r="K77" s="834"/>
      <c r="L77" s="834"/>
      <c r="M77" s="835"/>
      <c r="N77" s="102">
        <f>N43+N53+N64+N75</f>
        <v>50296.845215488815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24" t="s">
        <v>969</v>
      </c>
      <c r="C81" s="825"/>
      <c r="D81" s="825"/>
      <c r="E81" s="825"/>
      <c r="F81" s="825"/>
      <c r="G81" s="825"/>
      <c r="H81" s="825"/>
      <c r="I81" s="318"/>
      <c r="J81" s="338"/>
      <c r="K81" s="306" t="s">
        <v>970</v>
      </c>
      <c r="L81" s="863" t="s">
        <v>971</v>
      </c>
      <c r="M81" s="864"/>
      <c r="N81" s="307"/>
    </row>
    <row r="82" spans="1:14">
      <c r="B82" s="865" t="s">
        <v>972</v>
      </c>
      <c r="C82" s="866"/>
      <c r="D82" s="866"/>
      <c r="E82" s="866"/>
      <c r="F82" s="866"/>
      <c r="G82" s="866"/>
      <c r="H82" s="866"/>
      <c r="I82" s="90"/>
      <c r="J82" s="91"/>
      <c r="K82" s="308">
        <v>0.2</v>
      </c>
      <c r="L82" s="867">
        <f>N77*K82</f>
        <v>10059.369043097764</v>
      </c>
      <c r="M82" s="868"/>
      <c r="N82" s="54"/>
    </row>
    <row r="83" spans="1:14">
      <c r="B83" s="92" t="s">
        <v>973</v>
      </c>
      <c r="C83" s="93"/>
      <c r="D83" s="93"/>
      <c r="E83" s="93"/>
      <c r="F83" s="93"/>
      <c r="G83" s="93"/>
      <c r="H83" s="93"/>
      <c r="I83" s="90"/>
      <c r="J83" s="91"/>
      <c r="K83" s="308">
        <v>0.05</v>
      </c>
      <c r="L83" s="867">
        <f>N77*K83</f>
        <v>2514.842260774441</v>
      </c>
      <c r="M83" s="868"/>
      <c r="N83" s="54"/>
    </row>
    <row r="84" spans="1:14" ht="15.75" thickBot="1">
      <c r="B84" s="94" t="s">
        <v>974</v>
      </c>
      <c r="C84" s="95"/>
      <c r="D84" s="95"/>
      <c r="E84" s="95"/>
      <c r="F84" s="95"/>
      <c r="G84" s="95"/>
      <c r="H84" s="95"/>
      <c r="I84" s="96"/>
      <c r="J84" s="97"/>
      <c r="K84" s="309">
        <v>0.05</v>
      </c>
      <c r="L84" s="869">
        <f>N77*K84</f>
        <v>2514.842260774441</v>
      </c>
      <c r="M84" s="870"/>
      <c r="N84" s="54"/>
    </row>
    <row r="85" spans="1:14" ht="15.75" thickBot="1">
      <c r="B85" s="833" t="s">
        <v>953</v>
      </c>
      <c r="C85" s="834"/>
      <c r="D85" s="834"/>
      <c r="E85" s="834"/>
      <c r="F85" s="834"/>
      <c r="G85" s="834"/>
      <c r="H85" s="834"/>
      <c r="I85" s="834"/>
      <c r="J85" s="834"/>
      <c r="K85" s="834"/>
      <c r="L85" s="834"/>
      <c r="M85" s="835"/>
      <c r="N85" s="55">
        <f>L82+L83+L84</f>
        <v>15089.053564646647</v>
      </c>
    </row>
    <row r="86" spans="1:14" ht="15.75" thickBot="1">
      <c r="B86" s="36"/>
      <c r="C86" s="37"/>
      <c r="D86" s="37"/>
      <c r="E86" s="37"/>
      <c r="F86" s="37"/>
      <c r="G86" s="37"/>
      <c r="H86" s="37"/>
      <c r="I86" s="37"/>
      <c r="J86" s="37"/>
      <c r="K86" s="37"/>
      <c r="L86" s="37"/>
      <c r="M86" s="37"/>
      <c r="N86" s="38"/>
    </row>
    <row r="87" spans="1:14" ht="15.75" thickBot="1">
      <c r="A87" t="s">
        <v>2016</v>
      </c>
      <c r="B87" s="833" t="s">
        <v>975</v>
      </c>
      <c r="C87" s="834"/>
      <c r="D87" s="834"/>
      <c r="E87" s="834"/>
      <c r="F87" s="834"/>
      <c r="G87" s="834"/>
      <c r="H87" s="834"/>
      <c r="I87" s="834"/>
      <c r="J87" s="834"/>
      <c r="K87" s="834"/>
      <c r="L87" s="834"/>
      <c r="M87" s="835"/>
      <c r="N87" s="192">
        <f>N77+N85</f>
        <v>65385.89878013546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77" t="s">
        <v>2218</v>
      </c>
      <c r="C104" s="978"/>
      <c r="D104" s="978"/>
      <c r="E104" s="978"/>
      <c r="F104" s="978"/>
      <c r="G104" s="978"/>
      <c r="H104" s="978"/>
      <c r="I104" s="978"/>
      <c r="J104" s="978"/>
      <c r="K104" s="978"/>
      <c r="L104" s="978"/>
      <c r="M104" s="978"/>
      <c r="N104" s="979"/>
    </row>
    <row r="105" spans="2:14" ht="15" customHeight="1">
      <c r="B105" s="977"/>
      <c r="C105" s="978"/>
      <c r="D105" s="978"/>
      <c r="E105" s="978"/>
      <c r="F105" s="978"/>
      <c r="G105" s="978"/>
      <c r="H105" s="978"/>
      <c r="I105" s="978"/>
      <c r="J105" s="978"/>
      <c r="K105" s="978"/>
      <c r="L105" s="978"/>
      <c r="M105" s="978"/>
      <c r="N105" s="979"/>
    </row>
    <row r="106" spans="2:14" ht="30" customHeight="1">
      <c r="B106" s="980" t="s">
        <v>2219</v>
      </c>
      <c r="C106" s="981"/>
      <c r="D106" s="981"/>
      <c r="E106" s="981"/>
      <c r="F106" s="981"/>
      <c r="G106" s="981"/>
      <c r="H106" s="981"/>
      <c r="I106" s="981"/>
      <c r="J106" s="981"/>
      <c r="K106" s="981"/>
      <c r="L106" s="981"/>
      <c r="M106" s="981"/>
      <c r="N106" s="982"/>
    </row>
    <row r="107" spans="2:14">
      <c r="B107" s="980"/>
      <c r="C107" s="981"/>
      <c r="D107" s="981"/>
      <c r="E107" s="981"/>
      <c r="F107" s="981"/>
      <c r="G107" s="981"/>
      <c r="H107" s="981"/>
      <c r="I107" s="981"/>
      <c r="J107" s="981"/>
      <c r="K107" s="981"/>
      <c r="L107" s="981"/>
      <c r="M107" s="981"/>
      <c r="N107" s="982"/>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83"/>
      <c r="K117" s="983"/>
      <c r="L117" s="983"/>
      <c r="M117" s="983"/>
      <c r="N117" s="984"/>
    </row>
    <row r="118" spans="2:14" ht="15.75" thickBot="1">
      <c r="B118" s="423" t="s">
        <v>2221</v>
      </c>
      <c r="C118" s="424"/>
      <c r="D118" s="424"/>
      <c r="E118" s="263"/>
      <c r="F118" s="263"/>
      <c r="G118" s="263"/>
      <c r="H118" s="263"/>
      <c r="I118" s="263"/>
      <c r="J118" s="985"/>
      <c r="K118" s="985"/>
      <c r="L118" s="985"/>
      <c r="M118" s="985"/>
      <c r="N118"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2047</v>
      </c>
      <c r="C31" s="84" t="s">
        <v>1454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106.68624361440799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0" t="s">
        <v>1709</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15419.553411785289</v>
      </c>
      <c r="N48" s="276">
        <f>K48*M48</f>
        <v>10793.687388249702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10793.687388249702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48"/>
    </row>
    <row r="77" spans="1:15" ht="15.75" thickBot="1">
      <c r="B77" s="839" t="s">
        <v>953</v>
      </c>
      <c r="C77" s="840"/>
      <c r="D77" s="840"/>
      <c r="E77" s="840"/>
      <c r="F77" s="840"/>
      <c r="G77" s="840"/>
      <c r="H77" s="840"/>
      <c r="I77" s="840"/>
      <c r="J77" s="840"/>
      <c r="K77" s="840"/>
      <c r="L77" s="840"/>
      <c r="M77" s="841"/>
      <c r="N77" s="305">
        <f>SUM(N71:N76)</f>
        <v>2133.7248722881595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13034.098504152269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2606.8197008304542</v>
      </c>
      <c r="M84" s="868"/>
      <c r="N84" s="54"/>
    </row>
    <row r="85" spans="1:14">
      <c r="B85" s="92" t="s">
        <v>973</v>
      </c>
      <c r="C85" s="93"/>
      <c r="D85" s="93"/>
      <c r="E85" s="93"/>
      <c r="F85" s="93"/>
      <c r="G85" s="93"/>
      <c r="H85" s="93"/>
      <c r="I85" s="90"/>
      <c r="J85" s="91"/>
      <c r="K85" s="308">
        <v>0.05</v>
      </c>
      <c r="L85" s="867">
        <f>N79*K85</f>
        <v>651.70492520761354</v>
      </c>
      <c r="M85" s="868"/>
      <c r="N85" s="54"/>
    </row>
    <row r="86" spans="1:14" ht="15.75" thickBot="1">
      <c r="B86" s="94" t="s">
        <v>974</v>
      </c>
      <c r="C86" s="95"/>
      <c r="D86" s="95"/>
      <c r="E86" s="95"/>
      <c r="F86" s="95"/>
      <c r="G86" s="95"/>
      <c r="H86" s="95"/>
      <c r="I86" s="96"/>
      <c r="J86" s="97"/>
      <c r="K86" s="309">
        <v>0.05</v>
      </c>
      <c r="L86" s="869">
        <f>N79*K86</f>
        <v>651.70492520761354</v>
      </c>
      <c r="M86" s="870"/>
      <c r="N86" s="54"/>
    </row>
    <row r="87" spans="1:14" ht="15.75" thickBot="1">
      <c r="B87" s="833" t="s">
        <v>953</v>
      </c>
      <c r="C87" s="834"/>
      <c r="D87" s="834"/>
      <c r="E87" s="834"/>
      <c r="F87" s="834"/>
      <c r="G87" s="834"/>
      <c r="H87" s="834"/>
      <c r="I87" s="834"/>
      <c r="J87" s="834"/>
      <c r="K87" s="834"/>
      <c r="L87" s="834"/>
      <c r="M87" s="835"/>
      <c r="N87" s="55">
        <f>L84+L85+L86</f>
        <v>3910.2295512456813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55">
        <f>N79+N87</f>
        <v>16944.328055397949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1710</v>
      </c>
      <c r="C31" s="84" t="s">
        <v>2162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537.37060903602003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537.37060903602003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30000</v>
      </c>
      <c r="N48" s="276">
        <f>K48*M48</f>
        <v>6000</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2652.3655680025468</v>
      </c>
      <c r="N49" s="276">
        <f>K49*M49</f>
        <v>2784.9838464026743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39" t="s">
        <v>953</v>
      </c>
      <c r="C55" s="840"/>
      <c r="D55" s="840"/>
      <c r="E55" s="840"/>
      <c r="F55" s="840"/>
      <c r="G55" s="840"/>
      <c r="H55" s="840"/>
      <c r="I55" s="840"/>
      <c r="J55" s="840"/>
      <c r="K55" s="840"/>
      <c r="L55" s="840"/>
      <c r="M55" s="841"/>
      <c r="N55" s="107">
        <f>SUM(N48:N54)</f>
        <v>8784.9838464026743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22"/>
      <c r="M65" s="823"/>
      <c r="N65" s="130"/>
    </row>
    <row r="66" spans="1:15" ht="15.75" thickBot="1">
      <c r="B66" s="839" t="s">
        <v>953</v>
      </c>
      <c r="C66" s="840"/>
      <c r="D66" s="840"/>
      <c r="E66" s="840"/>
      <c r="F66" s="840"/>
      <c r="G66" s="840"/>
      <c r="H66" s="840"/>
      <c r="I66" s="840"/>
      <c r="J66" s="840"/>
      <c r="K66" s="840"/>
      <c r="L66" s="840"/>
      <c r="M66" s="84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20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20"/>
      <c r="C76" s="821"/>
      <c r="D76" s="821"/>
      <c r="E76" s="821"/>
      <c r="F76" s="821"/>
      <c r="G76" s="821"/>
      <c r="H76" s="821"/>
      <c r="I76" s="129"/>
      <c r="J76" s="129"/>
      <c r="K76" s="129"/>
      <c r="L76" s="921"/>
      <c r="M76" s="921"/>
      <c r="N76" s="130"/>
    </row>
    <row r="77" spans="1:15" ht="15.75" thickBot="1">
      <c r="B77" s="839" t="s">
        <v>953</v>
      </c>
      <c r="C77" s="840"/>
      <c r="D77" s="840"/>
      <c r="E77" s="840"/>
      <c r="F77" s="840"/>
      <c r="G77" s="840"/>
      <c r="H77" s="840"/>
      <c r="I77" s="840"/>
      <c r="J77" s="840"/>
      <c r="K77" s="840"/>
      <c r="L77" s="840"/>
      <c r="M77" s="841"/>
      <c r="N77" s="464">
        <f>SUM(N71:N76)</f>
        <v>10747.412180720399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20069.766636159093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4013.9533272318185</v>
      </c>
      <c r="M84" s="868"/>
      <c r="N84" s="54"/>
    </row>
    <row r="85" spans="1:14">
      <c r="B85" s="92" t="s">
        <v>973</v>
      </c>
      <c r="C85" s="93"/>
      <c r="D85" s="93"/>
      <c r="E85" s="93"/>
      <c r="F85" s="93"/>
      <c r="G85" s="93"/>
      <c r="H85" s="93"/>
      <c r="I85" s="90"/>
      <c r="J85" s="91"/>
      <c r="K85" s="308">
        <v>0.05</v>
      </c>
      <c r="L85" s="867">
        <f>N79*K85</f>
        <v>1003.4883318079546</v>
      </c>
      <c r="M85" s="868"/>
      <c r="N85" s="54"/>
    </row>
    <row r="86" spans="1:14" ht="15.75" thickBot="1">
      <c r="B86" s="94" t="s">
        <v>974</v>
      </c>
      <c r="C86" s="95"/>
      <c r="D86" s="95"/>
      <c r="E86" s="95"/>
      <c r="F86" s="95"/>
      <c r="G86" s="95"/>
      <c r="H86" s="95"/>
      <c r="I86" s="96"/>
      <c r="J86" s="97"/>
      <c r="K86" s="309">
        <v>0.05</v>
      </c>
      <c r="L86" s="869">
        <f>N79*K86</f>
        <v>1003.4883318079546</v>
      </c>
      <c r="M86" s="870"/>
      <c r="N86" s="54"/>
    </row>
    <row r="87" spans="1:14" ht="15.75" thickBot="1">
      <c r="B87" s="833" t="s">
        <v>953</v>
      </c>
      <c r="C87" s="834"/>
      <c r="D87" s="834"/>
      <c r="E87" s="834"/>
      <c r="F87" s="834"/>
      <c r="G87" s="834"/>
      <c r="H87" s="834"/>
      <c r="I87" s="834"/>
      <c r="J87" s="834"/>
      <c r="K87" s="834"/>
      <c r="L87" s="834"/>
      <c r="M87" s="835"/>
      <c r="N87" s="55">
        <f>L84+L85+L86</f>
        <v>6020.9299908477278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26090.696627006822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8.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1146</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1500</v>
      </c>
      <c r="N36" s="276">
        <f>K36/M36</f>
        <v>35.683208048005547</v>
      </c>
    </row>
    <row r="37" spans="1:14">
      <c r="A37" s="116" t="s">
        <v>361</v>
      </c>
      <c r="B37" s="846" t="str">
        <f>VLOOKUP(A37,EQUIPOS!A7:D154,3,FALSE)</f>
        <v>Vehículo delineador</v>
      </c>
      <c r="C37" s="847"/>
      <c r="D37" s="847"/>
      <c r="E37" s="847"/>
      <c r="F37" s="847"/>
      <c r="G37" s="847"/>
      <c r="H37" s="848"/>
      <c r="I37" s="425"/>
      <c r="J37" s="426"/>
      <c r="K37" s="273">
        <f>VLOOKUP(A37,EQUIPOS!A7:D164,4,FALSE)</f>
        <v>93466.994739872549</v>
      </c>
      <c r="L37" s="339"/>
      <c r="M37" s="340">
        <v>1500</v>
      </c>
      <c r="N37" s="276">
        <f>K37/M37</f>
        <v>62.311329826581698</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0.22423270301200668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98.218770577599258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6335.1983703992864</v>
      </c>
      <c r="N48" s="276">
        <f>K48*M48</f>
        <v>291.41912503836716</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79855.441643688479</v>
      </c>
      <c r="N49" s="276">
        <f>K49*M49</f>
        <v>1117.9761830116388</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30000</v>
      </c>
      <c r="N50" s="276">
        <f>K50*M50</f>
        <v>12.9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1422.295308050006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12000</v>
      </c>
      <c r="N71" s="399">
        <f>K71/M71</f>
        <v>13.53275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22.423270301200667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1542.9373489288062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308.58746978576124</v>
      </c>
      <c r="M84" s="868"/>
      <c r="N84" s="54"/>
    </row>
    <row r="85" spans="1:14">
      <c r="B85" s="92" t="s">
        <v>973</v>
      </c>
      <c r="C85" s="93"/>
      <c r="D85" s="93"/>
      <c r="E85" s="93"/>
      <c r="F85" s="93"/>
      <c r="G85" s="93"/>
      <c r="H85" s="93"/>
      <c r="I85" s="90"/>
      <c r="J85" s="91"/>
      <c r="K85" s="308">
        <v>0.05</v>
      </c>
      <c r="L85" s="867">
        <f>N79*K85</f>
        <v>77.146867446440311</v>
      </c>
      <c r="M85" s="868"/>
      <c r="N85" s="54"/>
    </row>
    <row r="86" spans="1:14" ht="15.75" thickBot="1">
      <c r="B86" s="94" t="s">
        <v>974</v>
      </c>
      <c r="C86" s="95"/>
      <c r="D86" s="95"/>
      <c r="E86" s="95"/>
      <c r="F86" s="95"/>
      <c r="G86" s="95"/>
      <c r="H86" s="95"/>
      <c r="I86" s="96"/>
      <c r="J86" s="97"/>
      <c r="K86" s="309">
        <v>0.05</v>
      </c>
      <c r="L86" s="869">
        <f>N79*K86</f>
        <v>77.146867446440311</v>
      </c>
      <c r="M86" s="870"/>
      <c r="N86" s="54"/>
    </row>
    <row r="87" spans="1:14" ht="15.75" thickBot="1">
      <c r="B87" s="833" t="s">
        <v>953</v>
      </c>
      <c r="C87" s="834"/>
      <c r="D87" s="834"/>
      <c r="E87" s="834"/>
      <c r="F87" s="834"/>
      <c r="G87" s="834"/>
      <c r="H87" s="834"/>
      <c r="I87" s="834"/>
      <c r="J87" s="834"/>
      <c r="K87" s="834"/>
      <c r="L87" s="834"/>
      <c r="M87" s="835"/>
      <c r="N87" s="55">
        <f>L84+L85+L86</f>
        <v>462.88120467864184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2005.8185536074479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1147</v>
      </c>
      <c r="C31" s="84" t="s">
        <v>2164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1200</v>
      </c>
      <c r="N36" s="276">
        <f>K36/M36</f>
        <v>44.604010060006935</v>
      </c>
    </row>
    <row r="37" spans="1:14">
      <c r="A37" s="116" t="s">
        <v>201</v>
      </c>
      <c r="B37" s="846" t="str">
        <f>VLOOKUP(A37,EQUIPOS!A7:D154,3,FALSE)</f>
        <v>Equipo autopropulsado para pintura termoplástica</v>
      </c>
      <c r="C37" s="847"/>
      <c r="D37" s="847"/>
      <c r="E37" s="847"/>
      <c r="F37" s="847"/>
      <c r="G37" s="847"/>
      <c r="H37" s="848"/>
      <c r="I37" s="425"/>
      <c r="J37" s="426"/>
      <c r="K37" s="273">
        <f>VLOOKUP(A37,EQUIPOS!A7:D164,4,FALSE)</f>
        <v>94330.39786819485</v>
      </c>
      <c r="L37" s="339"/>
      <c r="M37" s="340">
        <v>1200</v>
      </c>
      <c r="N37" s="276">
        <f>K37/M37</f>
        <v>78.608664890162373</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0.39306379543167497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123.60573874560099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6335.1983703992864</v>
      </c>
      <c r="N48" s="276">
        <f>K48*M48</f>
        <v>684.20142400312295</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13032.035645318601</v>
      </c>
      <c r="N49" s="276">
        <f>K49*M49</f>
        <v>1016.4987803348509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1700.7002043379739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9600</v>
      </c>
      <c r="N71" s="399">
        <f>K71/M71</f>
        <v>28.193229166666665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39.306379543167495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1863.6123226267423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372.72246452534847</v>
      </c>
      <c r="M84" s="868"/>
      <c r="N84" s="54"/>
    </row>
    <row r="85" spans="1:14">
      <c r="B85" s="92" t="s">
        <v>973</v>
      </c>
      <c r="C85" s="93"/>
      <c r="D85" s="93"/>
      <c r="E85" s="93"/>
      <c r="F85" s="93"/>
      <c r="G85" s="93"/>
      <c r="H85" s="93"/>
      <c r="I85" s="90"/>
      <c r="J85" s="91"/>
      <c r="K85" s="308">
        <v>0.05</v>
      </c>
      <c r="L85" s="867">
        <f>N79*K85</f>
        <v>93.180616131337118</v>
      </c>
      <c r="M85" s="868"/>
      <c r="N85" s="54"/>
    </row>
    <row r="86" spans="1:14" ht="15.75" thickBot="1">
      <c r="B86" s="94" t="s">
        <v>974</v>
      </c>
      <c r="C86" s="95"/>
      <c r="D86" s="95"/>
      <c r="E86" s="95"/>
      <c r="F86" s="95"/>
      <c r="G86" s="95"/>
      <c r="H86" s="95"/>
      <c r="I86" s="96"/>
      <c r="J86" s="97"/>
      <c r="K86" s="309">
        <v>0.05</v>
      </c>
      <c r="L86" s="869">
        <f>N79*K86</f>
        <v>93.180616131337118</v>
      </c>
      <c r="M86" s="870"/>
      <c r="N86" s="54"/>
    </row>
    <row r="87" spans="1:14" ht="15.75" thickBot="1">
      <c r="B87" s="833" t="s">
        <v>953</v>
      </c>
      <c r="C87" s="834"/>
      <c r="D87" s="834"/>
      <c r="E87" s="834"/>
      <c r="F87" s="834"/>
      <c r="G87" s="834"/>
      <c r="H87" s="834"/>
      <c r="I87" s="834"/>
      <c r="J87" s="834"/>
      <c r="K87" s="834"/>
      <c r="L87" s="834"/>
      <c r="M87" s="835"/>
      <c r="N87" s="55">
        <f>L84+L85+L86</f>
        <v>559.08369678802273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2422.696019414765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1148</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199</v>
      </c>
      <c r="B36" s="846" t="str">
        <f>VLOOKUP(A36,EQUIPOS!A6:D154,3,FALSE)</f>
        <v xml:space="preserve">Equipo de pintura (Compresor), Presión máxima de trabajo 3300 psi.
</v>
      </c>
      <c r="C36" s="847"/>
      <c r="D36" s="847"/>
      <c r="E36" s="847"/>
      <c r="F36" s="847"/>
      <c r="G36" s="847"/>
      <c r="H36" s="848"/>
      <c r="I36" s="271"/>
      <c r="J36" s="272"/>
      <c r="K36" s="273">
        <f>VLOOKUP(A36,EQUIPOS!A6:D163,4,FALSE)</f>
        <v>19943.788013048415</v>
      </c>
      <c r="L36" s="274"/>
      <c r="M36" s="340">
        <v>6.1</v>
      </c>
      <c r="N36" s="276">
        <f>K36/M36</f>
        <v>3269.4734447620353</v>
      </c>
    </row>
    <row r="37" spans="1:14">
      <c r="A37" s="116" t="s">
        <v>138</v>
      </c>
      <c r="B37" s="846" t="str">
        <f>VLOOKUP(A37,EQUIPOS!A7:D154,3,FALSE)</f>
        <v>Camioneta D-300</v>
      </c>
      <c r="C37" s="847"/>
      <c r="D37" s="847"/>
      <c r="E37" s="847"/>
      <c r="F37" s="847"/>
      <c r="G37" s="847"/>
      <c r="H37" s="848"/>
      <c r="I37" s="425"/>
      <c r="J37" s="426"/>
      <c r="K37" s="273">
        <f>VLOOKUP(A37,EQUIPOS!A7:D164,4,FALSE)</f>
        <v>53524.812072008324</v>
      </c>
      <c r="L37" s="339"/>
      <c r="M37" s="340">
        <v>6.1</v>
      </c>
      <c r="N37" s="276">
        <f>K37/M37</f>
        <v>8774.5593560669386</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77.324025330821314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12121.356826159796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6335.1983703992864</v>
      </c>
      <c r="N48" s="276">
        <f>K48*M48</f>
        <v>2420.0457774925276</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30000</v>
      </c>
      <c r="N49" s="276">
        <f>K49*M49</f>
        <v>1500</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79855.441643688479</v>
      </c>
      <c r="N50" s="276">
        <f>K50*M50</f>
        <v>9582.6529972426179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13502.698774735145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862"/>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48.8</v>
      </c>
      <c r="N71" s="399">
        <f>K71/M71</f>
        <v>5546.2090163934427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7732.4025330821314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33356.458133977074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6671.2916267954151</v>
      </c>
      <c r="M84" s="868"/>
      <c r="N84" s="54"/>
    </row>
    <row r="85" spans="1:14">
      <c r="B85" s="92" t="s">
        <v>973</v>
      </c>
      <c r="C85" s="93"/>
      <c r="D85" s="93"/>
      <c r="E85" s="93"/>
      <c r="F85" s="93"/>
      <c r="G85" s="93"/>
      <c r="H85" s="93"/>
      <c r="I85" s="90"/>
      <c r="J85" s="91"/>
      <c r="K85" s="308">
        <v>0.05</v>
      </c>
      <c r="L85" s="867">
        <f>N79*K85</f>
        <v>1667.8229066988538</v>
      </c>
      <c r="M85" s="868"/>
      <c r="N85" s="54"/>
    </row>
    <row r="86" spans="1:14" ht="15.75" thickBot="1">
      <c r="B86" s="94" t="s">
        <v>974</v>
      </c>
      <c r="C86" s="95"/>
      <c r="D86" s="95"/>
      <c r="E86" s="95"/>
      <c r="F86" s="95"/>
      <c r="G86" s="95"/>
      <c r="H86" s="95"/>
      <c r="I86" s="96"/>
      <c r="J86" s="97"/>
      <c r="K86" s="309">
        <v>0.05</v>
      </c>
      <c r="L86" s="869">
        <f>N79*K86</f>
        <v>1667.8229066988538</v>
      </c>
      <c r="M86" s="870"/>
      <c r="N86" s="54"/>
    </row>
    <row r="87" spans="1:14" ht="15.75" thickBot="1">
      <c r="B87" s="833" t="s">
        <v>953</v>
      </c>
      <c r="C87" s="834"/>
      <c r="D87" s="834"/>
      <c r="E87" s="834"/>
      <c r="F87" s="834"/>
      <c r="G87" s="834"/>
      <c r="H87" s="834"/>
      <c r="I87" s="834"/>
      <c r="J87" s="834"/>
      <c r="K87" s="834"/>
      <c r="L87" s="834"/>
      <c r="M87" s="835"/>
      <c r="N87" s="55">
        <f>L84+L85+L86</f>
        <v>10006.937440193122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43363.395574170194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election activeCell="C72" sqref="C72"/>
    </sheetView>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1149</v>
      </c>
      <c r="C31" s="84" t="s">
        <v>2166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6</v>
      </c>
      <c r="N36" s="276">
        <f>K36/M36</f>
        <v>8920.802012001388</v>
      </c>
    </row>
    <row r="37" spans="1:14">
      <c r="A37" s="116" t="s">
        <v>1711</v>
      </c>
      <c r="B37" s="846" t="str">
        <f>VLOOKUP(A37,EQUIPOS!A7:D154,3,FALSE)</f>
        <v>Caldera para pintura termoplástica</v>
      </c>
      <c r="C37" s="847"/>
      <c r="D37" s="847"/>
      <c r="E37" s="847"/>
      <c r="F37" s="847"/>
      <c r="G37" s="847"/>
      <c r="H37" s="848"/>
      <c r="I37" s="425"/>
      <c r="J37" s="426"/>
      <c r="K37" s="273">
        <f>VLOOKUP(A37,EQUIPOS!A7:D164,4,FALSE)</f>
        <v>67939.596823832719</v>
      </c>
      <c r="L37" s="339"/>
      <c r="M37" s="340">
        <v>6</v>
      </c>
      <c r="N37" s="276">
        <f>K37/M37</f>
        <v>11323.266137305453</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89.890050753001674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20333.958200059842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6335.1983703992864</v>
      </c>
      <c r="N48" s="276">
        <f>K48*M48</f>
        <v>5701.678533359358</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13032.035645318601</v>
      </c>
      <c r="N49" s="276">
        <f>K49*M49</f>
        <v>8470.8231694570914</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14172.501702816449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48</v>
      </c>
      <c r="N71" s="399">
        <f>K71/M71</f>
        <v>6766.375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8989.0050753001669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43495.46497817646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8699.092995635292</v>
      </c>
      <c r="M84" s="868"/>
      <c r="N84" s="54"/>
    </row>
    <row r="85" spans="1:14">
      <c r="B85" s="92" t="s">
        <v>973</v>
      </c>
      <c r="C85" s="93"/>
      <c r="D85" s="93"/>
      <c r="E85" s="93"/>
      <c r="F85" s="93"/>
      <c r="G85" s="93"/>
      <c r="H85" s="93"/>
      <c r="I85" s="90"/>
      <c r="J85" s="91"/>
      <c r="K85" s="308">
        <v>0.05</v>
      </c>
      <c r="L85" s="867">
        <f>N79*K85</f>
        <v>2174.773248908823</v>
      </c>
      <c r="M85" s="868"/>
      <c r="N85" s="54"/>
    </row>
    <row r="86" spans="1:14" ht="15.75" thickBot="1">
      <c r="B86" s="94" t="s">
        <v>974</v>
      </c>
      <c r="C86" s="95"/>
      <c r="D86" s="95"/>
      <c r="E86" s="95"/>
      <c r="F86" s="95"/>
      <c r="G86" s="95"/>
      <c r="H86" s="95"/>
      <c r="I86" s="96"/>
      <c r="J86" s="97"/>
      <c r="K86" s="309">
        <v>0.05</v>
      </c>
      <c r="L86" s="869">
        <f>N79*K86</f>
        <v>2174.773248908823</v>
      </c>
      <c r="M86" s="870"/>
      <c r="N86" s="54"/>
    </row>
    <row r="87" spans="1:14" ht="15.75" thickBot="1">
      <c r="B87" s="833" t="s">
        <v>953</v>
      </c>
      <c r="C87" s="834"/>
      <c r="D87" s="834"/>
      <c r="E87" s="834"/>
      <c r="F87" s="834"/>
      <c r="G87" s="834"/>
      <c r="H87" s="834"/>
      <c r="I87" s="834"/>
      <c r="J87" s="834"/>
      <c r="K87" s="834"/>
      <c r="L87" s="834"/>
      <c r="M87" s="835"/>
      <c r="N87" s="55">
        <f>L84+L85+L86</f>
        <v>13048.639493452938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56544.104471629398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election activeCell="C72" sqref="C72"/>
    </sheetView>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1150</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250</v>
      </c>
      <c r="N36" s="276">
        <f>K36/M36</f>
        <v>214.09924828803329</v>
      </c>
    </row>
    <row r="37" spans="1:14">
      <c r="A37" s="116" t="s">
        <v>251</v>
      </c>
      <c r="B37" s="846" t="str">
        <f>VLOOKUP(A37,EQUIPOS!A7:D154,3,FALSE)</f>
        <v>Maquina térmica pegatachas</v>
      </c>
      <c r="C37" s="847"/>
      <c r="D37" s="847"/>
      <c r="E37" s="847"/>
      <c r="F37" s="847"/>
      <c r="G37" s="847"/>
      <c r="H37" s="848"/>
      <c r="I37" s="425"/>
      <c r="J37" s="426"/>
      <c r="K37" s="273">
        <f>VLOOKUP(A37,EQUIPOS!A7:D164,4,FALSE)</f>
        <v>19505.389407915794</v>
      </c>
      <c r="L37" s="339"/>
      <c r="M37" s="340">
        <v>250</v>
      </c>
      <c r="N37" s="276">
        <f>K37/M37</f>
        <v>78.021557631663171</v>
      </c>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1.0747412180720399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293.19554713776853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13032.035645318601</v>
      </c>
      <c r="N48" s="276">
        <f>K48*M48</f>
        <v>1042.5628516254881</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5701.678533359358</v>
      </c>
      <c r="N49" s="276">
        <f>K49*M49</f>
        <v>5701.678533359358</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6744.2413849848463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2000</v>
      </c>
      <c r="N71" s="399">
        <f>K71/M71</f>
        <v>54.131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107.474121807204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7144.911053929819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1428.9822107859638</v>
      </c>
      <c r="M84" s="868"/>
      <c r="N84" s="54"/>
    </row>
    <row r="85" spans="1:14">
      <c r="B85" s="92" t="s">
        <v>973</v>
      </c>
      <c r="C85" s="93"/>
      <c r="D85" s="93"/>
      <c r="E85" s="93"/>
      <c r="F85" s="93"/>
      <c r="G85" s="93"/>
      <c r="H85" s="93"/>
      <c r="I85" s="90"/>
      <c r="J85" s="91"/>
      <c r="K85" s="308">
        <v>0.05</v>
      </c>
      <c r="L85" s="867">
        <f>N79*K85</f>
        <v>357.24555269649096</v>
      </c>
      <c r="M85" s="868"/>
      <c r="N85" s="54"/>
    </row>
    <row r="86" spans="1:14" ht="15.75" thickBot="1">
      <c r="B86" s="94" t="s">
        <v>974</v>
      </c>
      <c r="C86" s="95"/>
      <c r="D86" s="95"/>
      <c r="E86" s="95"/>
      <c r="F86" s="95"/>
      <c r="G86" s="95"/>
      <c r="H86" s="95"/>
      <c r="I86" s="96"/>
      <c r="J86" s="97"/>
      <c r="K86" s="309">
        <v>0.05</v>
      </c>
      <c r="L86" s="869">
        <f>N79*K86</f>
        <v>357.24555269649096</v>
      </c>
      <c r="M86" s="870"/>
      <c r="N86" s="54"/>
    </row>
    <row r="87" spans="1:14" ht="15.75" thickBot="1">
      <c r="B87" s="833" t="s">
        <v>953</v>
      </c>
      <c r="C87" s="834"/>
      <c r="D87" s="834"/>
      <c r="E87" s="834"/>
      <c r="F87" s="834"/>
      <c r="G87" s="834"/>
      <c r="H87" s="834"/>
      <c r="I87" s="834"/>
      <c r="J87" s="834"/>
      <c r="K87" s="834"/>
      <c r="L87" s="834"/>
      <c r="M87" s="835"/>
      <c r="N87" s="55">
        <f>L84+L85+L86</f>
        <v>2143.4733161789459</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9288.3843701087644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1713</v>
      </c>
      <c r="C31" s="84" t="s">
        <v>2168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3.75</v>
      </c>
      <c r="N36" s="276">
        <f>K36/M36</f>
        <v>14273.28321920222</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89.693081204802652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14362.976300407023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126703.96740798574</v>
      </c>
      <c r="N48" s="276">
        <f>K48*M48</f>
        <v>126703.96740798574</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278748.72829756862</v>
      </c>
      <c r="N49" s="276">
        <f>K49*M49</f>
        <v>278748.72829756862</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359433.60179512954</v>
      </c>
      <c r="N50" s="276">
        <f>K50*M50</f>
        <v>10783.008053853886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416235.70375940821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8969.3081204802656</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439567.98818029551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87913.597636059101</v>
      </c>
      <c r="M84" s="868"/>
      <c r="N84" s="54"/>
    </row>
    <row r="85" spans="1:14">
      <c r="B85" s="92" t="s">
        <v>973</v>
      </c>
      <c r="C85" s="93"/>
      <c r="D85" s="93"/>
      <c r="E85" s="93"/>
      <c r="F85" s="93"/>
      <c r="G85" s="93"/>
      <c r="H85" s="93"/>
      <c r="I85" s="90"/>
      <c r="J85" s="91"/>
      <c r="K85" s="308">
        <v>0.05</v>
      </c>
      <c r="L85" s="867">
        <f>N79*K85</f>
        <v>21978.399409014775</v>
      </c>
      <c r="M85" s="868"/>
      <c r="N85" s="54"/>
    </row>
    <row r="86" spans="1:14" ht="15.75" thickBot="1">
      <c r="B86" s="94" t="s">
        <v>974</v>
      </c>
      <c r="C86" s="95"/>
      <c r="D86" s="95"/>
      <c r="E86" s="95"/>
      <c r="F86" s="95"/>
      <c r="G86" s="95"/>
      <c r="H86" s="95"/>
      <c r="I86" s="96"/>
      <c r="J86" s="97"/>
      <c r="K86" s="309">
        <v>0.05</v>
      </c>
      <c r="L86" s="869">
        <f>N79*K86</f>
        <v>21978.399409014775</v>
      </c>
      <c r="M86" s="870"/>
      <c r="N86" s="54"/>
    </row>
    <row r="87" spans="1:14" ht="15.75" thickBot="1">
      <c r="B87" s="833" t="s">
        <v>953</v>
      </c>
      <c r="C87" s="834"/>
      <c r="D87" s="834"/>
      <c r="E87" s="834"/>
      <c r="F87" s="834"/>
      <c r="G87" s="834"/>
      <c r="H87" s="834"/>
      <c r="I87" s="834"/>
      <c r="J87" s="834"/>
      <c r="K87" s="834"/>
      <c r="L87" s="834"/>
      <c r="M87" s="835"/>
      <c r="N87" s="55">
        <f>L84+L85+L86</f>
        <v>131870.39645408865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571438.38463438419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8.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1151</v>
      </c>
      <c r="C31" s="84" t="s">
        <v>2169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3.75</v>
      </c>
      <c r="N36" s="276">
        <f>K36/M36</f>
        <v>14273.28321920222</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89.693081204802652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14362.976300407023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126703.96740798574</v>
      </c>
      <c r="N48" s="276">
        <f>K48*M48</f>
        <v>126703.96740798574</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266078.33155677002</v>
      </c>
      <c r="N49" s="276">
        <f>K49*M49</f>
        <v>266078.33155677002</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359433.60179512954</v>
      </c>
      <c r="N50" s="276">
        <f>K50*M50</f>
        <v>10783.008053853886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403565.3070186096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8969.3081204802656</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426897.5914394969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85379.51828789938</v>
      </c>
      <c r="M84" s="868"/>
      <c r="N84" s="54"/>
    </row>
    <row r="85" spans="1:14">
      <c r="B85" s="92" t="s">
        <v>973</v>
      </c>
      <c r="C85" s="93"/>
      <c r="D85" s="93"/>
      <c r="E85" s="93"/>
      <c r="F85" s="93"/>
      <c r="G85" s="93"/>
      <c r="H85" s="93"/>
      <c r="I85" s="90"/>
      <c r="J85" s="91"/>
      <c r="K85" s="308">
        <v>0.05</v>
      </c>
      <c r="L85" s="867">
        <f>N79*K85</f>
        <v>21344.879571974845</v>
      </c>
      <c r="M85" s="868"/>
      <c r="N85" s="54"/>
    </row>
    <row r="86" spans="1:14" ht="15.75" thickBot="1">
      <c r="B86" s="94" t="s">
        <v>974</v>
      </c>
      <c r="C86" s="95"/>
      <c r="D86" s="95"/>
      <c r="E86" s="95"/>
      <c r="F86" s="95"/>
      <c r="G86" s="95"/>
      <c r="H86" s="95"/>
      <c r="I86" s="96"/>
      <c r="J86" s="97"/>
      <c r="K86" s="309">
        <v>0.05</v>
      </c>
      <c r="L86" s="869">
        <f>N79*K86</f>
        <v>21344.879571974845</v>
      </c>
      <c r="M86" s="870"/>
      <c r="N86" s="54"/>
    </row>
    <row r="87" spans="1:14" ht="15.75" thickBot="1">
      <c r="B87" s="833" t="s">
        <v>953</v>
      </c>
      <c r="C87" s="834"/>
      <c r="D87" s="834"/>
      <c r="E87" s="834"/>
      <c r="F87" s="834"/>
      <c r="G87" s="834"/>
      <c r="H87" s="834"/>
      <c r="I87" s="834"/>
      <c r="J87" s="834"/>
      <c r="K87" s="834"/>
      <c r="L87" s="834"/>
      <c r="M87" s="835"/>
      <c r="N87" s="55">
        <f>L84+L85+L86</f>
        <v>128069.27743184907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554966.868871346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1152</v>
      </c>
      <c r="C31" s="84" t="s">
        <v>2170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3</v>
      </c>
      <c r="N36" s="276">
        <f>K36/M36</f>
        <v>17841.604024002776</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45.109166666666674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17886.713190669441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77901.721852203933</v>
      </c>
      <c r="N48" s="276">
        <f>K48*M48</f>
        <v>77901.721852203933</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359433.60179512954</v>
      </c>
      <c r="N49" s="276">
        <f>K49*M49</f>
        <v>21566.016107707772</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99467.737959911698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4510.916666666667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121865.36781724781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24373.073563449565</v>
      </c>
      <c r="M84" s="868"/>
      <c r="N84" s="54"/>
    </row>
    <row r="85" spans="1:14">
      <c r="B85" s="92" t="s">
        <v>973</v>
      </c>
      <c r="C85" s="93"/>
      <c r="D85" s="93"/>
      <c r="E85" s="93"/>
      <c r="F85" s="93"/>
      <c r="G85" s="93"/>
      <c r="H85" s="93"/>
      <c r="I85" s="90"/>
      <c r="J85" s="91"/>
      <c r="K85" s="308">
        <v>0.05</v>
      </c>
      <c r="L85" s="867">
        <f>N79*K85</f>
        <v>6093.2683908623912</v>
      </c>
      <c r="M85" s="868"/>
      <c r="N85" s="54"/>
    </row>
    <row r="86" spans="1:14" ht="15.75" thickBot="1">
      <c r="B86" s="94" t="s">
        <v>974</v>
      </c>
      <c r="C86" s="95"/>
      <c r="D86" s="95"/>
      <c r="E86" s="95"/>
      <c r="F86" s="95"/>
      <c r="G86" s="95"/>
      <c r="H86" s="95"/>
      <c r="I86" s="96"/>
      <c r="J86" s="97"/>
      <c r="K86" s="309">
        <v>0.05</v>
      </c>
      <c r="L86" s="869">
        <f>N79*K86</f>
        <v>6093.2683908623912</v>
      </c>
      <c r="M86" s="870"/>
      <c r="N86" s="54"/>
    </row>
    <row r="87" spans="1:14" ht="15.75" thickBot="1">
      <c r="B87" s="833" t="s">
        <v>953</v>
      </c>
      <c r="C87" s="834"/>
      <c r="D87" s="834"/>
      <c r="E87" s="834"/>
      <c r="F87" s="834"/>
      <c r="G87" s="834"/>
      <c r="H87" s="834"/>
      <c r="I87" s="834"/>
      <c r="J87" s="834"/>
      <c r="K87" s="834"/>
      <c r="L87" s="834"/>
      <c r="M87" s="835"/>
      <c r="N87" s="55">
        <f>L84+L85+L86</f>
        <v>36559.610345174347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158424.97816242217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1153</v>
      </c>
      <c r="C31" s="84" t="s">
        <v>2171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135</v>
      </c>
      <c r="B36" s="846" t="str">
        <f>VLOOKUP(A36,EQUIPOS!A6:D154,3,FALSE)</f>
        <v>Camión 350</v>
      </c>
      <c r="C36" s="847"/>
      <c r="D36" s="847"/>
      <c r="E36" s="847"/>
      <c r="F36" s="847"/>
      <c r="G36" s="847"/>
      <c r="H36" s="848"/>
      <c r="I36" s="271"/>
      <c r="J36" s="272"/>
      <c r="K36" s="273">
        <f>VLOOKUP(A36,EQUIPOS!A6:D163,4,FALSE)</f>
        <v>57922.192205277453</v>
      </c>
      <c r="L36" s="274"/>
      <c r="M36" s="340">
        <v>6.25</v>
      </c>
      <c r="N36" s="276">
        <f>K36/M36</f>
        <v>9267.5507528443923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323.210243614408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9590.7609964588009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139374.36414878431</v>
      </c>
      <c r="N48" s="276">
        <f>K48*M48</f>
        <v>34843.591037196078</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447935.79065999662</v>
      </c>
      <c r="N49" s="276">
        <f>K49*M49</f>
        <v>108459.02921549555</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143302.62025269162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50</v>
      </c>
      <c r="N71" s="399">
        <f>K71/M71</f>
        <v>4330.4799999999996</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6464.2048722881591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159357.58612143857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31871.517224287716</v>
      </c>
      <c r="M84" s="868"/>
      <c r="N84" s="54"/>
    </row>
    <row r="85" spans="1:14">
      <c r="B85" s="92" t="s">
        <v>973</v>
      </c>
      <c r="C85" s="93"/>
      <c r="D85" s="93"/>
      <c r="E85" s="93"/>
      <c r="F85" s="93"/>
      <c r="G85" s="93"/>
      <c r="H85" s="93"/>
      <c r="I85" s="90"/>
      <c r="J85" s="91"/>
      <c r="K85" s="308">
        <v>0.05</v>
      </c>
      <c r="L85" s="867">
        <f>N79*K85</f>
        <v>7967.879306071929</v>
      </c>
      <c r="M85" s="868"/>
      <c r="N85" s="54"/>
    </row>
    <row r="86" spans="1:14" ht="15.75" thickBot="1">
      <c r="B86" s="94" t="s">
        <v>974</v>
      </c>
      <c r="C86" s="95"/>
      <c r="D86" s="95"/>
      <c r="E86" s="95"/>
      <c r="F86" s="95"/>
      <c r="G86" s="95"/>
      <c r="H86" s="95"/>
      <c r="I86" s="96"/>
      <c r="J86" s="97"/>
      <c r="K86" s="309">
        <v>0.05</v>
      </c>
      <c r="L86" s="869">
        <f>N79*K86</f>
        <v>7967.879306071929</v>
      </c>
      <c r="M86" s="870"/>
      <c r="N86" s="54"/>
    </row>
    <row r="87" spans="1:14" ht="15.75" thickBot="1">
      <c r="B87" s="833" t="s">
        <v>953</v>
      </c>
      <c r="C87" s="834"/>
      <c r="D87" s="834"/>
      <c r="E87" s="834"/>
      <c r="F87" s="834"/>
      <c r="G87" s="834"/>
      <c r="H87" s="834"/>
      <c r="I87" s="834"/>
      <c r="J87" s="834"/>
      <c r="K87" s="834"/>
      <c r="L87" s="834"/>
      <c r="M87" s="835"/>
      <c r="N87" s="55">
        <f>L84+L85+L86</f>
        <v>47807.275836431581</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207164.86195787013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election activeCell="C72" sqref="C72"/>
    </sheetView>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1154</v>
      </c>
      <c r="C31" s="84" t="s">
        <v>2172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36.087333333333333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36.087333333333333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72391.044881331472</v>
      </c>
      <c r="N48" s="276">
        <f>K48*M48</f>
        <v>72391.044881331472</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72391.044881331472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30</v>
      </c>
      <c r="N71" s="399">
        <f>K71/M71</f>
        <v>3608.7333333333331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3608.7333333333331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76035.865547998139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15207.173109599629</v>
      </c>
      <c r="M84" s="868"/>
      <c r="N84" s="54"/>
    </row>
    <row r="85" spans="1:14">
      <c r="B85" s="92" t="s">
        <v>973</v>
      </c>
      <c r="C85" s="93"/>
      <c r="D85" s="93"/>
      <c r="E85" s="93"/>
      <c r="F85" s="93"/>
      <c r="G85" s="93"/>
      <c r="H85" s="93"/>
      <c r="I85" s="90"/>
      <c r="J85" s="91"/>
      <c r="K85" s="308">
        <v>0.05</v>
      </c>
      <c r="L85" s="867">
        <f>N79*K85</f>
        <v>3801.7932773999073</v>
      </c>
      <c r="M85" s="868"/>
      <c r="N85" s="54"/>
    </row>
    <row r="86" spans="1:14" ht="15.75" thickBot="1">
      <c r="B86" s="94" t="s">
        <v>974</v>
      </c>
      <c r="C86" s="95"/>
      <c r="D86" s="95"/>
      <c r="E86" s="95"/>
      <c r="F86" s="95"/>
      <c r="G86" s="95"/>
      <c r="H86" s="95"/>
      <c r="I86" s="96"/>
      <c r="J86" s="97"/>
      <c r="K86" s="309">
        <v>0.05</v>
      </c>
      <c r="L86" s="869">
        <f>N79*K86</f>
        <v>3801.7932773999073</v>
      </c>
      <c r="M86" s="870"/>
      <c r="N86" s="54"/>
    </row>
    <row r="87" spans="1:14" ht="15.75" thickBot="1">
      <c r="B87" s="833" t="s">
        <v>953</v>
      </c>
      <c r="C87" s="834"/>
      <c r="D87" s="834"/>
      <c r="E87" s="834"/>
      <c r="F87" s="834"/>
      <c r="G87" s="834"/>
      <c r="H87" s="834"/>
      <c r="I87" s="834"/>
      <c r="J87" s="834"/>
      <c r="K87" s="834"/>
      <c r="L87" s="834"/>
      <c r="M87" s="835"/>
      <c r="N87" s="55">
        <f>L84+L85+L86</f>
        <v>22810.75966439944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98846.625212397572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1155</v>
      </c>
      <c r="C31" s="84" t="s">
        <v>2048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37.331724137931033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65575.321672667793</v>
      </c>
      <c r="N48" s="276">
        <f>K48*M48</f>
        <v>65575.321672667793</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65575.321672667793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6"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3733.1724137931033</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69345.825810598821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13869.165162119765</v>
      </c>
      <c r="M84" s="868"/>
      <c r="N84" s="54"/>
    </row>
    <row r="85" spans="1:14">
      <c r="B85" s="92" t="s">
        <v>973</v>
      </c>
      <c r="C85" s="93"/>
      <c r="D85" s="93"/>
      <c r="E85" s="93"/>
      <c r="F85" s="93"/>
      <c r="G85" s="93"/>
      <c r="H85" s="93"/>
      <c r="I85" s="90"/>
      <c r="J85" s="91"/>
      <c r="K85" s="308">
        <v>0.05</v>
      </c>
      <c r="L85" s="867">
        <f>N79*K85</f>
        <v>3467.2912905299413</v>
      </c>
      <c r="M85" s="868"/>
      <c r="N85" s="54"/>
    </row>
    <row r="86" spans="1:14" ht="15.75" thickBot="1">
      <c r="B86" s="94" t="s">
        <v>974</v>
      </c>
      <c r="C86" s="95"/>
      <c r="D86" s="95"/>
      <c r="E86" s="95"/>
      <c r="F86" s="95"/>
      <c r="G86" s="95"/>
      <c r="H86" s="95"/>
      <c r="I86" s="96"/>
      <c r="J86" s="97"/>
      <c r="K86" s="309">
        <v>0.05</v>
      </c>
      <c r="L86" s="869">
        <f>N79*K86</f>
        <v>3467.2912905299413</v>
      </c>
      <c r="M86" s="870"/>
      <c r="N86" s="54"/>
    </row>
    <row r="87" spans="1:14" ht="15.75" thickBot="1">
      <c r="B87" s="833" t="s">
        <v>953</v>
      </c>
      <c r="C87" s="834"/>
      <c r="D87" s="834"/>
      <c r="E87" s="834"/>
      <c r="F87" s="834"/>
      <c r="G87" s="834"/>
      <c r="H87" s="834"/>
      <c r="I87" s="834"/>
      <c r="J87" s="834"/>
      <c r="K87" s="834"/>
      <c r="L87" s="834"/>
      <c r="M87" s="835"/>
      <c r="N87" s="55">
        <f>L84+L85+L86</f>
        <v>20803.747743179647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90149.573553778464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1714</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37.331724137931033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29141.912503836716</v>
      </c>
      <c r="N48" s="276">
        <f>K48*M48</f>
        <v>29141.912503836716</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29141.912503836716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3733.1724137931033</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32912.416641767748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6582.48332835355</v>
      </c>
      <c r="M84" s="868"/>
      <c r="N84" s="54"/>
    </row>
    <row r="85" spans="1:14">
      <c r="B85" s="92" t="s">
        <v>973</v>
      </c>
      <c r="C85" s="93"/>
      <c r="D85" s="93"/>
      <c r="E85" s="93"/>
      <c r="F85" s="93"/>
      <c r="G85" s="93"/>
      <c r="H85" s="93"/>
      <c r="I85" s="90"/>
      <c r="J85" s="91"/>
      <c r="K85" s="308">
        <v>0.05</v>
      </c>
      <c r="L85" s="867">
        <f>N79*K85</f>
        <v>1645.6208320883875</v>
      </c>
      <c r="M85" s="868"/>
      <c r="N85" s="54"/>
    </row>
    <row r="86" spans="1:14" ht="15.75" thickBot="1">
      <c r="B86" s="94" t="s">
        <v>974</v>
      </c>
      <c r="C86" s="95"/>
      <c r="D86" s="95"/>
      <c r="E86" s="95"/>
      <c r="F86" s="95"/>
      <c r="G86" s="95"/>
      <c r="H86" s="95"/>
      <c r="I86" s="96"/>
      <c r="J86" s="97"/>
      <c r="K86" s="309">
        <v>0.05</v>
      </c>
      <c r="L86" s="869">
        <f>N79*K86</f>
        <v>1645.6208320883875</v>
      </c>
      <c r="M86" s="870"/>
      <c r="N86" s="54"/>
    </row>
    <row r="87" spans="1:14" ht="15.75" thickBot="1">
      <c r="B87" s="833" t="s">
        <v>953</v>
      </c>
      <c r="C87" s="834"/>
      <c r="D87" s="834"/>
      <c r="E87" s="834"/>
      <c r="F87" s="834"/>
      <c r="G87" s="834"/>
      <c r="H87" s="834"/>
      <c r="I87" s="834"/>
      <c r="J87" s="834"/>
      <c r="K87" s="834"/>
      <c r="L87" s="834"/>
      <c r="M87" s="835"/>
      <c r="N87" s="55">
        <f>L84+L85+L86</f>
        <v>9873.724992530324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42786.141634298074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election activeCell="C72" sqref="C72"/>
    </sheetView>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1156</v>
      </c>
      <c r="C31" s="84" t="s">
        <v>2173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363</v>
      </c>
      <c r="B36" s="846" t="str">
        <f>VLOOKUP(A36,EQUIPOS!A6:D154,3,FALSE)</f>
        <v>Vibrador de concreto, Motor de 3 hp a 18.000 rpm Mangueras de 4 mt</v>
      </c>
      <c r="C36" s="847"/>
      <c r="D36" s="847"/>
      <c r="E36" s="847"/>
      <c r="F36" s="847"/>
      <c r="G36" s="847"/>
      <c r="H36" s="848"/>
      <c r="I36" s="271"/>
      <c r="J36" s="272"/>
      <c r="K36" s="273">
        <f>VLOOKUP(A36,EQUIPOS!A6:D163,4,FALSE)</f>
        <v>7666.9722566768787</v>
      </c>
      <c r="L36" s="274"/>
      <c r="M36" s="340">
        <v>1.25</v>
      </c>
      <c r="N36" s="276">
        <f>K36/M36</f>
        <v>6133.5778053415033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0.02</v>
      </c>
      <c r="N41" s="348">
        <f>N77*M41</f>
        <v>538.15848722881594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6671.7362925703192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2914.1912503836716</v>
      </c>
      <c r="N48" s="276">
        <f>K48*M48</f>
        <v>27976.236003683247</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381378.94189803704</v>
      </c>
      <c r="N49" s="276">
        <f>K49*M49</f>
        <v>45765.473027764441</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6273.6520927837901</v>
      </c>
      <c r="N50" s="276">
        <f>K50*M50</f>
        <v>3136.826046391895</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76878.53507783958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26907.924361440797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110458.19573185069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22091.63914637014</v>
      </c>
      <c r="M84" s="868"/>
      <c r="N84" s="54"/>
    </row>
    <row r="85" spans="1:14">
      <c r="B85" s="92" t="s">
        <v>973</v>
      </c>
      <c r="C85" s="93"/>
      <c r="D85" s="93"/>
      <c r="E85" s="93"/>
      <c r="F85" s="93"/>
      <c r="G85" s="93"/>
      <c r="H85" s="93"/>
      <c r="I85" s="90"/>
      <c r="J85" s="91"/>
      <c r="K85" s="308">
        <v>0.05</v>
      </c>
      <c r="L85" s="867">
        <f>N79*K85</f>
        <v>5522.9097865925351</v>
      </c>
      <c r="M85" s="868"/>
      <c r="N85" s="54"/>
    </row>
    <row r="86" spans="1:14" ht="15.75" thickBot="1">
      <c r="B86" s="94" t="s">
        <v>974</v>
      </c>
      <c r="C86" s="95"/>
      <c r="D86" s="95"/>
      <c r="E86" s="95"/>
      <c r="F86" s="95"/>
      <c r="G86" s="95"/>
      <c r="H86" s="95"/>
      <c r="I86" s="96"/>
      <c r="J86" s="97"/>
      <c r="K86" s="309">
        <v>0.05</v>
      </c>
      <c r="L86" s="869">
        <f>N79*K86</f>
        <v>5522.9097865925351</v>
      </c>
      <c r="M86" s="870"/>
      <c r="N86" s="54"/>
    </row>
    <row r="87" spans="1:14" ht="15.75" thickBot="1">
      <c r="B87" s="833" t="s">
        <v>953</v>
      </c>
      <c r="C87" s="834"/>
      <c r="D87" s="834"/>
      <c r="E87" s="834"/>
      <c r="F87" s="834"/>
      <c r="G87" s="834"/>
      <c r="H87" s="834"/>
      <c r="I87" s="834"/>
      <c r="J87" s="834"/>
      <c r="K87" s="834"/>
      <c r="L87" s="834"/>
      <c r="M87" s="835"/>
      <c r="N87" s="55">
        <f>L84+L85+L86</f>
        <v>33137.458719555209</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143595.65445140589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1157</v>
      </c>
      <c r="C31" s="84" t="s">
        <v>1716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7.7329999999999997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7.7329999999999997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12670.396740798573</v>
      </c>
      <c r="N48" s="276">
        <f>K48*M48</f>
        <v>12670.396740798573</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12670.396740798573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70</v>
      </c>
      <c r="N71" s="399">
        <f>K71/M71</f>
        <v>773.3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773.3</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13451.429740798572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2690.2859481597147</v>
      </c>
      <c r="M84" s="868"/>
      <c r="N84" s="54"/>
    </row>
    <row r="85" spans="1:14">
      <c r="B85" s="92" t="s">
        <v>973</v>
      </c>
      <c r="C85" s="93"/>
      <c r="D85" s="93"/>
      <c r="E85" s="93"/>
      <c r="F85" s="93"/>
      <c r="G85" s="93"/>
      <c r="H85" s="93"/>
      <c r="I85" s="90"/>
      <c r="J85" s="91"/>
      <c r="K85" s="308">
        <v>0.05</v>
      </c>
      <c r="L85" s="867">
        <f>N79*K85</f>
        <v>672.57148703992868</v>
      </c>
      <c r="M85" s="868"/>
      <c r="N85" s="54"/>
    </row>
    <row r="86" spans="1:14" ht="15.75" thickBot="1">
      <c r="B86" s="94" t="s">
        <v>974</v>
      </c>
      <c r="C86" s="95"/>
      <c r="D86" s="95"/>
      <c r="E86" s="95"/>
      <c r="F86" s="95"/>
      <c r="G86" s="95"/>
      <c r="H86" s="95"/>
      <c r="I86" s="96"/>
      <c r="J86" s="97"/>
      <c r="K86" s="309">
        <v>0.05</v>
      </c>
      <c r="L86" s="869">
        <f>N79*K86</f>
        <v>672.57148703992868</v>
      </c>
      <c r="M86" s="870"/>
      <c r="N86" s="54"/>
    </row>
    <row r="87" spans="1:14" ht="15.75" thickBot="1">
      <c r="B87" s="833" t="s">
        <v>953</v>
      </c>
      <c r="C87" s="834"/>
      <c r="D87" s="834"/>
      <c r="E87" s="834"/>
      <c r="F87" s="834"/>
      <c r="G87" s="834"/>
      <c r="H87" s="834"/>
      <c r="I87" s="834"/>
      <c r="J87" s="834"/>
      <c r="K87" s="834"/>
      <c r="L87" s="834"/>
      <c r="M87" s="835"/>
      <c r="N87" s="55">
        <f>L84+L85+L86</f>
        <v>4035.4289222395723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17486.858663038143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4"/>
      <c r="C1" s="936"/>
      <c r="D1" s="937"/>
      <c r="E1" s="937"/>
      <c r="F1" s="937"/>
      <c r="G1" s="937"/>
      <c r="H1" s="937"/>
      <c r="I1" s="937"/>
      <c r="J1" s="938"/>
      <c r="K1" s="939" t="s">
        <v>933</v>
      </c>
      <c r="L1" s="941" t="s">
        <v>2198</v>
      </c>
      <c r="M1" s="942"/>
      <c r="N1" s="943"/>
    </row>
    <row r="2" spans="2:14" ht="24.75" customHeight="1">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1717</v>
      </c>
      <c r="C31" s="84" t="s">
        <v>2174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160</v>
      </c>
      <c r="N36" s="276">
        <f>K36/M36</f>
        <v>334.53007545005204</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20.102155451800996</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354.63223090185306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60000</v>
      </c>
      <c r="N48" s="276">
        <f>K48*M48</f>
        <v>60000</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359433.60179512954</v>
      </c>
      <c r="N49" s="276">
        <f>K49*M49</f>
        <v>10783.008053853886</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70783.00805385389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29260.000000000004</v>
      </c>
      <c r="J72" s="297">
        <v>185</v>
      </c>
      <c r="K72" s="298">
        <f>VLOOKUP(A72,'MANO DE OBRA'!A8:D100,4,FALSE)</f>
        <v>54131</v>
      </c>
      <c r="L72" s="53"/>
      <c r="M72" s="438">
        <v>80</v>
      </c>
      <c r="N72" s="399">
        <f>K72/M72</f>
        <v>676.63750000000005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2010.2155451800998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73147.855829935841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14629.571165987169</v>
      </c>
      <c r="M84" s="868"/>
      <c r="N84" s="54"/>
    </row>
    <row r="85" spans="1:14">
      <c r="B85" s="92" t="s">
        <v>973</v>
      </c>
      <c r="C85" s="93"/>
      <c r="D85" s="93"/>
      <c r="E85" s="93"/>
      <c r="F85" s="93"/>
      <c r="G85" s="93"/>
      <c r="H85" s="93"/>
      <c r="I85" s="90"/>
      <c r="J85" s="91"/>
      <c r="K85" s="308">
        <v>0.05</v>
      </c>
      <c r="L85" s="867">
        <f>N79*K85</f>
        <v>3657.3927914967921</v>
      </c>
      <c r="M85" s="868"/>
      <c r="N85" s="54"/>
    </row>
    <row r="86" spans="1:14" ht="15.75" thickBot="1">
      <c r="B86" s="94" t="s">
        <v>974</v>
      </c>
      <c r="C86" s="95"/>
      <c r="D86" s="95"/>
      <c r="E86" s="95"/>
      <c r="F86" s="95"/>
      <c r="G86" s="95"/>
      <c r="H86" s="95"/>
      <c r="I86" s="96"/>
      <c r="J86" s="97"/>
      <c r="K86" s="309">
        <v>0.05</v>
      </c>
      <c r="L86" s="869">
        <f>N79*K86</f>
        <v>3657.3927914967921</v>
      </c>
      <c r="M86" s="870"/>
      <c r="N86" s="54"/>
    </row>
    <row r="87" spans="1:14" ht="15.75" thickBot="1">
      <c r="B87" s="833" t="s">
        <v>953</v>
      </c>
      <c r="C87" s="834"/>
      <c r="D87" s="834"/>
      <c r="E87" s="834"/>
      <c r="F87" s="834"/>
      <c r="G87" s="834"/>
      <c r="H87" s="834"/>
      <c r="I87" s="834"/>
      <c r="J87" s="834"/>
      <c r="K87" s="834"/>
      <c r="L87" s="834"/>
      <c r="M87" s="835"/>
      <c r="N87" s="55">
        <f>L84+L85+L86</f>
        <v>21944.356748980754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95092.212578916602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1158</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72.174666666666667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6920.8049424530018</v>
      </c>
      <c r="N48" s="276">
        <f>K48*M48</f>
        <v>276.83219769812007</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8517.9137753267714</v>
      </c>
      <c r="N49" s="276">
        <f>K49*M49</f>
        <v>3407.1655101307088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486.58582441554188</v>
      </c>
      <c r="N50" s="276">
        <f>K50*M50</f>
        <v>1459.7574732466255</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5143.7551810754539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721.74666666666667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5937.6765144087876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1187.5353028817576</v>
      </c>
      <c r="M84" s="868"/>
      <c r="N84" s="54"/>
    </row>
    <row r="85" spans="1:14">
      <c r="B85" s="92" t="s">
        <v>973</v>
      </c>
      <c r="C85" s="93"/>
      <c r="D85" s="93"/>
      <c r="E85" s="93"/>
      <c r="F85" s="93"/>
      <c r="G85" s="93"/>
      <c r="H85" s="93"/>
      <c r="I85" s="90"/>
      <c r="J85" s="91"/>
      <c r="K85" s="308">
        <v>0.05</v>
      </c>
      <c r="L85" s="867">
        <f>N79*K85</f>
        <v>296.8838257204394</v>
      </c>
      <c r="M85" s="868"/>
      <c r="N85" s="54"/>
    </row>
    <row r="86" spans="1:14" ht="15.75" thickBot="1">
      <c r="B86" s="94" t="s">
        <v>974</v>
      </c>
      <c r="C86" s="95"/>
      <c r="D86" s="95"/>
      <c r="E86" s="95"/>
      <c r="F86" s="95"/>
      <c r="G86" s="95"/>
      <c r="H86" s="95"/>
      <c r="I86" s="96"/>
      <c r="J86" s="97"/>
      <c r="K86" s="309">
        <v>0.05</v>
      </c>
      <c r="L86" s="869">
        <f>N79*K86</f>
        <v>296.8838257204394</v>
      </c>
      <c r="M86" s="870"/>
      <c r="N86" s="54"/>
    </row>
    <row r="87" spans="1:14" ht="15.75" thickBot="1">
      <c r="B87" s="833" t="s">
        <v>953</v>
      </c>
      <c r="C87" s="834"/>
      <c r="D87" s="834"/>
      <c r="E87" s="834"/>
      <c r="F87" s="834"/>
      <c r="G87" s="834"/>
      <c r="H87" s="834"/>
      <c r="I87" s="834"/>
      <c r="J87" s="834"/>
      <c r="K87" s="834"/>
      <c r="L87" s="834"/>
      <c r="M87" s="835"/>
      <c r="N87" s="55">
        <f>L84+L85+L86</f>
        <v>1781.3029543226362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7718.9794687314243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election activeCell="C72" sqref="C72"/>
    </sheetView>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1159</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72.174666666666667</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24489.002104064468</v>
      </c>
      <c r="N48" s="276">
        <f>K48*M48</f>
        <v>9795.6008416257882</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486.58582441554188</v>
      </c>
      <c r="N49" s="276">
        <f>K49*M49</f>
        <v>1459.7574732466255</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11255.358314872414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721.74666666666667</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12049.279648205746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2409.855929641149</v>
      </c>
      <c r="M84" s="868"/>
      <c r="N84" s="54"/>
    </row>
    <row r="85" spans="1:14">
      <c r="B85" s="92" t="s">
        <v>973</v>
      </c>
      <c r="C85" s="93"/>
      <c r="D85" s="93"/>
      <c r="E85" s="93"/>
      <c r="F85" s="93"/>
      <c r="G85" s="93"/>
      <c r="H85" s="93"/>
      <c r="I85" s="90"/>
      <c r="J85" s="91"/>
      <c r="K85" s="308">
        <v>0.05</v>
      </c>
      <c r="L85" s="867">
        <f>N79*K85</f>
        <v>602.46398241028726</v>
      </c>
      <c r="M85" s="868"/>
      <c r="N85" s="54"/>
    </row>
    <row r="86" spans="1:14" ht="15.75" thickBot="1">
      <c r="B86" s="94" t="s">
        <v>974</v>
      </c>
      <c r="C86" s="95"/>
      <c r="D86" s="95"/>
      <c r="E86" s="95"/>
      <c r="F86" s="95"/>
      <c r="G86" s="95"/>
      <c r="H86" s="95"/>
      <c r="I86" s="96"/>
      <c r="J86" s="97"/>
      <c r="K86" s="309">
        <v>0.05</v>
      </c>
      <c r="L86" s="869">
        <f>N79*K86</f>
        <v>602.46398241028726</v>
      </c>
      <c r="M86" s="870"/>
      <c r="N86" s="54"/>
    </row>
    <row r="87" spans="1:14" ht="15.75" thickBot="1">
      <c r="B87" s="833" t="s">
        <v>953</v>
      </c>
      <c r="C87" s="834"/>
      <c r="D87" s="834"/>
      <c r="E87" s="834"/>
      <c r="F87" s="834"/>
      <c r="G87" s="834"/>
      <c r="H87" s="834"/>
      <c r="I87" s="834"/>
      <c r="J87" s="834"/>
      <c r="K87" s="834"/>
      <c r="L87" s="834"/>
      <c r="M87" s="835"/>
      <c r="N87" s="55">
        <f>L84+L85+L86</f>
        <v>3614.7838944617238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15664.063542667469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election activeCell="C72" sqref="C72"/>
    </sheetView>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1160</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286.59765815254394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6920.8049424530018</v>
      </c>
      <c r="N48" s="276">
        <f>K48*M48</f>
        <v>553.66439539624014</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8517.9137753267714</v>
      </c>
      <c r="N49" s="276">
        <f>K49*M49</f>
        <v>3407.1655101307088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486.58582441554188</v>
      </c>
      <c r="N50" s="276">
        <f>K50*M50</f>
        <v>1459.7574732466255</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12776.870662990159</v>
      </c>
      <c r="N51" s="276">
        <f>K51*M51</f>
        <v>19165.305994485239</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24585.893373258812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
    </row>
    <row r="77" spans="1:15" ht="15.75" thickBot="1">
      <c r="B77" s="833" t="s">
        <v>953</v>
      </c>
      <c r="C77" s="834"/>
      <c r="D77" s="834"/>
      <c r="E77" s="834"/>
      <c r="F77" s="834"/>
      <c r="G77" s="834"/>
      <c r="H77" s="834"/>
      <c r="I77" s="834"/>
      <c r="J77" s="834"/>
      <c r="K77" s="834"/>
      <c r="L77" s="834"/>
      <c r="M77" s="835"/>
      <c r="N77" s="305">
        <f>SUM(N71:N76)</f>
        <v>2865.9765815254395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27738.467612936794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5547.6935225873594</v>
      </c>
      <c r="M84" s="868"/>
      <c r="N84" s="54"/>
    </row>
    <row r="85" spans="1:14">
      <c r="B85" s="92" t="s">
        <v>973</v>
      </c>
      <c r="C85" s="93"/>
      <c r="D85" s="93"/>
      <c r="E85" s="93"/>
      <c r="F85" s="93"/>
      <c r="G85" s="93"/>
      <c r="H85" s="93"/>
      <c r="I85" s="90"/>
      <c r="J85" s="91"/>
      <c r="K85" s="308">
        <v>0.05</v>
      </c>
      <c r="L85" s="867">
        <f>N79*K85</f>
        <v>1386.9233806468399</v>
      </c>
      <c r="M85" s="868"/>
      <c r="N85" s="54"/>
    </row>
    <row r="86" spans="1:14" ht="15.75" thickBot="1">
      <c r="B86" s="94" t="s">
        <v>974</v>
      </c>
      <c r="C86" s="95"/>
      <c r="D86" s="95"/>
      <c r="E86" s="95"/>
      <c r="F86" s="95"/>
      <c r="G86" s="95"/>
      <c r="H86" s="95"/>
      <c r="I86" s="96"/>
      <c r="J86" s="97"/>
      <c r="K86" s="309">
        <v>0.05</v>
      </c>
      <c r="L86" s="869">
        <f>N79*K86</f>
        <v>1386.9233806468399</v>
      </c>
      <c r="M86" s="870"/>
      <c r="N86" s="54"/>
    </row>
    <row r="87" spans="1:14" ht="15.75" thickBot="1">
      <c r="B87" s="833" t="s">
        <v>953</v>
      </c>
      <c r="C87" s="834"/>
      <c r="D87" s="834"/>
      <c r="E87" s="834"/>
      <c r="F87" s="834"/>
      <c r="G87" s="834"/>
      <c r="H87" s="834"/>
      <c r="I87" s="834"/>
      <c r="J87" s="834"/>
      <c r="K87" s="834"/>
      <c r="L87" s="834"/>
      <c r="M87" s="835"/>
      <c r="N87" s="55">
        <f>L84+L85+L86</f>
        <v>8321.5402838810387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36060.007896817835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1161</v>
      </c>
      <c r="C31" s="84" t="s">
        <v>2178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286.59765815254394</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24489.002104064468</v>
      </c>
      <c r="N48" s="276">
        <f>K48*M48</f>
        <v>9795.6008416257882</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486.58582441554188</v>
      </c>
      <c r="N49" s="276">
        <f>K49*M49</f>
        <v>1459.7574732466255</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12776.870662990159</v>
      </c>
      <c r="N50" s="276">
        <f>K50*M50</f>
        <v>19165.305994485239</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30420.664309357653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2865.9765815254395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33573.238549035639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6714.6477098071282</v>
      </c>
      <c r="M84" s="868"/>
      <c r="N84" s="54"/>
    </row>
    <row r="85" spans="1:14">
      <c r="B85" s="92" t="s">
        <v>973</v>
      </c>
      <c r="C85" s="93"/>
      <c r="D85" s="93"/>
      <c r="E85" s="93"/>
      <c r="F85" s="93"/>
      <c r="G85" s="93"/>
      <c r="H85" s="93"/>
      <c r="I85" s="90"/>
      <c r="J85" s="91"/>
      <c r="K85" s="308">
        <v>0.05</v>
      </c>
      <c r="L85" s="867">
        <f>N79*K85</f>
        <v>1678.661927451782</v>
      </c>
      <c r="M85" s="868"/>
      <c r="N85" s="54"/>
    </row>
    <row r="86" spans="1:14" ht="15.75" thickBot="1">
      <c r="B86" s="94" t="s">
        <v>974</v>
      </c>
      <c r="C86" s="95"/>
      <c r="D86" s="95"/>
      <c r="E86" s="95"/>
      <c r="F86" s="95"/>
      <c r="G86" s="95"/>
      <c r="H86" s="95"/>
      <c r="I86" s="96"/>
      <c r="J86" s="97"/>
      <c r="K86" s="309">
        <v>0.05</v>
      </c>
      <c r="L86" s="869">
        <f>N79*K86</f>
        <v>1678.661927451782</v>
      </c>
      <c r="M86" s="870"/>
      <c r="N86" s="54"/>
    </row>
    <row r="87" spans="1:14" ht="15.75" thickBot="1">
      <c r="B87" s="833" t="s">
        <v>953</v>
      </c>
      <c r="C87" s="834"/>
      <c r="D87" s="834"/>
      <c r="E87" s="834"/>
      <c r="F87" s="834"/>
      <c r="G87" s="834"/>
      <c r="H87" s="834"/>
      <c r="I87" s="834"/>
      <c r="J87" s="834"/>
      <c r="K87" s="834"/>
      <c r="L87" s="834"/>
      <c r="M87" s="835"/>
      <c r="N87" s="55">
        <f>L84+L85+L86</f>
        <v>10071.971564710691</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43645.210113746332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241</v>
      </c>
      <c r="B36" s="846" t="str">
        <f>VLOOKUP(A36,EQUIPOS!A6:D154,3,FALSE)</f>
        <v>Grúa (capacidad 15 ton)</v>
      </c>
      <c r="C36" s="847"/>
      <c r="D36" s="847"/>
      <c r="E36" s="847"/>
      <c r="F36" s="847"/>
      <c r="G36" s="847"/>
      <c r="H36" s="848"/>
      <c r="I36" s="271"/>
      <c r="J36" s="272"/>
      <c r="K36" s="273">
        <f>VLOOKUP(A36,EQUIPOS!A6:D163,4,FALSE)</f>
        <v>169131.19394957702</v>
      </c>
      <c r="L36" s="274"/>
      <c r="M36" s="340">
        <v>0.75</v>
      </c>
      <c r="N36" s="276">
        <f>K36/M36</f>
        <v>225508.25859943603</v>
      </c>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0.2</v>
      </c>
      <c r="N41" s="348">
        <f>N77*M41</f>
        <v>8969.3081204802675</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234477.5667199163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11569.820217760191</v>
      </c>
      <c r="N48" s="276">
        <f>K48*M48</f>
        <v>11569.820217760191</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11569.820217760191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v>
      </c>
      <c r="N72" s="399">
        <f>K72/M72</f>
        <v>27065.5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44846.540602401335</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290893.92754007783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58178.785508015571</v>
      </c>
      <c r="M84" s="868"/>
      <c r="N84" s="54"/>
    </row>
    <row r="85" spans="1:14">
      <c r="B85" s="92" t="s">
        <v>973</v>
      </c>
      <c r="C85" s="93"/>
      <c r="D85" s="93"/>
      <c r="E85" s="93"/>
      <c r="F85" s="93"/>
      <c r="G85" s="93"/>
      <c r="H85" s="93"/>
      <c r="I85" s="90"/>
      <c r="J85" s="91"/>
      <c r="K85" s="308">
        <v>0.05</v>
      </c>
      <c r="L85" s="867">
        <f>N79*K85</f>
        <v>14544.696377003893</v>
      </c>
      <c r="M85" s="868"/>
      <c r="N85" s="54"/>
    </row>
    <row r="86" spans="1:14" ht="15.75" thickBot="1">
      <c r="B86" s="94" t="s">
        <v>974</v>
      </c>
      <c r="C86" s="95"/>
      <c r="D86" s="95"/>
      <c r="E86" s="95"/>
      <c r="F86" s="95"/>
      <c r="G86" s="95"/>
      <c r="H86" s="95"/>
      <c r="I86" s="96"/>
      <c r="J86" s="97"/>
      <c r="K86" s="309">
        <v>0.05</v>
      </c>
      <c r="L86" s="869">
        <f>N79*K86</f>
        <v>14544.696377003893</v>
      </c>
      <c r="M86" s="870"/>
      <c r="N86" s="54"/>
    </row>
    <row r="87" spans="1:14" ht="15.75" thickBot="1">
      <c r="B87" s="833" t="s">
        <v>953</v>
      </c>
      <c r="C87" s="834"/>
      <c r="D87" s="834"/>
      <c r="E87" s="834"/>
      <c r="F87" s="834"/>
      <c r="G87" s="834"/>
      <c r="H87" s="834"/>
      <c r="I87" s="834"/>
      <c r="J87" s="834"/>
      <c r="K87" s="834"/>
      <c r="L87" s="834"/>
      <c r="M87" s="835"/>
      <c r="N87" s="55">
        <f>L84+L85+L86</f>
        <v>87268.178262023343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378162.1058021012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0.2</v>
      </c>
      <c r="N41" s="348">
        <f>N77*M41</f>
        <v>6726.9810903601992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6726.9810903601992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11569.820217760191</v>
      </c>
      <c r="N48" s="276">
        <f>K48*M48</f>
        <v>11569.820217760191</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11569.820217760191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8</v>
      </c>
      <c r="N72" s="399">
        <f>K72/M72</f>
        <v>20299.125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
    </row>
    <row r="77" spans="1:15" ht="15.75" thickBot="1">
      <c r="B77" s="833" t="s">
        <v>953</v>
      </c>
      <c r="C77" s="834"/>
      <c r="D77" s="834"/>
      <c r="E77" s="834"/>
      <c r="F77" s="834"/>
      <c r="G77" s="834"/>
      <c r="H77" s="834"/>
      <c r="I77" s="834"/>
      <c r="J77" s="834"/>
      <c r="K77" s="834"/>
      <c r="L77" s="834"/>
      <c r="M77" s="835"/>
      <c r="N77" s="305">
        <f>SUM(N71:N76)</f>
        <v>33634.905451800994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51931.706759921384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10386.341351984278</v>
      </c>
      <c r="M84" s="868"/>
      <c r="N84" s="54"/>
    </row>
    <row r="85" spans="1:14">
      <c r="B85" s="92" t="s">
        <v>973</v>
      </c>
      <c r="C85" s="93"/>
      <c r="D85" s="93"/>
      <c r="E85" s="93"/>
      <c r="F85" s="93"/>
      <c r="G85" s="93"/>
      <c r="H85" s="93"/>
      <c r="I85" s="90"/>
      <c r="J85" s="91"/>
      <c r="K85" s="308">
        <v>0.05</v>
      </c>
      <c r="L85" s="867">
        <f>N79*K85</f>
        <v>2596.5853379960695</v>
      </c>
      <c r="M85" s="868"/>
      <c r="N85" s="54"/>
    </row>
    <row r="86" spans="1:14" ht="15.75" thickBot="1">
      <c r="B86" s="94" t="s">
        <v>974</v>
      </c>
      <c r="C86" s="95"/>
      <c r="D86" s="95"/>
      <c r="E86" s="95"/>
      <c r="F86" s="95"/>
      <c r="G86" s="95"/>
      <c r="H86" s="95"/>
      <c r="I86" s="96"/>
      <c r="J86" s="97"/>
      <c r="K86" s="309">
        <v>0.05</v>
      </c>
      <c r="L86" s="869">
        <f>N79*K86</f>
        <v>2596.5853379960695</v>
      </c>
      <c r="M86" s="870"/>
      <c r="N86" s="54"/>
    </row>
    <row r="87" spans="1:14" ht="15.75" thickBot="1">
      <c r="B87" s="833" t="s">
        <v>953</v>
      </c>
      <c r="C87" s="834"/>
      <c r="D87" s="834"/>
      <c r="E87" s="834"/>
      <c r="F87" s="834"/>
      <c r="G87" s="834"/>
      <c r="H87" s="834"/>
      <c r="I87" s="834"/>
      <c r="J87" s="834"/>
      <c r="K87" s="834"/>
      <c r="L87" s="834"/>
      <c r="M87" s="835"/>
      <c r="N87" s="55">
        <f>L84+L85+L86</f>
        <v>15579.512027976418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67511.2187878978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0.15</v>
      </c>
      <c r="N41" s="348">
        <f>N77*M41</f>
        <v>2686.8530451800998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2686.8530451800998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11569.820217760191</v>
      </c>
      <c r="N48" s="276">
        <f>K48*M48</f>
        <v>11569.820217760191</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11569.820217760191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12</v>
      </c>
      <c r="N72" s="399">
        <f>K72/M72</f>
        <v>9021.8333333333339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
    </row>
    <row r="77" spans="1:15" ht="15.75" thickBot="1">
      <c r="B77" s="833" t="s">
        <v>953</v>
      </c>
      <c r="C77" s="834"/>
      <c r="D77" s="834"/>
      <c r="E77" s="834"/>
      <c r="F77" s="834"/>
      <c r="G77" s="834"/>
      <c r="H77" s="834"/>
      <c r="I77" s="834"/>
      <c r="J77" s="834"/>
      <c r="K77" s="834"/>
      <c r="L77" s="834"/>
      <c r="M77" s="835"/>
      <c r="N77" s="305">
        <f>SUM(N71:N76)</f>
        <v>17912.353634534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32169.02689747429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6433.8053794948582</v>
      </c>
      <c r="M84" s="868"/>
      <c r="N84" s="54"/>
    </row>
    <row r="85" spans="1:14">
      <c r="B85" s="92" t="s">
        <v>973</v>
      </c>
      <c r="C85" s="93"/>
      <c r="D85" s="93"/>
      <c r="E85" s="93"/>
      <c r="F85" s="93"/>
      <c r="G85" s="93"/>
      <c r="H85" s="93"/>
      <c r="I85" s="90"/>
      <c r="J85" s="91"/>
      <c r="K85" s="308">
        <v>0.05</v>
      </c>
      <c r="L85" s="867">
        <f>N79*K85</f>
        <v>1608.4513448737146</v>
      </c>
      <c r="M85" s="868"/>
      <c r="N85" s="54"/>
    </row>
    <row r="86" spans="1:14" ht="15.75" thickBot="1">
      <c r="B86" s="94" t="s">
        <v>974</v>
      </c>
      <c r="C86" s="95"/>
      <c r="D86" s="95"/>
      <c r="E86" s="95"/>
      <c r="F86" s="95"/>
      <c r="G86" s="95"/>
      <c r="H86" s="95"/>
      <c r="I86" s="96"/>
      <c r="J86" s="97"/>
      <c r="K86" s="309">
        <v>0.05</v>
      </c>
      <c r="L86" s="869">
        <f>N79*K86</f>
        <v>1608.4513448737146</v>
      </c>
      <c r="M86" s="870"/>
      <c r="N86" s="54"/>
    </row>
    <row r="87" spans="1:14" ht="15.75" thickBot="1">
      <c r="B87" s="833" t="s">
        <v>953</v>
      </c>
      <c r="C87" s="834"/>
      <c r="D87" s="834"/>
      <c r="E87" s="834"/>
      <c r="F87" s="834"/>
      <c r="G87" s="834"/>
      <c r="H87" s="834"/>
      <c r="I87" s="834"/>
      <c r="J87" s="834"/>
      <c r="K87" s="834"/>
      <c r="L87" s="834"/>
      <c r="M87" s="835"/>
      <c r="N87" s="55">
        <f>L84+L85+L86</f>
        <v>9650.7080692422878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41819.734966716576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0.15</v>
      </c>
      <c r="N41" s="348">
        <f>N77*M41</f>
        <v>2015.1397838850748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2015.1397838850748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11569.820217760191</v>
      </c>
      <c r="N48" s="276">
        <f>K48*M48</f>
        <v>11569.820217760191</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11569.820217760191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16</v>
      </c>
      <c r="N72" s="399">
        <f>K72/M72</f>
        <v>6766.375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13434.265225900499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27019.225227545765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5403.8450455091534</v>
      </c>
      <c r="M84" s="868"/>
      <c r="N84" s="54"/>
    </row>
    <row r="85" spans="1:14">
      <c r="B85" s="92" t="s">
        <v>973</v>
      </c>
      <c r="C85" s="93"/>
      <c r="D85" s="93"/>
      <c r="E85" s="93"/>
      <c r="F85" s="93"/>
      <c r="G85" s="93"/>
      <c r="H85" s="93"/>
      <c r="I85" s="90"/>
      <c r="J85" s="91"/>
      <c r="K85" s="308">
        <v>0.05</v>
      </c>
      <c r="L85" s="867">
        <f>N79*K85</f>
        <v>1350.9612613772883</v>
      </c>
      <c r="M85" s="868"/>
      <c r="N85" s="54"/>
    </row>
    <row r="86" spans="1:14" ht="15.75" thickBot="1">
      <c r="B86" s="94" t="s">
        <v>974</v>
      </c>
      <c r="C86" s="95"/>
      <c r="D86" s="95"/>
      <c r="E86" s="95"/>
      <c r="F86" s="95"/>
      <c r="G86" s="95"/>
      <c r="H86" s="95"/>
      <c r="I86" s="96"/>
      <c r="J86" s="97"/>
      <c r="K86" s="309">
        <v>0.05</v>
      </c>
      <c r="L86" s="869">
        <f>N79*K86</f>
        <v>1350.9612613772883</v>
      </c>
      <c r="M86" s="870"/>
      <c r="N86" s="54"/>
    </row>
    <row r="87" spans="1:14" ht="15.75" thickBot="1">
      <c r="B87" s="833" t="s">
        <v>953</v>
      </c>
      <c r="C87" s="834"/>
      <c r="D87" s="834"/>
      <c r="E87" s="834"/>
      <c r="F87" s="834"/>
      <c r="G87" s="834"/>
      <c r="H87" s="834"/>
      <c r="I87" s="834"/>
      <c r="J87" s="834"/>
      <c r="K87" s="834"/>
      <c r="L87" s="834"/>
      <c r="M87" s="835"/>
      <c r="N87" s="55">
        <f>L84+L85+L86</f>
        <v>8105.7675682637291</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35124.992795809492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0.15</v>
      </c>
      <c r="N41" s="348">
        <f>N77*M41</f>
        <v>11305.850572033949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74531.745534109257</v>
      </c>
      <c r="N48" s="276">
        <f>K48*M48</f>
        <v>156516.66562162945</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11569.820217760191</v>
      </c>
      <c r="N49" s="276">
        <f>K49*M49</f>
        <v>11569.820217760191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168086.48583938964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75372.337146892998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254764.6735583166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50952.934711663322</v>
      </c>
      <c r="M84" s="868"/>
      <c r="N84" s="54"/>
    </row>
    <row r="85" spans="1:14">
      <c r="B85" s="92" t="s">
        <v>973</v>
      </c>
      <c r="C85" s="93"/>
      <c r="D85" s="93"/>
      <c r="E85" s="93"/>
      <c r="F85" s="93"/>
      <c r="G85" s="93"/>
      <c r="H85" s="93"/>
      <c r="I85" s="90"/>
      <c r="J85" s="91"/>
      <c r="K85" s="308">
        <v>0.05</v>
      </c>
      <c r="L85" s="867">
        <f>N79*K85</f>
        <v>12738.23367791583</v>
      </c>
      <c r="M85" s="868"/>
      <c r="N85" s="54"/>
    </row>
    <row r="86" spans="1:14" ht="15.75" thickBot="1">
      <c r="B86" s="94" t="s">
        <v>974</v>
      </c>
      <c r="C86" s="95"/>
      <c r="D86" s="95"/>
      <c r="E86" s="95"/>
      <c r="F86" s="95"/>
      <c r="G86" s="95"/>
      <c r="H86" s="95"/>
      <c r="I86" s="96"/>
      <c r="J86" s="97"/>
      <c r="K86" s="309">
        <v>0.05</v>
      </c>
      <c r="L86" s="869">
        <f>N79*K86</f>
        <v>12738.23367791583</v>
      </c>
      <c r="M86" s="870"/>
      <c r="N86" s="54"/>
    </row>
    <row r="87" spans="1:14" ht="15.75" thickBot="1">
      <c r="B87" s="833" t="s">
        <v>953</v>
      </c>
      <c r="C87" s="834"/>
      <c r="D87" s="834"/>
      <c r="E87" s="834"/>
      <c r="F87" s="834"/>
      <c r="G87" s="834"/>
      <c r="H87" s="834"/>
      <c r="I87" s="834"/>
      <c r="J87" s="834"/>
      <c r="K87" s="834"/>
      <c r="L87" s="834"/>
      <c r="M87" s="835"/>
      <c r="N87" s="55">
        <f>L84+L85+L86</f>
        <v>76429.402067494986</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331194.07562581159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0.15</v>
      </c>
      <c r="N41" s="348">
        <f>N77*M41</f>
        <v>11305.850572033949</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74531.745534109257</v>
      </c>
      <c r="N48" s="276">
        <f>K48*M48</f>
        <v>149063.49106821851</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11569.820217760191</v>
      </c>
      <c r="N49" s="276">
        <f>K49*M49</f>
        <v>11569.820217760191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160633.31128597871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75372.337146892998</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247311.49900490567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49462.299800981134</v>
      </c>
      <c r="M84" s="868"/>
      <c r="N84" s="54"/>
    </row>
    <row r="85" spans="1:14">
      <c r="B85" s="92" t="s">
        <v>973</v>
      </c>
      <c r="C85" s="93"/>
      <c r="D85" s="93"/>
      <c r="E85" s="93"/>
      <c r="F85" s="93"/>
      <c r="G85" s="93"/>
      <c r="H85" s="93"/>
      <c r="I85" s="90"/>
      <c r="J85" s="91"/>
      <c r="K85" s="308">
        <v>0.05</v>
      </c>
      <c r="L85" s="867">
        <f>N79*K85</f>
        <v>12365.574950245284</v>
      </c>
      <c r="M85" s="868"/>
      <c r="N85" s="54"/>
    </row>
    <row r="86" spans="1:14" ht="15.75" thickBot="1">
      <c r="B86" s="94" t="s">
        <v>974</v>
      </c>
      <c r="C86" s="95"/>
      <c r="D86" s="95"/>
      <c r="E86" s="95"/>
      <c r="F86" s="95"/>
      <c r="G86" s="95"/>
      <c r="H86" s="95"/>
      <c r="I86" s="96"/>
      <c r="J86" s="97"/>
      <c r="K86" s="309">
        <v>0.05</v>
      </c>
      <c r="L86" s="869">
        <f>N79*K86</f>
        <v>12365.574950245284</v>
      </c>
      <c r="M86" s="870"/>
      <c r="N86" s="54"/>
    </row>
    <row r="87" spans="1:14" ht="15.75" thickBot="1">
      <c r="B87" s="833" t="s">
        <v>953</v>
      </c>
      <c r="C87" s="834"/>
      <c r="D87" s="834"/>
      <c r="E87" s="834"/>
      <c r="F87" s="834"/>
      <c r="G87" s="834"/>
      <c r="H87" s="834"/>
      <c r="I87" s="834"/>
      <c r="J87" s="834"/>
      <c r="K87" s="834"/>
      <c r="L87" s="834"/>
      <c r="M87" s="835"/>
      <c r="N87" s="55">
        <f>L84+L85+L86</f>
        <v>74193.449701471705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321504.94870637736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4720.6884844632978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4720.6884844632978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74531.745534109257</v>
      </c>
      <c r="N48" s="276">
        <f>K48*M48</f>
        <v>97636.58664968313</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11569.820217760191</v>
      </c>
      <c r="N49" s="276">
        <f>K49*M49</f>
        <v>11569.820217760191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109206.40686744332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5.7</v>
      </c>
      <c r="N72" s="399">
        <f>K72/M72</f>
        <v>28490</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47206.884844632979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161133.9801965396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32226.796039307923</v>
      </c>
      <c r="M84" s="868"/>
      <c r="N84" s="54"/>
    </row>
    <row r="85" spans="1:14">
      <c r="B85" s="92" t="s">
        <v>973</v>
      </c>
      <c r="C85" s="93"/>
      <c r="D85" s="93"/>
      <c r="E85" s="93"/>
      <c r="F85" s="93"/>
      <c r="G85" s="93"/>
      <c r="H85" s="93"/>
      <c r="I85" s="90"/>
      <c r="J85" s="91"/>
      <c r="K85" s="308">
        <v>0.05</v>
      </c>
      <c r="L85" s="867">
        <f>N79*K85</f>
        <v>8056.6990098269807</v>
      </c>
      <c r="M85" s="868"/>
      <c r="N85" s="54"/>
    </row>
    <row r="86" spans="1:14" ht="15.75" thickBot="1">
      <c r="B86" s="94" t="s">
        <v>974</v>
      </c>
      <c r="C86" s="95"/>
      <c r="D86" s="95"/>
      <c r="E86" s="95"/>
      <c r="F86" s="95"/>
      <c r="G86" s="95"/>
      <c r="H86" s="95"/>
      <c r="I86" s="96"/>
      <c r="J86" s="97"/>
      <c r="K86" s="309">
        <v>0.05</v>
      </c>
      <c r="L86" s="869">
        <f>N79*K86</f>
        <v>8056.6990098269807</v>
      </c>
      <c r="M86" s="870"/>
      <c r="N86" s="54"/>
    </row>
    <row r="87" spans="1:14" ht="15.75" thickBot="1">
      <c r="B87" s="833" t="s">
        <v>953</v>
      </c>
      <c r="C87" s="834"/>
      <c r="D87" s="834"/>
      <c r="E87" s="834"/>
      <c r="F87" s="834"/>
      <c r="G87" s="834"/>
      <c r="H87" s="834"/>
      <c r="I87" s="834"/>
      <c r="J87" s="834"/>
      <c r="K87" s="834"/>
      <c r="L87" s="834"/>
      <c r="M87" s="835"/>
      <c r="N87" s="55">
        <f>L84+L85+L86</f>
        <v>48340.194058961883</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209474.17425550148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1725</v>
      </c>
      <c r="C31" s="84" t="s">
        <v>2186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3957.0477002118823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3957.0477002118823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74531.745534109257</v>
      </c>
      <c r="N48" s="276">
        <f>K48*M48</f>
        <v>81984.920087520193</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11569.820217760191</v>
      </c>
      <c r="N49" s="276">
        <f>K49*M49</f>
        <v>11569.820217760191</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93554.740305280386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6.8</v>
      </c>
      <c r="N72" s="399">
        <f>K72/M72</f>
        <v>23881.323529411766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39570.477002118823</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137082.2650076111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27416.453001522223</v>
      </c>
      <c r="M84" s="868"/>
      <c r="N84" s="54"/>
    </row>
    <row r="85" spans="1:14">
      <c r="B85" s="92" t="s">
        <v>973</v>
      </c>
      <c r="C85" s="93"/>
      <c r="D85" s="93"/>
      <c r="E85" s="93"/>
      <c r="F85" s="93"/>
      <c r="G85" s="93"/>
      <c r="H85" s="93"/>
      <c r="I85" s="90"/>
      <c r="J85" s="91"/>
      <c r="K85" s="308">
        <v>0.05</v>
      </c>
      <c r="L85" s="867">
        <f>N79*K85</f>
        <v>6854.1132503805557</v>
      </c>
      <c r="M85" s="868"/>
      <c r="N85" s="54"/>
    </row>
    <row r="86" spans="1:14" ht="15.75" thickBot="1">
      <c r="B86" s="94" t="s">
        <v>974</v>
      </c>
      <c r="C86" s="95"/>
      <c r="D86" s="95"/>
      <c r="E86" s="95"/>
      <c r="F86" s="95"/>
      <c r="G86" s="95"/>
      <c r="H86" s="95"/>
      <c r="I86" s="96"/>
      <c r="J86" s="97"/>
      <c r="K86" s="309">
        <v>0.05</v>
      </c>
      <c r="L86" s="869">
        <f>N79*K86</f>
        <v>6854.1132503805557</v>
      </c>
      <c r="M86" s="870"/>
      <c r="N86" s="54"/>
    </row>
    <row r="87" spans="1:14" ht="15.75" thickBot="1">
      <c r="B87" s="833" t="s">
        <v>953</v>
      </c>
      <c r="C87" s="834"/>
      <c r="D87" s="834"/>
      <c r="E87" s="834"/>
      <c r="F87" s="834"/>
      <c r="G87" s="834"/>
      <c r="H87" s="834"/>
      <c r="I87" s="834"/>
      <c r="J87" s="834"/>
      <c r="K87" s="834"/>
      <c r="L87" s="834"/>
      <c r="M87" s="835"/>
      <c r="N87" s="55">
        <f>L84+L85+L86</f>
        <v>41124.679502283332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178206.94450989444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election activeCell="C72" sqref="C72"/>
    </sheetView>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1162</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A38" s="116"/>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269.07924361440803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269.07924361440803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74531.745534109257</v>
      </c>
      <c r="N48" s="276">
        <f>K48*M48</f>
        <v>3726.587276705463</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73.467006312193405</v>
      </c>
      <c r="N49" s="276">
        <f>K49*M49</f>
        <v>367.33503156096702</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9878.7339321373092</v>
      </c>
      <c r="N50" s="276">
        <f>K50*M50</f>
        <v>9878.7339321373092</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13972.65624040374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100</v>
      </c>
      <c r="N72" s="399">
        <f>K72/M72</f>
        <v>1623.93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2690.7924361440801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16932.527920162225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3386.5055840324453</v>
      </c>
      <c r="M84" s="868"/>
      <c r="N84" s="54"/>
    </row>
    <row r="85" spans="1:14">
      <c r="B85" s="92" t="s">
        <v>973</v>
      </c>
      <c r="C85" s="93"/>
      <c r="D85" s="93"/>
      <c r="E85" s="93"/>
      <c r="F85" s="93"/>
      <c r="G85" s="93"/>
      <c r="H85" s="93"/>
      <c r="I85" s="90"/>
      <c r="J85" s="91"/>
      <c r="K85" s="308">
        <v>0.05</v>
      </c>
      <c r="L85" s="867">
        <f>N79*K85</f>
        <v>846.62639600811133</v>
      </c>
      <c r="M85" s="868"/>
      <c r="N85" s="54"/>
    </row>
    <row r="86" spans="1:14" ht="15.75" thickBot="1">
      <c r="B86" s="94" t="s">
        <v>974</v>
      </c>
      <c r="C86" s="95"/>
      <c r="D86" s="95"/>
      <c r="E86" s="95"/>
      <c r="F86" s="95"/>
      <c r="G86" s="95"/>
      <c r="H86" s="95"/>
      <c r="I86" s="96"/>
      <c r="J86" s="97"/>
      <c r="K86" s="309">
        <v>0.05</v>
      </c>
      <c r="L86" s="869">
        <f>N79*K86</f>
        <v>846.62639600811133</v>
      </c>
      <c r="M86" s="870"/>
      <c r="N86" s="54"/>
    </row>
    <row r="87" spans="1:14" ht="15.75" thickBot="1">
      <c r="B87" s="833" t="s">
        <v>953</v>
      </c>
      <c r="C87" s="834"/>
      <c r="D87" s="834"/>
      <c r="E87" s="834"/>
      <c r="F87" s="834"/>
      <c r="G87" s="834"/>
      <c r="H87" s="834"/>
      <c r="I87" s="834"/>
      <c r="J87" s="834"/>
      <c r="K87" s="834"/>
      <c r="L87" s="834"/>
      <c r="M87" s="835"/>
      <c r="N87" s="55">
        <f>L84+L85+L86</f>
        <v>5079.7583760486677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22012.286296210892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election activeCell="C72" sqref="C72"/>
    </sheetView>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7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1163</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0.1</v>
      </c>
      <c r="N41" s="348">
        <f>N77*M41</f>
        <v>108.262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108.262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13770.730837224501</v>
      </c>
      <c r="N48" s="276">
        <f>K48*M48</f>
        <v>13770.730837224501</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37227.419465895982</v>
      </c>
      <c r="N49" s="276">
        <f>K49*M49</f>
        <v>1861.3709732947991</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74531.745534109257</v>
      </c>
      <c r="N50" s="276">
        <f>K50*M50</f>
        <v>5589.8809150581938</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73.467006312193405</v>
      </c>
      <c r="N51" s="276">
        <f>K51*M51</f>
        <v>367.33503156096702</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21589.317757138462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100</v>
      </c>
      <c r="N71" s="399">
        <f>K71/M71</f>
        <v>1082.6199999999999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1082.6199999999999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22780.19975713846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4556.0399514276924</v>
      </c>
      <c r="M84" s="868"/>
      <c r="N84" s="54"/>
    </row>
    <row r="85" spans="1:14">
      <c r="B85" s="92" t="s">
        <v>973</v>
      </c>
      <c r="C85" s="93"/>
      <c r="D85" s="93"/>
      <c r="E85" s="93"/>
      <c r="F85" s="93"/>
      <c r="G85" s="93"/>
      <c r="H85" s="93"/>
      <c r="I85" s="90"/>
      <c r="J85" s="91"/>
      <c r="K85" s="308">
        <v>0.05</v>
      </c>
      <c r="L85" s="867">
        <f>N79*K85</f>
        <v>1139.0099878569231</v>
      </c>
      <c r="M85" s="868"/>
      <c r="N85" s="54"/>
    </row>
    <row r="86" spans="1:14" ht="15.75" thickBot="1">
      <c r="B86" s="94" t="s">
        <v>974</v>
      </c>
      <c r="C86" s="95"/>
      <c r="D86" s="95"/>
      <c r="E86" s="95"/>
      <c r="F86" s="95"/>
      <c r="G86" s="95"/>
      <c r="H86" s="95"/>
      <c r="I86" s="96"/>
      <c r="J86" s="97"/>
      <c r="K86" s="309">
        <v>0.05</v>
      </c>
      <c r="L86" s="869">
        <f>N79*K86</f>
        <v>1139.0099878569231</v>
      </c>
      <c r="M86" s="870"/>
      <c r="N86" s="54"/>
    </row>
    <row r="87" spans="1:14" ht="15.75" thickBot="1">
      <c r="B87" s="833" t="s">
        <v>953</v>
      </c>
      <c r="C87" s="834"/>
      <c r="D87" s="834"/>
      <c r="E87" s="834"/>
      <c r="F87" s="834"/>
      <c r="G87" s="834"/>
      <c r="H87" s="834"/>
      <c r="I87" s="834"/>
      <c r="J87" s="834"/>
      <c r="K87" s="834"/>
      <c r="L87" s="834"/>
      <c r="M87" s="835"/>
      <c r="N87" s="55">
        <f>L84+L85+L86</f>
        <v>6834.0599271415394</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29614.259684279998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election activeCell="C72" sqref="C72"/>
    </sheetView>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customHeight="1" thickBot="1">
      <c r="A31" t="s">
        <v>1845</v>
      </c>
      <c r="B31" s="83" t="s">
        <v>1164</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253</v>
      </c>
      <c r="B36" s="846" t="str">
        <f>VLOOKUP(A36,EQUIPOS!A6:D154,3,FALSE)</f>
        <v>Máquina hidrosembradora</v>
      </c>
      <c r="C36" s="847"/>
      <c r="D36" s="847"/>
      <c r="E36" s="847"/>
      <c r="F36" s="847"/>
      <c r="G36" s="847"/>
      <c r="H36" s="848"/>
      <c r="I36" s="271"/>
      <c r="J36" s="272"/>
      <c r="K36" s="273">
        <f>VLOOKUP(A36,EQUIPOS!A6:D163,4,FALSE)</f>
        <v>30603.416611643181</v>
      </c>
      <c r="L36" s="274"/>
      <c r="M36" s="340">
        <v>350</v>
      </c>
      <c r="N36" s="276">
        <f>K36/M36</f>
        <v>87.438333176123379</v>
      </c>
    </row>
    <row r="37" spans="1:14">
      <c r="A37" s="116" t="s">
        <v>138</v>
      </c>
      <c r="B37" s="846" t="str">
        <f>VLOOKUP(A37,EQUIPOS!A7:D154,3,FALSE)</f>
        <v>Camioneta D-300</v>
      </c>
      <c r="C37" s="847"/>
      <c r="D37" s="847"/>
      <c r="E37" s="847"/>
      <c r="F37" s="847"/>
      <c r="G37" s="847"/>
      <c r="H37" s="848"/>
      <c r="I37" s="425"/>
      <c r="J37" s="426"/>
      <c r="K37" s="273">
        <f>VLOOKUP(A37,EQUIPOS!A7:D164,4,FALSE)</f>
        <v>53524.812072008324</v>
      </c>
      <c r="L37" s="339"/>
      <c r="M37" s="340">
        <v>350</v>
      </c>
      <c r="N37" s="276">
        <f>K37/M37</f>
        <v>152.92803449145237</v>
      </c>
    </row>
    <row r="38" spans="1:14">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4.8049864931144288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245.17135416069016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13770.730837224501</v>
      </c>
      <c r="N48" s="276">
        <f>K48*M48</f>
        <v>13770.730837224501</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1798.2323160262463</v>
      </c>
      <c r="N49" s="276">
        <f>K49*M49</f>
        <v>719.29292641049858</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73.467006312193405</v>
      </c>
      <c r="N50" s="276">
        <f>K50*M50</f>
        <v>367.33503156096702</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37227.419465895982</v>
      </c>
      <c r="N51" s="276">
        <f>K51*M51</f>
        <v>1861.3709732947991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16718.729768490768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2800</v>
      </c>
      <c r="N71" s="399">
        <f>K71/M71</f>
        <v>57.997500000000002</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96.099729862288569</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17060.000852513749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3412.0001705027498</v>
      </c>
      <c r="M84" s="868"/>
      <c r="N84" s="54"/>
    </row>
    <row r="85" spans="1:14">
      <c r="B85" s="92" t="s">
        <v>973</v>
      </c>
      <c r="C85" s="93"/>
      <c r="D85" s="93"/>
      <c r="E85" s="93"/>
      <c r="F85" s="93"/>
      <c r="G85" s="93"/>
      <c r="H85" s="93"/>
      <c r="I85" s="90"/>
      <c r="J85" s="91"/>
      <c r="K85" s="308">
        <v>0.05</v>
      </c>
      <c r="L85" s="867">
        <f>N79*K85</f>
        <v>853.00004262568746</v>
      </c>
      <c r="M85" s="868"/>
      <c r="N85" s="54"/>
    </row>
    <row r="86" spans="1:14" ht="15.75" thickBot="1">
      <c r="B86" s="94" t="s">
        <v>974</v>
      </c>
      <c r="C86" s="95"/>
      <c r="D86" s="95"/>
      <c r="E86" s="95"/>
      <c r="F86" s="95"/>
      <c r="G86" s="95"/>
      <c r="H86" s="95"/>
      <c r="I86" s="96"/>
      <c r="J86" s="97"/>
      <c r="K86" s="309">
        <v>0.05</v>
      </c>
      <c r="L86" s="869">
        <f>N79*K86</f>
        <v>853.00004262568746</v>
      </c>
      <c r="M86" s="870"/>
      <c r="N86" s="54"/>
    </row>
    <row r="87" spans="1:14" ht="15.75" thickBot="1">
      <c r="B87" s="833" t="s">
        <v>953</v>
      </c>
      <c r="C87" s="834"/>
      <c r="D87" s="834"/>
      <c r="E87" s="834"/>
      <c r="F87" s="834"/>
      <c r="G87" s="834"/>
      <c r="H87" s="834"/>
      <c r="I87" s="834"/>
      <c r="J87" s="834"/>
      <c r="K87" s="834"/>
      <c r="L87" s="834"/>
      <c r="M87" s="835"/>
      <c r="N87" s="55">
        <f>L84+L85+L86</f>
        <v>5118.0002557541247</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22178.001108267876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29.25" customHeight="1" thickBot="1">
      <c r="A31" t="s">
        <v>1845</v>
      </c>
      <c r="B31" s="83" t="s">
        <v>1726</v>
      </c>
      <c r="C31" s="975" t="s">
        <v>2049</v>
      </c>
      <c r="D31" s="976"/>
      <c r="E31" s="976"/>
      <c r="F31" s="976"/>
      <c r="G31" s="976"/>
      <c r="H31" s="976"/>
      <c r="I31" s="976"/>
      <c r="J31" s="976"/>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8000</v>
      </c>
      <c r="N36" s="276">
        <f>K36/M36</f>
        <v>6.6906015090010404</v>
      </c>
    </row>
    <row r="37" spans="1:14">
      <c r="A37" s="116"/>
      <c r="B37" s="846"/>
      <c r="C37" s="847"/>
      <c r="D37" s="847"/>
      <c r="E37" s="847"/>
      <c r="F37" s="847"/>
      <c r="G37" s="847"/>
      <c r="H37" s="848"/>
      <c r="I37" s="425"/>
      <c r="J37" s="426"/>
      <c r="K37" s="273"/>
      <c r="L37" s="339"/>
      <c r="M37" s="340"/>
      <c r="N37" s="276"/>
    </row>
    <row r="38" spans="1:14">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26.907924361440802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33.59852587044184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6151.2769098546996</v>
      </c>
      <c r="N48" s="276">
        <f>K48*M48</f>
        <v>6458.8407553474353</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19216.914244020085</v>
      </c>
      <c r="N49" s="276">
        <f>K49*M49</f>
        <v>19216.914244020085</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1116.8117447224099</v>
      </c>
      <c r="N50" s="276">
        <f>K50*M50</f>
        <v>2233.6234894448198</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27909.378488812341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2690.7924361440801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30633.769450826861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6126.7538901653725</v>
      </c>
      <c r="M84" s="868"/>
      <c r="N84" s="54"/>
    </row>
    <row r="85" spans="1:14">
      <c r="B85" s="92" t="s">
        <v>973</v>
      </c>
      <c r="C85" s="93"/>
      <c r="D85" s="93"/>
      <c r="E85" s="93"/>
      <c r="F85" s="93"/>
      <c r="G85" s="93"/>
      <c r="H85" s="93"/>
      <c r="I85" s="90"/>
      <c r="J85" s="91"/>
      <c r="K85" s="308">
        <v>0.05</v>
      </c>
      <c r="L85" s="867">
        <f>N79*K85</f>
        <v>1531.6884725413431</v>
      </c>
      <c r="M85" s="868"/>
      <c r="N85" s="54"/>
    </row>
    <row r="86" spans="1:14" ht="15.75" thickBot="1">
      <c r="B86" s="94" t="s">
        <v>974</v>
      </c>
      <c r="C86" s="95"/>
      <c r="D86" s="95"/>
      <c r="E86" s="95"/>
      <c r="F86" s="95"/>
      <c r="G86" s="95"/>
      <c r="H86" s="95"/>
      <c r="I86" s="96"/>
      <c r="J86" s="97"/>
      <c r="K86" s="309">
        <v>0.05</v>
      </c>
      <c r="L86" s="869">
        <f>N79*K86</f>
        <v>1531.6884725413431</v>
      </c>
      <c r="M86" s="870"/>
      <c r="N86" s="54"/>
    </row>
    <row r="87" spans="1:14" ht="15.75" thickBot="1">
      <c r="B87" s="833" t="s">
        <v>953</v>
      </c>
      <c r="C87" s="834"/>
      <c r="D87" s="834"/>
      <c r="E87" s="834"/>
      <c r="F87" s="834"/>
      <c r="G87" s="834"/>
      <c r="H87" s="834"/>
      <c r="I87" s="834"/>
      <c r="J87" s="834"/>
      <c r="K87" s="834"/>
      <c r="L87" s="834"/>
      <c r="M87" s="835"/>
      <c r="N87" s="55">
        <f>L84+L85+L86</f>
        <v>9190.1308352480592</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39823.900286074917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28.5" customHeight="1" thickBot="1">
      <c r="A31" t="s">
        <v>1845</v>
      </c>
      <c r="B31" s="83" t="s">
        <v>1727</v>
      </c>
      <c r="C31" s="975" t="s">
        <v>2052</v>
      </c>
      <c r="D31" s="976"/>
      <c r="E31" s="976"/>
      <c r="F31" s="976"/>
      <c r="G31" s="976"/>
      <c r="H31" s="976"/>
      <c r="I31" s="976"/>
      <c r="J31" s="976"/>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138</v>
      </c>
      <c r="B36" s="846" t="str">
        <f>VLOOKUP(A36,EQUIPOS!A6:D154,3,FALSE)</f>
        <v>Camioneta D-300</v>
      </c>
      <c r="C36" s="847"/>
      <c r="D36" s="847"/>
      <c r="E36" s="847"/>
      <c r="F36" s="847"/>
      <c r="G36" s="847"/>
      <c r="H36" s="848"/>
      <c r="I36" s="271"/>
      <c r="J36" s="272"/>
      <c r="K36" s="273">
        <f>VLOOKUP(A36,EQUIPOS!A6:D163,4,FALSE)</f>
        <v>53524.812072008324</v>
      </c>
      <c r="L36" s="274"/>
      <c r="M36" s="340">
        <v>8000</v>
      </c>
      <c r="N36" s="276">
        <f>K36/M36</f>
        <v>6.6906015090010404</v>
      </c>
    </row>
    <row r="37" spans="1:14">
      <c r="A37" s="116"/>
      <c r="B37" s="846"/>
      <c r="C37" s="847"/>
      <c r="D37" s="847"/>
      <c r="E37" s="847"/>
      <c r="F37" s="847"/>
      <c r="G37" s="847"/>
      <c r="H37" s="848"/>
      <c r="I37" s="425"/>
      <c r="J37" s="426"/>
      <c r="K37" s="273"/>
      <c r="L37" s="339"/>
      <c r="M37" s="340"/>
      <c r="N37" s="276"/>
    </row>
    <row r="38" spans="1:14">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26.907924361440802</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33.59852587044184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12391.435064656622</v>
      </c>
      <c r="N48" s="276">
        <f>K48*M48</f>
        <v>13011.006817889453</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19216.914244020085</v>
      </c>
      <c r="N49" s="276">
        <f>K49*M49</f>
        <v>19216.914244020085</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1116.8117447224099</v>
      </c>
      <c r="N50" s="276">
        <f>K50*M50</f>
        <v>2233.6234894448198</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34461.54455135436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2690.7924361440801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37185.93551336888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7437.1871026737763</v>
      </c>
      <c r="M84" s="868"/>
      <c r="N84" s="54"/>
    </row>
    <row r="85" spans="1:14">
      <c r="B85" s="92" t="s">
        <v>973</v>
      </c>
      <c r="C85" s="93"/>
      <c r="D85" s="93"/>
      <c r="E85" s="93"/>
      <c r="F85" s="93"/>
      <c r="G85" s="93"/>
      <c r="H85" s="93"/>
      <c r="I85" s="90"/>
      <c r="J85" s="91"/>
      <c r="K85" s="308">
        <v>0.05</v>
      </c>
      <c r="L85" s="867">
        <f>N79*K85</f>
        <v>1859.2967756684441</v>
      </c>
      <c r="M85" s="868"/>
      <c r="N85" s="54"/>
    </row>
    <row r="86" spans="1:14" ht="15.75" thickBot="1">
      <c r="B86" s="94" t="s">
        <v>974</v>
      </c>
      <c r="C86" s="95"/>
      <c r="D86" s="95"/>
      <c r="E86" s="95"/>
      <c r="F86" s="95"/>
      <c r="G86" s="95"/>
      <c r="H86" s="95"/>
      <c r="I86" s="96"/>
      <c r="J86" s="97"/>
      <c r="K86" s="309">
        <v>0.05</v>
      </c>
      <c r="L86" s="869">
        <f>N79*K86</f>
        <v>1859.2967756684441</v>
      </c>
      <c r="M86" s="870"/>
      <c r="N86" s="54"/>
    </row>
    <row r="87" spans="1:14" ht="15.75" thickBot="1">
      <c r="B87" s="833" t="s">
        <v>953</v>
      </c>
      <c r="C87" s="834"/>
      <c r="D87" s="834"/>
      <c r="E87" s="834"/>
      <c r="F87" s="834"/>
      <c r="G87" s="834"/>
      <c r="H87" s="834"/>
      <c r="I87" s="834"/>
      <c r="J87" s="834"/>
      <c r="K87" s="834"/>
      <c r="L87" s="834"/>
      <c r="M87" s="835"/>
      <c r="N87" s="55">
        <f>L84+L85+L86</f>
        <v>11155.780654010665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48341.716167379549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election activeCell="C72" sqref="C72"/>
    </sheetView>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30"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1165</v>
      </c>
      <c r="C31" s="84" t="s">
        <v>2190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t="s">
        <v>119</v>
      </c>
      <c r="B36" s="846" t="str">
        <f>VLOOKUP(A36,EQUIPOS!A6:D154,3,FALSE)</f>
        <v xml:space="preserve">Bomba de concreto, Producción: 30 m3/h, POTENCIA: 67 HP, MAX PRESION DE CONCRETO: 1150 PSI
</v>
      </c>
      <c r="C36" s="847"/>
      <c r="D36" s="847"/>
      <c r="E36" s="847"/>
      <c r="F36" s="847"/>
      <c r="G36" s="847"/>
      <c r="H36" s="848"/>
      <c r="I36" s="271"/>
      <c r="J36" s="272"/>
      <c r="K36" s="273">
        <f>VLOOKUP(A36,EQUIPOS!A6:D163,4,FALSE)</f>
        <v>48762.700784292785</v>
      </c>
      <c r="L36" s="274"/>
      <c r="M36" s="340">
        <v>100</v>
      </c>
      <c r="N36" s="276">
        <f>K36/M36</f>
        <v>487.62700784292787</v>
      </c>
    </row>
    <row r="37" spans="1:14">
      <c r="A37" s="116" t="s">
        <v>138</v>
      </c>
      <c r="B37" s="846" t="str">
        <f>VLOOKUP(A37,EQUIPOS!A7:D154,3,FALSE)</f>
        <v>Camioneta D-300</v>
      </c>
      <c r="C37" s="847"/>
      <c r="D37" s="847"/>
      <c r="E37" s="847"/>
      <c r="F37" s="847"/>
      <c r="G37" s="847"/>
      <c r="H37" s="848"/>
      <c r="I37" s="425"/>
      <c r="J37" s="426"/>
      <c r="K37" s="273">
        <f>VLOOKUP(A37,EQUIPOS!A7:D164,4,FALSE)</f>
        <v>53524.812072008324</v>
      </c>
      <c r="L37" s="339"/>
      <c r="M37" s="340">
        <v>1000</v>
      </c>
      <c r="N37" s="276">
        <f>K37/M37</f>
        <v>53.524812072008324</v>
      </c>
    </row>
    <row r="38" spans="1:14">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0.01</v>
      </c>
      <c r="N41" s="348">
        <f>N77*M41</f>
        <v>4.0401280451800998</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545.19194796011629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349029.41345511243</v>
      </c>
      <c r="N48" s="276">
        <f>K48*M48</f>
        <v>34902.941345511244</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3194.2176657475397</v>
      </c>
      <c r="N49" s="276">
        <f>K49*M49</f>
        <v>3513.6394323222939</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20337.583877814584</v>
      </c>
      <c r="N50" s="276">
        <f>K50*M50</f>
        <v>20337.583877814584</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58754.164655648121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800</v>
      </c>
      <c r="N71" s="399">
        <f>K71/M71</f>
        <v>270.65499999999997</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404.01280451800994</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59703.369408126244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11940.673881625249</v>
      </c>
      <c r="M84" s="868"/>
      <c r="N84" s="54"/>
    </row>
    <row r="85" spans="1:14">
      <c r="B85" s="92" t="s">
        <v>973</v>
      </c>
      <c r="C85" s="93"/>
      <c r="D85" s="93"/>
      <c r="E85" s="93"/>
      <c r="F85" s="93"/>
      <c r="G85" s="93"/>
      <c r="H85" s="93"/>
      <c r="I85" s="90"/>
      <c r="J85" s="91"/>
      <c r="K85" s="308">
        <v>0.05</v>
      </c>
      <c r="L85" s="867">
        <f>N79*K85</f>
        <v>2985.1684704063123</v>
      </c>
      <c r="M85" s="868"/>
      <c r="N85" s="54"/>
    </row>
    <row r="86" spans="1:14" ht="15.75" thickBot="1">
      <c r="B86" s="94" t="s">
        <v>974</v>
      </c>
      <c r="C86" s="95"/>
      <c r="D86" s="95"/>
      <c r="E86" s="95"/>
      <c r="F86" s="95"/>
      <c r="G86" s="95"/>
      <c r="H86" s="95"/>
      <c r="I86" s="96"/>
      <c r="J86" s="97"/>
      <c r="K86" s="309">
        <v>0.05</v>
      </c>
      <c r="L86" s="869">
        <f>N79*K86</f>
        <v>2985.1684704063123</v>
      </c>
      <c r="M86" s="870"/>
      <c r="N86" s="54"/>
    </row>
    <row r="87" spans="1:14" ht="15.75" thickBot="1">
      <c r="B87" s="833" t="s">
        <v>953</v>
      </c>
      <c r="C87" s="834"/>
      <c r="D87" s="834"/>
      <c r="E87" s="834"/>
      <c r="F87" s="834"/>
      <c r="G87" s="834"/>
      <c r="H87" s="834"/>
      <c r="I87" s="834"/>
      <c r="J87" s="834"/>
      <c r="K87" s="834"/>
      <c r="L87" s="834"/>
      <c r="M87" s="835"/>
      <c r="N87" s="55">
        <f>L84+L85+L86</f>
        <v>17911.010822437875</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77614.380230564115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30"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election activeCell="C72" sqref="C72"/>
    </sheetView>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9.25" customHeight="1" thickBot="1">
      <c r="B29" s="74" t="s">
        <v>943</v>
      </c>
      <c r="C29" s="842" t="s">
        <v>944</v>
      </c>
      <c r="D29" s="843"/>
      <c r="E29" s="843"/>
      <c r="F29" s="843"/>
      <c r="G29" s="843"/>
      <c r="H29" s="843"/>
      <c r="I29" s="843"/>
      <c r="J29" s="75"/>
      <c r="K29" s="346" t="s">
        <v>2215</v>
      </c>
      <c r="L29" s="844" t="s">
        <v>945</v>
      </c>
      <c r="M29" s="845"/>
      <c r="N29" s="74" t="s">
        <v>946</v>
      </c>
    </row>
    <row r="30" spans="1:14" ht="17.25" hidden="1" customHeight="1">
      <c r="B30" s="74" t="s">
        <v>943</v>
      </c>
      <c r="C30" s="842" t="s">
        <v>944</v>
      </c>
      <c r="D30" s="843"/>
      <c r="E30" s="843"/>
      <c r="F30" s="843"/>
      <c r="G30" s="843"/>
      <c r="H30" s="843"/>
      <c r="I30" s="843"/>
      <c r="J30" s="75"/>
      <c r="K30" s="311"/>
      <c r="L30" s="844" t="s">
        <v>945</v>
      </c>
      <c r="M30" s="845"/>
      <c r="N30" s="74" t="s">
        <v>946</v>
      </c>
    </row>
    <row r="31" spans="1:14" ht="15.75" thickBot="1">
      <c r="A31" t="s">
        <v>1845</v>
      </c>
      <c r="B31" s="83" t="s">
        <v>1728</v>
      </c>
      <c r="C31" s="84" t="s">
        <v>2191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N77*M41</f>
        <v>270.65500000000003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270.65500000000003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74531.745534109257</v>
      </c>
      <c r="N48" s="276">
        <f>K48*M48</f>
        <v>37265.872767054629</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5602.8106338394628</v>
      </c>
      <c r="N49" s="276">
        <f>K49*M49</f>
        <v>5602.8106338394628</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33" t="s">
        <v>953</v>
      </c>
      <c r="C55" s="834"/>
      <c r="D55" s="834"/>
      <c r="E55" s="834"/>
      <c r="F55" s="834"/>
      <c r="G55" s="834"/>
      <c r="H55" s="834"/>
      <c r="I55" s="834"/>
      <c r="J55" s="834"/>
      <c r="K55" s="834"/>
      <c r="L55" s="834"/>
      <c r="M55" s="835"/>
      <c r="N55" s="398">
        <f>SUM(N48:N54)</f>
        <v>42868.683400894093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36" t="s">
        <v>961</v>
      </c>
      <c r="M59" s="809"/>
      <c r="N59" s="79" t="s">
        <v>951</v>
      </c>
    </row>
    <row r="60" spans="1:14">
      <c r="B60" s="49"/>
      <c r="C60" s="321"/>
      <c r="D60" s="321"/>
      <c r="E60" s="321"/>
      <c r="F60" s="321"/>
      <c r="G60" s="321"/>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315"/>
      <c r="I63" s="283"/>
      <c r="J63" s="290"/>
      <c r="K63" s="283"/>
      <c r="L63" s="922"/>
      <c r="M63" s="923"/>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1007"/>
      <c r="M65" s="1008"/>
      <c r="N65" s="489"/>
    </row>
    <row r="66" spans="1:15" ht="15.75" thickBot="1">
      <c r="B66" s="833" t="s">
        <v>953</v>
      </c>
      <c r="C66" s="834"/>
      <c r="D66" s="834"/>
      <c r="E66" s="834"/>
      <c r="F66" s="834"/>
      <c r="G66" s="834"/>
      <c r="H66" s="834"/>
      <c r="I66" s="834"/>
      <c r="J66" s="834"/>
      <c r="K66" s="834"/>
      <c r="L66" s="834"/>
      <c r="M66" s="83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59" t="s">
        <v>963</v>
      </c>
      <c r="C70" s="860"/>
      <c r="D70" s="860"/>
      <c r="E70" s="860"/>
      <c r="F70" s="860"/>
      <c r="G70" s="860"/>
      <c r="H70" s="860"/>
      <c r="I70" s="76" t="s">
        <v>964</v>
      </c>
      <c r="J70" s="78" t="s">
        <v>1410</v>
      </c>
      <c r="K70" s="77" t="s">
        <v>966</v>
      </c>
      <c r="L70" s="861" t="s">
        <v>950</v>
      </c>
      <c r="M70" s="987"/>
      <c r="N70" s="101" t="s">
        <v>951</v>
      </c>
    </row>
    <row r="71" spans="1:15">
      <c r="A71" s="174"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91">
        <v>10</v>
      </c>
      <c r="N71" s="399">
        <f>K71/M71</f>
        <v>5413.1</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1003"/>
      <c r="C76" s="1004"/>
      <c r="D76" s="1004"/>
      <c r="E76" s="1004"/>
      <c r="F76" s="1004"/>
      <c r="G76" s="1004"/>
      <c r="H76" s="1004"/>
      <c r="I76" s="172"/>
      <c r="J76" s="172"/>
      <c r="K76" s="172"/>
      <c r="L76" s="1005"/>
      <c r="M76" s="1006"/>
      <c r="N76" s="489"/>
    </row>
    <row r="77" spans="1:15" ht="15.75" thickBot="1">
      <c r="B77" s="833" t="s">
        <v>953</v>
      </c>
      <c r="C77" s="834"/>
      <c r="D77" s="834"/>
      <c r="E77" s="834"/>
      <c r="F77" s="834"/>
      <c r="G77" s="834"/>
      <c r="H77" s="834"/>
      <c r="I77" s="834"/>
      <c r="J77" s="834"/>
      <c r="K77" s="834"/>
      <c r="L77" s="834"/>
      <c r="M77" s="835"/>
      <c r="N77" s="305">
        <f>SUM(N71:N76)</f>
        <v>5413.1</v>
      </c>
    </row>
    <row r="78" spans="1:15" ht="15.75" thickBot="1">
      <c r="B78" s="36"/>
      <c r="C78" s="37"/>
      <c r="D78" s="37"/>
      <c r="E78" s="37"/>
      <c r="F78" s="37"/>
      <c r="G78" s="37"/>
      <c r="H78" s="37"/>
      <c r="I78" s="37"/>
      <c r="J78" s="37"/>
      <c r="K78" s="37"/>
      <c r="L78" s="37"/>
      <c r="M78" s="37"/>
      <c r="N78" s="38"/>
    </row>
    <row r="79" spans="1:15" ht="15.75" thickBot="1">
      <c r="B79" s="833" t="s">
        <v>967</v>
      </c>
      <c r="C79" s="834"/>
      <c r="D79" s="834"/>
      <c r="E79" s="834"/>
      <c r="F79" s="834"/>
      <c r="G79" s="834"/>
      <c r="H79" s="834"/>
      <c r="I79" s="834"/>
      <c r="J79" s="834"/>
      <c r="K79" s="834"/>
      <c r="L79" s="834"/>
      <c r="M79" s="835"/>
      <c r="N79" s="102">
        <f>N43+N55+N66+N77</f>
        <v>48552.438400894091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24" t="s">
        <v>969</v>
      </c>
      <c r="C83" s="825"/>
      <c r="D83" s="825"/>
      <c r="E83" s="825"/>
      <c r="F83" s="825"/>
      <c r="G83" s="825"/>
      <c r="H83" s="825"/>
      <c r="I83" s="318"/>
      <c r="J83" s="338"/>
      <c r="K83" s="306" t="s">
        <v>970</v>
      </c>
      <c r="L83" s="863" t="s">
        <v>971</v>
      </c>
      <c r="M83" s="864"/>
      <c r="N83" s="307"/>
    </row>
    <row r="84" spans="1:14">
      <c r="B84" s="865" t="s">
        <v>972</v>
      </c>
      <c r="C84" s="866"/>
      <c r="D84" s="866"/>
      <c r="E84" s="866"/>
      <c r="F84" s="866"/>
      <c r="G84" s="866"/>
      <c r="H84" s="866"/>
      <c r="I84" s="90"/>
      <c r="J84" s="91"/>
      <c r="K84" s="308">
        <v>0.2</v>
      </c>
      <c r="L84" s="867">
        <f>N79*K84</f>
        <v>9710.4876801788178</v>
      </c>
      <c r="M84" s="868"/>
      <c r="N84" s="54"/>
    </row>
    <row r="85" spans="1:14">
      <c r="B85" s="92" t="s">
        <v>973</v>
      </c>
      <c r="C85" s="93"/>
      <c r="D85" s="93"/>
      <c r="E85" s="93"/>
      <c r="F85" s="93"/>
      <c r="G85" s="93"/>
      <c r="H85" s="93"/>
      <c r="I85" s="90"/>
      <c r="J85" s="91"/>
      <c r="K85" s="308">
        <v>0.05</v>
      </c>
      <c r="L85" s="867">
        <f>N79*K85</f>
        <v>2427.6219200447044</v>
      </c>
      <c r="M85" s="868"/>
      <c r="N85" s="54"/>
    </row>
    <row r="86" spans="1:14" ht="15.75" thickBot="1">
      <c r="B86" s="94" t="s">
        <v>974</v>
      </c>
      <c r="C86" s="95"/>
      <c r="D86" s="95"/>
      <c r="E86" s="95"/>
      <c r="F86" s="95"/>
      <c r="G86" s="95"/>
      <c r="H86" s="95"/>
      <c r="I86" s="96"/>
      <c r="J86" s="97"/>
      <c r="K86" s="309">
        <v>0.05</v>
      </c>
      <c r="L86" s="869">
        <f>N79*K86</f>
        <v>2427.6219200447044</v>
      </c>
      <c r="M86" s="870"/>
      <c r="N86" s="54"/>
    </row>
    <row r="87" spans="1:14" ht="15.75" thickBot="1">
      <c r="B87" s="833" t="s">
        <v>953</v>
      </c>
      <c r="C87" s="834"/>
      <c r="D87" s="834"/>
      <c r="E87" s="834"/>
      <c r="F87" s="834"/>
      <c r="G87" s="834"/>
      <c r="H87" s="834"/>
      <c r="I87" s="834"/>
      <c r="J87" s="834"/>
      <c r="K87" s="834"/>
      <c r="L87" s="834"/>
      <c r="M87" s="835"/>
      <c r="N87" s="55">
        <f>L84+L85+L86</f>
        <v>14565.731520268228</v>
      </c>
    </row>
    <row r="88" spans="1:14" ht="15.75" thickBot="1">
      <c r="B88" s="36"/>
      <c r="C88" s="37"/>
      <c r="D88" s="37"/>
      <c r="E88" s="37"/>
      <c r="F88" s="37"/>
      <c r="G88" s="37"/>
      <c r="H88" s="37"/>
      <c r="I88" s="37"/>
      <c r="J88" s="37"/>
      <c r="K88" s="37"/>
      <c r="L88" s="37"/>
      <c r="M88" s="37"/>
      <c r="N88" s="38"/>
    </row>
    <row r="89" spans="1:14" ht="15.75" thickBot="1">
      <c r="A89" t="s">
        <v>2016</v>
      </c>
      <c r="B89" s="833" t="s">
        <v>975</v>
      </c>
      <c r="C89" s="834"/>
      <c r="D89" s="834"/>
      <c r="E89" s="834"/>
      <c r="F89" s="834"/>
      <c r="G89" s="834"/>
      <c r="H89" s="834"/>
      <c r="I89" s="834"/>
      <c r="J89" s="834"/>
      <c r="K89" s="834"/>
      <c r="L89" s="834"/>
      <c r="M89" s="835"/>
      <c r="N89" s="192">
        <f>N79+N87</f>
        <v>63118.16992116232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77" t="s">
        <v>2218</v>
      </c>
      <c r="C106" s="978"/>
      <c r="D106" s="978"/>
      <c r="E106" s="978"/>
      <c r="F106" s="978"/>
      <c r="G106" s="978"/>
      <c r="H106" s="978"/>
      <c r="I106" s="978"/>
      <c r="J106" s="978"/>
      <c r="K106" s="978"/>
      <c r="L106" s="978"/>
      <c r="M106" s="978"/>
      <c r="N106" s="979"/>
    </row>
    <row r="107" spans="2:14" ht="15" customHeight="1">
      <c r="B107" s="977"/>
      <c r="C107" s="978"/>
      <c r="D107" s="978"/>
      <c r="E107" s="978"/>
      <c r="F107" s="978"/>
      <c r="G107" s="978"/>
      <c r="H107" s="978"/>
      <c r="I107" s="978"/>
      <c r="J107" s="978"/>
      <c r="K107" s="978"/>
      <c r="L107" s="978"/>
      <c r="M107" s="978"/>
      <c r="N107" s="979"/>
    </row>
    <row r="108" spans="2:14" ht="29.25" customHeight="1">
      <c r="B108" s="980" t="s">
        <v>2219</v>
      </c>
      <c r="C108" s="981"/>
      <c r="D108" s="981"/>
      <c r="E108" s="981"/>
      <c r="F108" s="981"/>
      <c r="G108" s="981"/>
      <c r="H108" s="981"/>
      <c r="I108" s="981"/>
      <c r="J108" s="981"/>
      <c r="K108" s="981"/>
      <c r="L108" s="981"/>
      <c r="M108" s="981"/>
      <c r="N108" s="982"/>
    </row>
    <row r="109" spans="2:14">
      <c r="B109" s="980"/>
      <c r="C109" s="981"/>
      <c r="D109" s="981"/>
      <c r="E109" s="981"/>
      <c r="F109" s="981"/>
      <c r="G109" s="981"/>
      <c r="H109" s="981"/>
      <c r="I109" s="981"/>
      <c r="J109" s="981"/>
      <c r="K109" s="981"/>
      <c r="L109" s="981"/>
      <c r="M109" s="981"/>
      <c r="N109" s="982"/>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83"/>
      <c r="K119" s="983"/>
      <c r="L119" s="983"/>
      <c r="M119" s="983"/>
      <c r="N119" s="984"/>
    </row>
    <row r="120" spans="2:14" ht="15.75" thickBot="1">
      <c r="B120" s="423" t="s">
        <v>2221</v>
      </c>
      <c r="C120" s="424"/>
      <c r="D120" s="424"/>
      <c r="E120" s="263"/>
      <c r="F120" s="263"/>
      <c r="G120" s="263"/>
      <c r="H120" s="263"/>
      <c r="I120" s="263"/>
      <c r="J120" s="985"/>
      <c r="K120" s="985"/>
      <c r="L120" s="985"/>
      <c r="M120" s="985"/>
      <c r="N120" s="98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election activeCell="C72" sqref="C72"/>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t="17.25" hidden="1" customHeight="1" thickBot="1">
      <c r="B30" s="74" t="s">
        <v>943</v>
      </c>
      <c r="C30" s="842" t="s">
        <v>944</v>
      </c>
      <c r="D30" s="843"/>
      <c r="E30" s="843"/>
      <c r="F30" s="843"/>
      <c r="G30" s="843"/>
      <c r="H30" s="843"/>
      <c r="I30" s="843"/>
      <c r="J30" s="75"/>
      <c r="K30" s="311"/>
      <c r="L30" s="844" t="s">
        <v>945</v>
      </c>
      <c r="M30" s="845"/>
      <c r="N30" s="74" t="s">
        <v>946</v>
      </c>
    </row>
    <row r="31" spans="1:14" ht="15.75" thickBot="1">
      <c r="A31" t="s">
        <v>1845</v>
      </c>
      <c r="B31" s="83" t="s">
        <v>1729</v>
      </c>
      <c r="C31" s="84" t="s">
        <v>2192</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16"/>
      <c r="B36" s="846"/>
      <c r="C36" s="847"/>
      <c r="D36" s="847"/>
      <c r="E36" s="847"/>
      <c r="F36" s="847"/>
      <c r="G36" s="847"/>
      <c r="H36" s="848"/>
      <c r="I36" s="271"/>
      <c r="J36" s="272"/>
      <c r="K36" s="273"/>
      <c r="L36" s="274"/>
      <c r="M36" s="340"/>
      <c r="N36" s="276"/>
    </row>
    <row r="37" spans="1:14">
      <c r="A37" s="116"/>
      <c r="B37" s="846"/>
      <c r="C37" s="847"/>
      <c r="D37" s="847"/>
      <c r="E37" s="847"/>
      <c r="F37" s="847"/>
      <c r="G37" s="847"/>
      <c r="H37" s="848"/>
      <c r="I37" s="425"/>
      <c r="J37" s="426"/>
      <c r="K37" s="273"/>
      <c r="L37" s="339"/>
      <c r="M37" s="340"/>
      <c r="N37" s="276"/>
    </row>
    <row r="38" spans="1:14">
      <c r="B38" s="846"/>
      <c r="C38" s="847"/>
      <c r="D38" s="847"/>
      <c r="E38" s="847"/>
      <c r="F38" s="847"/>
      <c r="G38" s="847"/>
      <c r="H38" s="848"/>
      <c r="I38" s="332"/>
      <c r="J38" s="334"/>
      <c r="K38" s="273"/>
      <c r="L38" s="427"/>
      <c r="M38" s="428"/>
      <c r="N38" s="276"/>
    </row>
    <row r="39" spans="1:14">
      <c r="B39" s="846"/>
      <c r="C39" s="847"/>
      <c r="D39" s="847"/>
      <c r="E39" s="847"/>
      <c r="F39" s="847"/>
      <c r="G39" s="847"/>
      <c r="H39" s="848"/>
      <c r="I39" s="39"/>
      <c r="J39" s="40"/>
      <c r="K39" s="273"/>
      <c r="L39" s="280"/>
      <c r="M39" s="340"/>
      <c r="N39" s="276"/>
    </row>
    <row r="40" spans="1:14">
      <c r="B40" s="324"/>
      <c r="C40" s="325"/>
      <c r="D40" s="325"/>
      <c r="E40" s="325"/>
      <c r="F40" s="327"/>
      <c r="G40" s="327"/>
      <c r="H40" s="128"/>
      <c r="I40" s="39"/>
      <c r="J40" s="40"/>
      <c r="K40" s="273"/>
      <c r="L40" s="280"/>
      <c r="M40" s="281"/>
      <c r="N40" s="277"/>
    </row>
    <row r="41" spans="1:14">
      <c r="B41" s="853" t="s">
        <v>952</v>
      </c>
      <c r="C41" s="854"/>
      <c r="D41" s="854"/>
      <c r="E41" s="41"/>
      <c r="F41" s="42"/>
      <c r="G41" s="42"/>
      <c r="H41" s="43"/>
      <c r="I41" s="39"/>
      <c r="J41" s="40"/>
      <c r="K41" s="283"/>
      <c r="L41" s="280"/>
      <c r="M41" s="405">
        <v>0.05</v>
      </c>
      <c r="N41" s="348">
        <f>N76*M41</f>
        <v>90218.333333333343</v>
      </c>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398">
        <f>SUM(N36:N42)</f>
        <v>90218.333333333343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3534.6808815922786</v>
      </c>
      <c r="N48" s="276">
        <f>K48*M48</f>
        <v>3888148.9697515066</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33" t="s">
        <v>953</v>
      </c>
      <c r="C54" s="834"/>
      <c r="D54" s="834"/>
      <c r="E54" s="834"/>
      <c r="F54" s="834"/>
      <c r="G54" s="834"/>
      <c r="H54" s="834"/>
      <c r="I54" s="834"/>
      <c r="J54" s="834"/>
      <c r="K54" s="834"/>
      <c r="L54" s="834"/>
      <c r="M54" s="835"/>
      <c r="N54" s="398">
        <f>SUM(N48:N53)</f>
        <v>3888148.9697515066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36" t="s">
        <v>961</v>
      </c>
      <c r="M58" s="809"/>
      <c r="N58" s="79" t="s">
        <v>951</v>
      </c>
    </row>
    <row r="59" spans="1:14">
      <c r="B59" s="49"/>
      <c r="C59" s="321"/>
      <c r="D59" s="321"/>
      <c r="E59" s="321"/>
      <c r="F59" s="321"/>
      <c r="G59" s="321"/>
      <c r="H59" s="315"/>
      <c r="I59" s="283"/>
      <c r="J59" s="290"/>
      <c r="K59" s="283"/>
      <c r="L59" s="922"/>
      <c r="M59" s="923"/>
      <c r="N59" s="291"/>
    </row>
    <row r="60" spans="1:14">
      <c r="B60" s="49"/>
      <c r="C60" s="50"/>
      <c r="D60" s="50"/>
      <c r="E60" s="50"/>
      <c r="F60" s="50"/>
      <c r="G60" s="50"/>
      <c r="H60" s="315"/>
      <c r="I60" s="283"/>
      <c r="J60" s="290"/>
      <c r="K60" s="283"/>
      <c r="L60" s="922"/>
      <c r="M60" s="923"/>
      <c r="N60" s="291"/>
    </row>
    <row r="61" spans="1:14">
      <c r="B61" s="49"/>
      <c r="C61" s="50"/>
      <c r="D61" s="50"/>
      <c r="E61" s="50"/>
      <c r="F61" s="50"/>
      <c r="G61" s="50"/>
      <c r="H61" s="315"/>
      <c r="I61" s="283"/>
      <c r="J61" s="290"/>
      <c r="K61" s="283"/>
      <c r="L61" s="922"/>
      <c r="M61" s="923"/>
      <c r="N61" s="291"/>
    </row>
    <row r="62" spans="1:14">
      <c r="B62" s="49"/>
      <c r="C62" s="50"/>
      <c r="D62" s="50"/>
      <c r="E62" s="50"/>
      <c r="F62" s="50"/>
      <c r="G62" s="50"/>
      <c r="H62" s="315"/>
      <c r="I62" s="283"/>
      <c r="J62" s="290"/>
      <c r="K62" s="283"/>
      <c r="L62" s="922"/>
      <c r="M62" s="923"/>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1007"/>
      <c r="M64" s="1008"/>
      <c r="N64" s="489"/>
    </row>
    <row r="65" spans="1:15" ht="15.75" thickBot="1">
      <c r="B65" s="833" t="s">
        <v>953</v>
      </c>
      <c r="C65" s="834"/>
      <c r="D65" s="834"/>
      <c r="E65" s="834"/>
      <c r="F65" s="834"/>
      <c r="G65" s="834"/>
      <c r="H65" s="834"/>
      <c r="I65" s="834"/>
      <c r="J65" s="834"/>
      <c r="K65" s="834"/>
      <c r="L65" s="834"/>
      <c r="M65" s="835"/>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59" t="s">
        <v>963</v>
      </c>
      <c r="C69" s="860"/>
      <c r="D69" s="860"/>
      <c r="E69" s="860"/>
      <c r="F69" s="860"/>
      <c r="G69" s="860"/>
      <c r="H69" s="860"/>
      <c r="I69" s="76" t="s">
        <v>964</v>
      </c>
      <c r="J69" s="78" t="s">
        <v>1410</v>
      </c>
      <c r="K69" s="77" t="s">
        <v>966</v>
      </c>
      <c r="L69" s="861" t="s">
        <v>950</v>
      </c>
      <c r="M69" s="987"/>
      <c r="N69" s="101" t="s">
        <v>951</v>
      </c>
    </row>
    <row r="70" spans="1:15">
      <c r="A70" s="174" t="s">
        <v>13</v>
      </c>
      <c r="B70" s="52" t="str">
        <f>VLOOKUP(A70,'MANO DE OBRA'!A8:D68,3,FALSE)</f>
        <v>Obrero (5)</v>
      </c>
      <c r="C70" s="50"/>
      <c r="D70" s="50"/>
      <c r="E70" s="50"/>
      <c r="F70" s="50"/>
      <c r="G70" s="50"/>
      <c r="H70" s="50"/>
      <c r="I70" s="296">
        <f>K70/J70*100</f>
        <v>146300</v>
      </c>
      <c r="J70" s="297">
        <v>185</v>
      </c>
      <c r="K70" s="298">
        <f>VLOOKUP(A70,'MANO DE OBRA'!A8:D99,4,FALSE)</f>
        <v>270655</v>
      </c>
      <c r="L70" s="53"/>
      <c r="M70" s="491">
        <v>0.15</v>
      </c>
      <c r="N70" s="399">
        <f>K70/M70</f>
        <v>1804366.6666666667</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1003"/>
      <c r="C75" s="1004"/>
      <c r="D75" s="1004"/>
      <c r="E75" s="1004"/>
      <c r="F75" s="1004"/>
      <c r="G75" s="1004"/>
      <c r="H75" s="1004"/>
      <c r="I75" s="172"/>
      <c r="J75" s="172"/>
      <c r="K75" s="172"/>
      <c r="L75" s="1005"/>
      <c r="M75" s="1006"/>
      <c r="N75" s="48"/>
    </row>
    <row r="76" spans="1:15" ht="15.75" thickBot="1">
      <c r="B76" s="833" t="s">
        <v>953</v>
      </c>
      <c r="C76" s="834"/>
      <c r="D76" s="834"/>
      <c r="E76" s="834"/>
      <c r="F76" s="834"/>
      <c r="G76" s="834"/>
      <c r="H76" s="834"/>
      <c r="I76" s="834"/>
      <c r="J76" s="834"/>
      <c r="K76" s="834"/>
      <c r="L76" s="834"/>
      <c r="M76" s="835"/>
      <c r="N76" s="305">
        <f>SUM(N70:N75)</f>
        <v>1804366.6666666667</v>
      </c>
    </row>
    <row r="77" spans="1:15" ht="15.75" thickBot="1">
      <c r="B77" s="36"/>
      <c r="C77" s="37"/>
      <c r="D77" s="37"/>
      <c r="E77" s="37"/>
      <c r="F77" s="37"/>
      <c r="G77" s="37"/>
      <c r="H77" s="37"/>
      <c r="I77" s="37"/>
      <c r="J77" s="37"/>
      <c r="K77" s="37"/>
      <c r="L77" s="37"/>
      <c r="M77" s="37"/>
      <c r="N77" s="38"/>
    </row>
    <row r="78" spans="1:15" ht="15.75" thickBot="1">
      <c r="B78" s="833" t="s">
        <v>967</v>
      </c>
      <c r="C78" s="834"/>
      <c r="D78" s="834"/>
      <c r="E78" s="834"/>
      <c r="F78" s="834"/>
      <c r="G78" s="834"/>
      <c r="H78" s="834"/>
      <c r="I78" s="834"/>
      <c r="J78" s="834"/>
      <c r="K78" s="834"/>
      <c r="L78" s="834"/>
      <c r="M78" s="835"/>
      <c r="N78" s="102">
        <f>N43+N54+N65+N76</f>
        <v>5782733.969751507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1156546.7939503014</v>
      </c>
      <c r="M83" s="868"/>
      <c r="N83" s="54"/>
    </row>
    <row r="84" spans="1:14">
      <c r="B84" s="92" t="s">
        <v>973</v>
      </c>
      <c r="C84" s="93"/>
      <c r="D84" s="93"/>
      <c r="E84" s="93"/>
      <c r="F84" s="93"/>
      <c r="G84" s="93"/>
      <c r="H84" s="93"/>
      <c r="I84" s="90"/>
      <c r="J84" s="91"/>
      <c r="K84" s="308">
        <v>0.05</v>
      </c>
      <c r="L84" s="867">
        <f>N78*K84</f>
        <v>289136.69848757534</v>
      </c>
      <c r="M84" s="868"/>
      <c r="N84" s="54"/>
    </row>
    <row r="85" spans="1:14" ht="15.75" thickBot="1">
      <c r="B85" s="94" t="s">
        <v>974</v>
      </c>
      <c r="C85" s="95"/>
      <c r="D85" s="95"/>
      <c r="E85" s="95"/>
      <c r="F85" s="95"/>
      <c r="G85" s="95"/>
      <c r="H85" s="95"/>
      <c r="I85" s="96"/>
      <c r="J85" s="97"/>
      <c r="K85" s="309">
        <v>0.05</v>
      </c>
      <c r="L85" s="869">
        <f>N78*K85</f>
        <v>289136.69848757534</v>
      </c>
      <c r="M85" s="870"/>
      <c r="N85" s="54"/>
    </row>
    <row r="86" spans="1:14" ht="15.75" thickBot="1">
      <c r="B86" s="833" t="s">
        <v>953</v>
      </c>
      <c r="C86" s="834"/>
      <c r="D86" s="834"/>
      <c r="E86" s="834"/>
      <c r="F86" s="834"/>
      <c r="G86" s="834"/>
      <c r="H86" s="834"/>
      <c r="I86" s="834"/>
      <c r="J86" s="834"/>
      <c r="K86" s="834"/>
      <c r="L86" s="834"/>
      <c r="M86" s="835"/>
      <c r="N86" s="55">
        <f>L83+L84+L85</f>
        <v>1734820.1909254522</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7517554.160676959</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29.25"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election activeCell="C72" sqref="C72"/>
    </sheetView>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28.5" customHeight="1" thickBot="1">
      <c r="A31" t="s">
        <v>1845</v>
      </c>
      <c r="B31" s="110" t="s">
        <v>1166</v>
      </c>
      <c r="C31" s="1009" t="s">
        <v>2193</v>
      </c>
      <c r="D31" s="1010"/>
      <c r="E31" s="1010"/>
      <c r="F31" s="1010"/>
      <c r="G31" s="1010"/>
      <c r="H31" s="1010"/>
      <c r="I31" s="1010"/>
      <c r="J31" s="1010"/>
      <c r="K31" s="492"/>
      <c r="L31" s="462" t="s">
        <v>1730</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s="174" t="s">
        <v>373</v>
      </c>
      <c r="B36" s="846" t="str">
        <f>VLOOKUP(A36,EQUIPOS!A6:D154,3,FALSE)</f>
        <v>Volqueta 6 m3</v>
      </c>
      <c r="C36" s="847"/>
      <c r="D36" s="847"/>
      <c r="E36" s="847"/>
      <c r="F36" s="847"/>
      <c r="G36" s="847"/>
      <c r="H36" s="848"/>
      <c r="I36" s="271"/>
      <c r="J36" s="272"/>
      <c r="K36" s="273">
        <f>VLOOKUP(A36,EQUIPOS!A6:D161,4,FALSE)</f>
        <v>66447.092891199616</v>
      </c>
      <c r="L36" s="274"/>
      <c r="M36" s="459">
        <v>81</v>
      </c>
      <c r="N36" s="276">
        <f>K36/M36</f>
        <v>820.33448013826683</v>
      </c>
    </row>
    <row r="37" spans="1:14">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7"/>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102">
        <f>SUM(N36:N42)</f>
        <v>820.33448013826683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8"/>
      <c r="C53" s="829"/>
      <c r="D53" s="829"/>
      <c r="E53" s="829"/>
      <c r="F53" s="829"/>
      <c r="G53" s="829"/>
      <c r="H53" s="829"/>
      <c r="I53" s="830"/>
      <c r="J53" s="45"/>
      <c r="K53" s="47"/>
      <c r="L53" s="831"/>
      <c r="M53" s="832"/>
      <c r="N53" s="48"/>
    </row>
    <row r="54" spans="2:14" ht="15.75" thickBot="1">
      <c r="B54" s="833" t="s">
        <v>953</v>
      </c>
      <c r="C54" s="834"/>
      <c r="D54" s="834"/>
      <c r="E54" s="834"/>
      <c r="F54" s="834"/>
      <c r="G54" s="834"/>
      <c r="H54" s="834"/>
      <c r="I54" s="834"/>
      <c r="J54" s="834"/>
      <c r="K54" s="834"/>
      <c r="L54" s="834"/>
      <c r="M54" s="83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6" t="s">
        <v>961</v>
      </c>
      <c r="M58" s="809"/>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7"/>
      <c r="M64" s="1008"/>
      <c r="N64" s="489"/>
    </row>
    <row r="65" spans="2:15" ht="15.75" thickBot="1">
      <c r="B65" s="833" t="s">
        <v>953</v>
      </c>
      <c r="C65" s="834"/>
      <c r="D65" s="834"/>
      <c r="E65" s="834"/>
      <c r="F65" s="834"/>
      <c r="G65" s="834"/>
      <c r="H65" s="834"/>
      <c r="I65" s="834"/>
      <c r="J65" s="834"/>
      <c r="K65" s="834"/>
      <c r="L65" s="834"/>
      <c r="M65" s="83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3"/>
      <c r="C75" s="1004"/>
      <c r="D75" s="1004"/>
      <c r="E75" s="1004"/>
      <c r="F75" s="1004"/>
      <c r="G75" s="1004"/>
      <c r="H75" s="1004"/>
      <c r="I75" s="172"/>
      <c r="J75" s="172"/>
      <c r="K75" s="172"/>
      <c r="L75" s="1005"/>
      <c r="M75" s="1006"/>
      <c r="N75" s="48"/>
    </row>
    <row r="76" spans="2:15" ht="15.75" thickBot="1">
      <c r="B76" s="833" t="s">
        <v>953</v>
      </c>
      <c r="C76" s="834"/>
      <c r="D76" s="834"/>
      <c r="E76" s="834"/>
      <c r="F76" s="834"/>
      <c r="G76" s="834"/>
      <c r="H76" s="834"/>
      <c r="I76" s="834"/>
      <c r="J76" s="834"/>
      <c r="K76" s="834"/>
      <c r="L76" s="834"/>
      <c r="M76" s="835"/>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820.33448013826683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164.06689602765337</v>
      </c>
      <c r="M83" s="868"/>
      <c r="N83" s="54"/>
    </row>
    <row r="84" spans="1:14">
      <c r="B84" s="92" t="s">
        <v>973</v>
      </c>
      <c r="C84" s="93"/>
      <c r="D84" s="93"/>
      <c r="E84" s="93"/>
      <c r="F84" s="93"/>
      <c r="G84" s="93"/>
      <c r="H84" s="93"/>
      <c r="I84" s="90"/>
      <c r="J84" s="91"/>
      <c r="K84" s="308">
        <v>0.05</v>
      </c>
      <c r="L84" s="867">
        <f>N78*K84</f>
        <v>41.016724006913343</v>
      </c>
      <c r="M84" s="868"/>
      <c r="N84" s="54"/>
    </row>
    <row r="85" spans="1:14" ht="15.75" thickBot="1">
      <c r="B85" s="94" t="s">
        <v>974</v>
      </c>
      <c r="C85" s="95"/>
      <c r="D85" s="95"/>
      <c r="E85" s="95"/>
      <c r="F85" s="95"/>
      <c r="G85" s="95"/>
      <c r="H85" s="95"/>
      <c r="I85" s="96"/>
      <c r="J85" s="97"/>
      <c r="K85" s="309">
        <v>0.05</v>
      </c>
      <c r="L85" s="869">
        <f>N78*K85</f>
        <v>41.016724006913343</v>
      </c>
      <c r="M85" s="870"/>
      <c r="N85" s="54"/>
    </row>
    <row r="86" spans="1:14" ht="15.75" thickBot="1">
      <c r="B86" s="833" t="s">
        <v>953</v>
      </c>
      <c r="C86" s="834"/>
      <c r="D86" s="834"/>
      <c r="E86" s="834"/>
      <c r="F86" s="834"/>
      <c r="G86" s="834"/>
      <c r="H86" s="834"/>
      <c r="I86" s="834"/>
      <c r="J86" s="834"/>
      <c r="K86" s="834"/>
      <c r="L86" s="834"/>
      <c r="M86" s="835"/>
      <c r="N86" s="55">
        <f>L83+L84+L85</f>
        <v>246.10034404148004</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1066.4348241797468</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64" zoomScale="75" zoomScaleNormal="75" workbookViewId="0">
      <selection activeCell="C72" sqref="C72"/>
    </sheetView>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5"/>
      <c r="H25" s="9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18" t="s">
        <v>942</v>
      </c>
      <c r="C27" s="919"/>
      <c r="D27" s="919"/>
      <c r="E27" s="919"/>
      <c r="F27" s="919"/>
      <c r="G27" s="919"/>
      <c r="H27" s="919"/>
      <c r="I27" s="919"/>
      <c r="J27" s="919"/>
      <c r="K27" s="919"/>
      <c r="L27" s="919"/>
      <c r="M27" s="919"/>
      <c r="N27" s="920"/>
    </row>
    <row r="28" spans="1:14" ht="15.75" thickBot="1">
      <c r="B28" s="36"/>
      <c r="C28" s="37"/>
      <c r="D28" s="37"/>
      <c r="E28" s="37"/>
      <c r="F28" s="37"/>
      <c r="G28" s="37"/>
      <c r="H28" s="37"/>
      <c r="I28" s="37"/>
      <c r="J28" s="37"/>
      <c r="K28" s="37"/>
      <c r="L28" s="37"/>
      <c r="M28" s="37"/>
      <c r="N28" s="38"/>
    </row>
    <row r="29" spans="1:14" ht="26.25" thickBot="1">
      <c r="B29" s="74" t="s">
        <v>943</v>
      </c>
      <c r="C29" s="842" t="s">
        <v>944</v>
      </c>
      <c r="D29" s="843"/>
      <c r="E29" s="843"/>
      <c r="F29" s="843"/>
      <c r="G29" s="843"/>
      <c r="H29" s="843"/>
      <c r="I29" s="843"/>
      <c r="J29" s="75"/>
      <c r="K29" s="346" t="s">
        <v>2215</v>
      </c>
      <c r="L29" s="844" t="s">
        <v>945</v>
      </c>
      <c r="M29" s="845"/>
      <c r="N29" s="74" t="s">
        <v>946</v>
      </c>
    </row>
    <row r="30" spans="1:14" hidden="1">
      <c r="B30" s="74" t="s">
        <v>943</v>
      </c>
      <c r="C30" s="842" t="s">
        <v>944</v>
      </c>
      <c r="D30" s="843"/>
      <c r="E30" s="843"/>
      <c r="F30" s="843"/>
      <c r="G30" s="843"/>
      <c r="H30" s="843"/>
      <c r="I30" s="843"/>
      <c r="J30" s="75"/>
      <c r="K30" s="311"/>
      <c r="L30" s="844" t="s">
        <v>945</v>
      </c>
      <c r="M30" s="845"/>
      <c r="N30" s="74" t="s">
        <v>946</v>
      </c>
    </row>
    <row r="31" spans="1:14" ht="41.25" customHeight="1" thickBot="1">
      <c r="A31" t="s">
        <v>1845</v>
      </c>
      <c r="B31" s="110" t="s">
        <v>1167</v>
      </c>
      <c r="C31" s="1009" t="s">
        <v>2196</v>
      </c>
      <c r="D31" s="1010"/>
      <c r="E31" s="1010"/>
      <c r="F31" s="1010"/>
      <c r="G31" s="1010"/>
      <c r="H31" s="1010"/>
      <c r="I31" s="1010"/>
      <c r="J31" s="1010"/>
      <c r="K31" s="492"/>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373</v>
      </c>
      <c r="B36" s="846" t="str">
        <f>VLOOKUP(A36,EQUIPOS!A6:D154,3,FALSE)</f>
        <v>Volqueta 6 m3</v>
      </c>
      <c r="C36" s="847"/>
      <c r="D36" s="847"/>
      <c r="E36" s="847"/>
      <c r="F36" s="847"/>
      <c r="G36" s="847"/>
      <c r="H36" s="848"/>
      <c r="I36" s="271"/>
      <c r="J36" s="272"/>
      <c r="K36" s="273">
        <f>VLOOKUP(A36,EQUIPOS!A6:D161,4,FALSE)</f>
        <v>66447.092891199616</v>
      </c>
      <c r="L36" s="274"/>
      <c r="M36" s="287">
        <v>66</v>
      </c>
      <c r="N36" s="276">
        <f>K36/M36</f>
        <v>1006.7741347151457</v>
      </c>
    </row>
    <row r="37" spans="1:14">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7"/>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102">
        <f>SUM(N36:N42)</f>
        <v>1006.7741347151457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8"/>
      <c r="C53" s="829"/>
      <c r="D53" s="829"/>
      <c r="E53" s="829"/>
      <c r="F53" s="829"/>
      <c r="G53" s="829"/>
      <c r="H53" s="829"/>
      <c r="I53" s="830"/>
      <c r="J53" s="45"/>
      <c r="K53" s="47"/>
      <c r="L53" s="831"/>
      <c r="M53" s="832"/>
      <c r="N53" s="48"/>
    </row>
    <row r="54" spans="2:14" ht="15.75" thickBot="1">
      <c r="B54" s="833" t="s">
        <v>953</v>
      </c>
      <c r="C54" s="834"/>
      <c r="D54" s="834"/>
      <c r="E54" s="834"/>
      <c r="F54" s="834"/>
      <c r="G54" s="834"/>
      <c r="H54" s="834"/>
      <c r="I54" s="834"/>
      <c r="J54" s="834"/>
      <c r="K54" s="834"/>
      <c r="L54" s="834"/>
      <c r="M54" s="83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6" t="s">
        <v>961</v>
      </c>
      <c r="M58" s="809"/>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7"/>
      <c r="M64" s="1008"/>
      <c r="N64" s="489"/>
    </row>
    <row r="65" spans="2:15" ht="15.75" thickBot="1">
      <c r="B65" s="833" t="s">
        <v>953</v>
      </c>
      <c r="C65" s="834"/>
      <c r="D65" s="834"/>
      <c r="E65" s="834"/>
      <c r="F65" s="834"/>
      <c r="G65" s="834"/>
      <c r="H65" s="834"/>
      <c r="I65" s="834"/>
      <c r="J65" s="834"/>
      <c r="K65" s="834"/>
      <c r="L65" s="834"/>
      <c r="M65" s="83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3"/>
      <c r="C75" s="1004"/>
      <c r="D75" s="1004"/>
      <c r="E75" s="1004"/>
      <c r="F75" s="1004"/>
      <c r="G75" s="1004"/>
      <c r="H75" s="1004"/>
      <c r="I75" s="172"/>
      <c r="J75" s="172"/>
      <c r="K75" s="172"/>
      <c r="L75" s="1005"/>
      <c r="M75" s="1006"/>
      <c r="N75" s="48"/>
    </row>
    <row r="76" spans="2:15" ht="15.75" thickBot="1">
      <c r="B76" s="833" t="s">
        <v>953</v>
      </c>
      <c r="C76" s="834"/>
      <c r="D76" s="834"/>
      <c r="E76" s="834"/>
      <c r="F76" s="834"/>
      <c r="G76" s="834"/>
      <c r="H76" s="834"/>
      <c r="I76" s="834"/>
      <c r="J76" s="834"/>
      <c r="K76" s="834"/>
      <c r="L76" s="834"/>
      <c r="M76" s="835"/>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1006.7741347151457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201.35482694302914</v>
      </c>
      <c r="M83" s="868"/>
      <c r="N83" s="54"/>
    </row>
    <row r="84" spans="1:14">
      <c r="B84" s="92" t="s">
        <v>973</v>
      </c>
      <c r="C84" s="93"/>
      <c r="D84" s="93"/>
      <c r="E84" s="93"/>
      <c r="F84" s="93"/>
      <c r="G84" s="93"/>
      <c r="H84" s="93"/>
      <c r="I84" s="90"/>
      <c r="J84" s="91"/>
      <c r="K84" s="308">
        <v>0.05</v>
      </c>
      <c r="L84" s="867">
        <f>N78*K84</f>
        <v>50.338706735757285</v>
      </c>
      <c r="M84" s="868"/>
      <c r="N84" s="54"/>
    </row>
    <row r="85" spans="1:14" ht="15.75" thickBot="1">
      <c r="B85" s="94" t="s">
        <v>974</v>
      </c>
      <c r="C85" s="95"/>
      <c r="D85" s="95"/>
      <c r="E85" s="95"/>
      <c r="F85" s="95"/>
      <c r="G85" s="95"/>
      <c r="H85" s="95"/>
      <c r="I85" s="96"/>
      <c r="J85" s="97"/>
      <c r="K85" s="309">
        <v>0.05</v>
      </c>
      <c r="L85" s="869">
        <f>N78*K85</f>
        <v>50.338706735757285</v>
      </c>
      <c r="M85" s="870"/>
      <c r="N85" s="54"/>
    </row>
    <row r="86" spans="1:14" ht="15.75" thickBot="1">
      <c r="B86" s="833" t="s">
        <v>953</v>
      </c>
      <c r="C86" s="834"/>
      <c r="D86" s="834"/>
      <c r="E86" s="834"/>
      <c r="F86" s="834"/>
      <c r="G86" s="834"/>
      <c r="H86" s="834"/>
      <c r="I86" s="834"/>
      <c r="J86" s="834"/>
      <c r="K86" s="834"/>
      <c r="L86" s="834"/>
      <c r="M86" s="835"/>
      <c r="N86" s="55">
        <f>L83+L84+L85</f>
        <v>302.03224041454371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1308.8063751296895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election activeCell="C72" sqref="C72"/>
    </sheetView>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4"/>
      <c r="C1" s="936"/>
      <c r="D1" s="937"/>
      <c r="E1" s="937"/>
      <c r="F1" s="937"/>
      <c r="G1" s="937"/>
      <c r="H1" s="937"/>
      <c r="I1" s="937"/>
      <c r="J1" s="938"/>
      <c r="K1" s="939" t="s">
        <v>933</v>
      </c>
      <c r="L1" s="941" t="s">
        <v>2198</v>
      </c>
      <c r="M1" s="942"/>
      <c r="N1" s="943"/>
    </row>
    <row r="2" spans="2:14">
      <c r="B2" s="925"/>
      <c r="C2" s="947" t="s">
        <v>934</v>
      </c>
      <c r="D2" s="948"/>
      <c r="E2" s="948"/>
      <c r="F2" s="948"/>
      <c r="G2" s="948"/>
      <c r="H2" s="948"/>
      <c r="I2" s="948"/>
      <c r="J2" s="949"/>
      <c r="K2" s="940"/>
      <c r="L2" s="944"/>
      <c r="M2" s="945"/>
      <c r="N2" s="946"/>
    </row>
    <row r="3" spans="2:14">
      <c r="B3" s="925"/>
      <c r="C3" s="947" t="s">
        <v>2199</v>
      </c>
      <c r="D3" s="948"/>
      <c r="E3" s="948"/>
      <c r="F3" s="948"/>
      <c r="G3" s="948"/>
      <c r="H3" s="948"/>
      <c r="I3" s="948"/>
      <c r="J3" s="949"/>
      <c r="K3" s="927" t="s">
        <v>935</v>
      </c>
      <c r="L3" s="951">
        <v>1</v>
      </c>
      <c r="M3" s="952"/>
      <c r="N3" s="953"/>
    </row>
    <row r="4" spans="2:14">
      <c r="B4" s="925"/>
      <c r="C4" s="947" t="s">
        <v>2200</v>
      </c>
      <c r="D4" s="948"/>
      <c r="E4" s="948"/>
      <c r="F4" s="948"/>
      <c r="G4" s="948"/>
      <c r="H4" s="948"/>
      <c r="I4" s="948"/>
      <c r="J4" s="949"/>
      <c r="K4" s="950"/>
      <c r="L4" s="954"/>
      <c r="M4" s="955"/>
      <c r="N4" s="956"/>
    </row>
    <row r="5" spans="2:14">
      <c r="B5" s="925"/>
      <c r="C5" s="947" t="s">
        <v>2201</v>
      </c>
      <c r="D5" s="948"/>
      <c r="E5" s="948"/>
      <c r="F5" s="948"/>
      <c r="G5" s="948"/>
      <c r="H5" s="948"/>
      <c r="I5" s="948"/>
      <c r="J5" s="949"/>
      <c r="K5" s="927" t="s">
        <v>936</v>
      </c>
      <c r="L5" s="929"/>
      <c r="M5" s="929" t="s">
        <v>937</v>
      </c>
      <c r="N5" s="931"/>
    </row>
    <row r="6" spans="2:14" ht="15.75" thickBot="1">
      <c r="B6" s="926"/>
      <c r="C6" s="933"/>
      <c r="D6" s="934"/>
      <c r="E6" s="934"/>
      <c r="F6" s="934"/>
      <c r="G6" s="934"/>
      <c r="H6" s="934"/>
      <c r="I6" s="934"/>
      <c r="J6" s="935"/>
      <c r="K6" s="928"/>
      <c r="L6" s="930"/>
      <c r="M6" s="930"/>
      <c r="N6" s="932"/>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57" t="s">
        <v>2205</v>
      </c>
      <c r="C10" s="958"/>
      <c r="D10" s="958"/>
      <c r="E10" s="958"/>
      <c r="F10" s="392" t="s">
        <v>2206</v>
      </c>
      <c r="G10" s="387"/>
      <c r="H10" s="393"/>
      <c r="I10" s="959" t="s">
        <v>2207</v>
      </c>
      <c r="J10" s="959"/>
      <c r="K10" s="394" t="s">
        <v>2206</v>
      </c>
      <c r="L10" s="390"/>
      <c r="M10" s="390"/>
      <c r="N10" s="391"/>
    </row>
    <row r="11" spans="2:14">
      <c r="B11" s="365" t="s">
        <v>939</v>
      </c>
      <c r="C11" s="366"/>
      <c r="D11" s="904"/>
      <c r="E11" s="90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16"/>
      <c r="M12" s="916"/>
      <c r="N12" s="9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914" t="s">
        <v>2222</v>
      </c>
      <c r="G25" s="914"/>
      <c r="H25" s="914"/>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1013" t="s">
        <v>942</v>
      </c>
      <c r="C27" s="1014"/>
      <c r="D27" s="1014"/>
      <c r="E27" s="1014"/>
      <c r="F27" s="1014"/>
      <c r="G27" s="1014"/>
      <c r="H27" s="1014"/>
      <c r="I27" s="1014"/>
      <c r="J27" s="1014"/>
      <c r="K27" s="1014"/>
      <c r="L27" s="1014"/>
      <c r="M27" s="1014"/>
      <c r="N27" s="1015"/>
    </row>
    <row r="28" spans="1:14" ht="15.75" thickBot="1">
      <c r="B28" s="36"/>
      <c r="C28" s="37"/>
      <c r="D28" s="37"/>
      <c r="E28" s="37"/>
      <c r="F28" s="37"/>
      <c r="G28" s="37"/>
      <c r="H28" s="37"/>
      <c r="I28" s="37"/>
      <c r="J28" s="37"/>
      <c r="K28" s="37"/>
      <c r="L28" s="37"/>
      <c r="M28" s="37"/>
      <c r="N28" s="38"/>
    </row>
    <row r="29" spans="1:14" ht="26.25" thickBot="1">
      <c r="B29" s="74" t="s">
        <v>943</v>
      </c>
      <c r="C29" s="1011" t="s">
        <v>944</v>
      </c>
      <c r="D29" s="1012"/>
      <c r="E29" s="1012"/>
      <c r="F29" s="1012"/>
      <c r="G29" s="1012"/>
      <c r="H29" s="1012"/>
      <c r="I29" s="1012"/>
      <c r="J29" s="75"/>
      <c r="K29" s="346" t="s">
        <v>2215</v>
      </c>
      <c r="L29" s="1016" t="s">
        <v>945</v>
      </c>
      <c r="M29" s="1017"/>
      <c r="N29" s="74" t="s">
        <v>946</v>
      </c>
    </row>
    <row r="30" spans="1:14" hidden="1">
      <c r="B30" s="74" t="s">
        <v>943</v>
      </c>
      <c r="C30" s="842" t="s">
        <v>944</v>
      </c>
      <c r="D30" s="843"/>
      <c r="E30" s="843"/>
      <c r="F30" s="843"/>
      <c r="G30" s="843"/>
      <c r="H30" s="843"/>
      <c r="I30" s="843"/>
      <c r="J30" s="75"/>
      <c r="K30" s="311"/>
      <c r="L30" s="844" t="s">
        <v>945</v>
      </c>
      <c r="M30" s="845"/>
      <c r="N30" s="74" t="s">
        <v>946</v>
      </c>
    </row>
    <row r="31" spans="1:14" ht="15.75" thickBot="1">
      <c r="A31" t="s">
        <v>1845</v>
      </c>
      <c r="B31" s="110" t="s">
        <v>1168</v>
      </c>
      <c r="C31" s="460" t="s">
        <v>2194</v>
      </c>
      <c r="D31" s="461"/>
      <c r="E31" s="461"/>
      <c r="F31" s="461"/>
      <c r="G31" s="461"/>
      <c r="H31" s="461"/>
      <c r="I31" s="461"/>
      <c r="J31" s="461"/>
      <c r="K31" s="463"/>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14" t="s">
        <v>944</v>
      </c>
      <c r="C35" s="815"/>
      <c r="D35" s="815"/>
      <c r="E35" s="815"/>
      <c r="F35" s="815"/>
      <c r="G35" s="815"/>
      <c r="H35" s="816"/>
      <c r="I35" s="817" t="s">
        <v>948</v>
      </c>
      <c r="J35" s="818"/>
      <c r="K35" s="72" t="s">
        <v>949</v>
      </c>
      <c r="L35" s="819" t="s">
        <v>950</v>
      </c>
      <c r="M35" s="816"/>
      <c r="N35" s="73" t="s">
        <v>951</v>
      </c>
    </row>
    <row r="36" spans="1:14">
      <c r="A36" t="s">
        <v>373</v>
      </c>
      <c r="B36" s="846" t="str">
        <f>VLOOKUP(A36,EQUIPOS!A6:D154,3,FALSE)</f>
        <v>Volqueta 6 m3</v>
      </c>
      <c r="C36" s="847"/>
      <c r="D36" s="847"/>
      <c r="E36" s="847"/>
      <c r="F36" s="847"/>
      <c r="G36" s="847"/>
      <c r="H36" s="848"/>
      <c r="I36" s="271"/>
      <c r="J36" s="272"/>
      <c r="K36" s="273">
        <f>VLOOKUP(A36,EQUIPOS!A6:D161,4,FALSE)</f>
        <v>66447.092891199616</v>
      </c>
      <c r="L36" s="274"/>
      <c r="M36" s="287">
        <v>66</v>
      </c>
      <c r="N36" s="276">
        <f>K36/M36</f>
        <v>1006.7741347151457</v>
      </c>
    </row>
    <row r="37" spans="1:14">
      <c r="B37" s="846"/>
      <c r="C37" s="847"/>
      <c r="D37" s="847"/>
      <c r="E37" s="847"/>
      <c r="F37" s="847"/>
      <c r="G37" s="847"/>
      <c r="H37" s="848"/>
      <c r="I37" s="271"/>
      <c r="J37" s="272"/>
      <c r="K37" s="273"/>
      <c r="L37" s="274"/>
      <c r="M37" s="275"/>
      <c r="N37" s="276"/>
    </row>
    <row r="38" spans="1:14">
      <c r="B38" s="846"/>
      <c r="C38" s="847"/>
      <c r="D38" s="847"/>
      <c r="E38" s="847"/>
      <c r="F38" s="847"/>
      <c r="G38" s="847"/>
      <c r="H38" s="848"/>
      <c r="I38" s="271"/>
      <c r="J38" s="272"/>
      <c r="K38" s="273"/>
      <c r="L38" s="274"/>
      <c r="M38" s="275"/>
      <c r="N38" s="277"/>
    </row>
    <row r="39" spans="1:14">
      <c r="B39" s="846"/>
      <c r="C39" s="847"/>
      <c r="D39" s="847"/>
      <c r="E39" s="847"/>
      <c r="F39" s="847"/>
      <c r="G39" s="847"/>
      <c r="H39" s="848"/>
      <c r="I39" s="849"/>
      <c r="J39" s="830"/>
      <c r="K39" s="278"/>
      <c r="L39" s="850"/>
      <c r="M39" s="851"/>
      <c r="N39" s="279"/>
    </row>
    <row r="40" spans="1:14">
      <c r="B40" s="846"/>
      <c r="C40" s="847"/>
      <c r="D40" s="847"/>
      <c r="E40" s="852"/>
      <c r="F40" s="847"/>
      <c r="G40" s="847"/>
      <c r="H40" s="848"/>
      <c r="I40" s="39"/>
      <c r="J40" s="40"/>
      <c r="K40" s="278"/>
      <c r="L40" s="280"/>
      <c r="M40" s="281"/>
      <c r="N40" s="282"/>
    </row>
    <row r="41" spans="1:14">
      <c r="B41" s="853"/>
      <c r="C41" s="854"/>
      <c r="D41" s="854"/>
      <c r="E41" s="41"/>
      <c r="F41" s="42"/>
      <c r="G41" s="42"/>
      <c r="H41" s="43"/>
      <c r="I41" s="39"/>
      <c r="J41" s="40"/>
      <c r="K41" s="283"/>
      <c r="L41" s="280"/>
      <c r="M41" s="281"/>
      <c r="N41" s="348"/>
    </row>
    <row r="42" spans="1:14" ht="15.75" thickBot="1">
      <c r="B42" s="846"/>
      <c r="C42" s="847"/>
      <c r="D42" s="847"/>
      <c r="E42" s="847"/>
      <c r="F42" s="847"/>
      <c r="G42" s="847"/>
      <c r="H42" s="848"/>
      <c r="I42" s="855"/>
      <c r="J42" s="856"/>
      <c r="K42" s="44"/>
      <c r="L42" s="857"/>
      <c r="M42" s="858"/>
      <c r="N42" s="108"/>
    </row>
    <row r="43" spans="1:14" ht="15.75" thickBot="1">
      <c r="B43" s="833" t="s">
        <v>953</v>
      </c>
      <c r="C43" s="834"/>
      <c r="D43" s="834"/>
      <c r="E43" s="834"/>
      <c r="F43" s="834"/>
      <c r="G43" s="834"/>
      <c r="H43" s="834"/>
      <c r="I43" s="834"/>
      <c r="J43" s="834"/>
      <c r="K43" s="834"/>
      <c r="L43" s="834"/>
      <c r="M43" s="835"/>
      <c r="N43" s="102">
        <f>SUM(N36:N42)</f>
        <v>1006.7741347151457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24" t="s">
        <v>944</v>
      </c>
      <c r="C47" s="825"/>
      <c r="D47" s="825"/>
      <c r="E47" s="825"/>
      <c r="F47" s="825"/>
      <c r="G47" s="825"/>
      <c r="H47" s="825"/>
      <c r="I47" s="826"/>
      <c r="J47" s="319" t="s">
        <v>945</v>
      </c>
      <c r="K47" s="88" t="s">
        <v>946</v>
      </c>
      <c r="L47" s="827" t="s">
        <v>955</v>
      </c>
      <c r="M47" s="82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28"/>
      <c r="C53" s="829"/>
      <c r="D53" s="829"/>
      <c r="E53" s="829"/>
      <c r="F53" s="829"/>
      <c r="G53" s="829"/>
      <c r="H53" s="829"/>
      <c r="I53" s="830"/>
      <c r="J53" s="45"/>
      <c r="K53" s="47"/>
      <c r="L53" s="831"/>
      <c r="M53" s="832"/>
      <c r="N53" s="48"/>
    </row>
    <row r="54" spans="2:14" ht="15.75" thickBot="1">
      <c r="B54" s="833" t="s">
        <v>953</v>
      </c>
      <c r="C54" s="834"/>
      <c r="D54" s="834"/>
      <c r="E54" s="834"/>
      <c r="F54" s="834"/>
      <c r="G54" s="834"/>
      <c r="H54" s="834"/>
      <c r="I54" s="834"/>
      <c r="J54" s="834"/>
      <c r="K54" s="834"/>
      <c r="L54" s="834"/>
      <c r="M54" s="83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36" t="s">
        <v>961</v>
      </c>
      <c r="M58" s="809"/>
      <c r="N58" s="79" t="s">
        <v>951</v>
      </c>
    </row>
    <row r="59" spans="2:14">
      <c r="B59" s="49"/>
      <c r="C59" s="321"/>
      <c r="D59" s="321"/>
      <c r="E59" s="321"/>
      <c r="F59" s="321"/>
      <c r="G59" s="321"/>
      <c r="H59" s="315"/>
      <c r="I59" s="283"/>
      <c r="J59" s="290"/>
      <c r="K59" s="283"/>
      <c r="L59" s="922"/>
      <c r="M59" s="923"/>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1007"/>
      <c r="M64" s="1008"/>
      <c r="N64" s="489"/>
    </row>
    <row r="65" spans="2:15" ht="15.75" thickBot="1">
      <c r="B65" s="833" t="s">
        <v>953</v>
      </c>
      <c r="C65" s="834"/>
      <c r="D65" s="834"/>
      <c r="E65" s="834"/>
      <c r="F65" s="834"/>
      <c r="G65" s="834"/>
      <c r="H65" s="834"/>
      <c r="I65" s="834"/>
      <c r="J65" s="834"/>
      <c r="K65" s="834"/>
      <c r="L65" s="834"/>
      <c r="M65" s="83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59" t="s">
        <v>963</v>
      </c>
      <c r="C69" s="860"/>
      <c r="D69" s="860"/>
      <c r="E69" s="860"/>
      <c r="F69" s="860"/>
      <c r="G69" s="860"/>
      <c r="H69" s="860"/>
      <c r="I69" s="76" t="s">
        <v>964</v>
      </c>
      <c r="J69" s="78" t="s">
        <v>1410</v>
      </c>
      <c r="K69" s="77" t="s">
        <v>966</v>
      </c>
      <c r="L69" s="861" t="s">
        <v>950</v>
      </c>
      <c r="M69" s="86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1003"/>
      <c r="C75" s="1004"/>
      <c r="D75" s="1004"/>
      <c r="E75" s="1004"/>
      <c r="F75" s="1004"/>
      <c r="G75" s="1004"/>
      <c r="H75" s="1004"/>
      <c r="I75" s="172"/>
      <c r="J75" s="172"/>
      <c r="K75" s="172"/>
      <c r="L75" s="1005"/>
      <c r="M75" s="1006"/>
      <c r="N75" s="48"/>
    </row>
    <row r="76" spans="2:15" ht="15.75" thickBot="1">
      <c r="B76" s="833" t="s">
        <v>953</v>
      </c>
      <c r="C76" s="834"/>
      <c r="D76" s="834"/>
      <c r="E76" s="834"/>
      <c r="F76" s="834"/>
      <c r="G76" s="834"/>
      <c r="H76" s="834"/>
      <c r="I76" s="834"/>
      <c r="J76" s="834"/>
      <c r="K76" s="834"/>
      <c r="L76" s="834"/>
      <c r="M76" s="835"/>
      <c r="N76" s="305"/>
    </row>
    <row r="77" spans="2:15" ht="15.75" thickBot="1">
      <c r="B77" s="36"/>
      <c r="C77" s="37"/>
      <c r="D77" s="37"/>
      <c r="E77" s="37"/>
      <c r="F77" s="37"/>
      <c r="G77" s="37"/>
      <c r="H77" s="37"/>
      <c r="I77" s="37"/>
      <c r="J77" s="37"/>
      <c r="K77" s="37"/>
      <c r="L77" s="37"/>
      <c r="M77" s="37"/>
      <c r="N77" s="38"/>
    </row>
    <row r="78" spans="2:15" ht="15.75" thickBot="1">
      <c r="B78" s="833" t="s">
        <v>967</v>
      </c>
      <c r="C78" s="834"/>
      <c r="D78" s="834"/>
      <c r="E78" s="834"/>
      <c r="F78" s="834"/>
      <c r="G78" s="834"/>
      <c r="H78" s="834"/>
      <c r="I78" s="834"/>
      <c r="J78" s="834"/>
      <c r="K78" s="834"/>
      <c r="L78" s="834"/>
      <c r="M78" s="835"/>
      <c r="N78" s="102">
        <f>N43+N54+N65+N76</f>
        <v>1006.7741347151457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24" t="s">
        <v>969</v>
      </c>
      <c r="C82" s="825"/>
      <c r="D82" s="825"/>
      <c r="E82" s="825"/>
      <c r="F82" s="825"/>
      <c r="G82" s="825"/>
      <c r="H82" s="825"/>
      <c r="I82" s="318"/>
      <c r="J82" s="338"/>
      <c r="K82" s="306" t="s">
        <v>970</v>
      </c>
      <c r="L82" s="863" t="s">
        <v>971</v>
      </c>
      <c r="M82" s="864"/>
      <c r="N82" s="307"/>
    </row>
    <row r="83" spans="1:14">
      <c r="B83" s="865" t="s">
        <v>972</v>
      </c>
      <c r="C83" s="866"/>
      <c r="D83" s="866"/>
      <c r="E83" s="866"/>
      <c r="F83" s="866"/>
      <c r="G83" s="866"/>
      <c r="H83" s="866"/>
      <c r="I83" s="90"/>
      <c r="J83" s="91"/>
      <c r="K83" s="308">
        <v>0.2</v>
      </c>
      <c r="L83" s="867">
        <f>N78*K83</f>
        <v>201.35482694302914</v>
      </c>
      <c r="M83" s="868"/>
      <c r="N83" s="54"/>
    </row>
    <row r="84" spans="1:14">
      <c r="B84" s="92" t="s">
        <v>973</v>
      </c>
      <c r="C84" s="93"/>
      <c r="D84" s="93"/>
      <c r="E84" s="93"/>
      <c r="F84" s="93"/>
      <c r="G84" s="93"/>
      <c r="H84" s="93"/>
      <c r="I84" s="90"/>
      <c r="J84" s="91"/>
      <c r="K84" s="308">
        <v>0.05</v>
      </c>
      <c r="L84" s="867">
        <f>N78*K84</f>
        <v>50.338706735757285</v>
      </c>
      <c r="M84" s="868"/>
      <c r="N84" s="54"/>
    </row>
    <row r="85" spans="1:14" ht="15.75" thickBot="1">
      <c r="B85" s="94" t="s">
        <v>974</v>
      </c>
      <c r="C85" s="95"/>
      <c r="D85" s="95"/>
      <c r="E85" s="95"/>
      <c r="F85" s="95"/>
      <c r="G85" s="95"/>
      <c r="H85" s="95"/>
      <c r="I85" s="96"/>
      <c r="J85" s="97"/>
      <c r="K85" s="309">
        <v>0.05</v>
      </c>
      <c r="L85" s="869">
        <f>N78*K85</f>
        <v>50.338706735757285</v>
      </c>
      <c r="M85" s="870"/>
      <c r="N85" s="54"/>
    </row>
    <row r="86" spans="1:14" ht="15.75" thickBot="1">
      <c r="B86" s="833" t="s">
        <v>953</v>
      </c>
      <c r="C86" s="834"/>
      <c r="D86" s="834"/>
      <c r="E86" s="834"/>
      <c r="F86" s="834"/>
      <c r="G86" s="834"/>
      <c r="H86" s="834"/>
      <c r="I86" s="834"/>
      <c r="J86" s="834"/>
      <c r="K86" s="834"/>
      <c r="L86" s="834"/>
      <c r="M86" s="835"/>
      <c r="N86" s="55">
        <f>L83+L84+L85</f>
        <v>302.03224041454371</v>
      </c>
    </row>
    <row r="87" spans="1:14" ht="15.75" thickBot="1">
      <c r="B87" s="36"/>
      <c r="C87" s="37"/>
      <c r="D87" s="37"/>
      <c r="E87" s="37"/>
      <c r="F87" s="37"/>
      <c r="G87" s="37"/>
      <c r="H87" s="37"/>
      <c r="I87" s="37"/>
      <c r="J87" s="37"/>
      <c r="K87" s="37"/>
      <c r="L87" s="37"/>
      <c r="M87" s="37"/>
      <c r="N87" s="38"/>
    </row>
    <row r="88" spans="1:14" ht="15.75" thickBot="1">
      <c r="A88" t="s">
        <v>2016</v>
      </c>
      <c r="B88" s="833" t="s">
        <v>975</v>
      </c>
      <c r="C88" s="834"/>
      <c r="D88" s="834"/>
      <c r="E88" s="834"/>
      <c r="F88" s="834"/>
      <c r="G88" s="834"/>
      <c r="H88" s="834"/>
      <c r="I88" s="834"/>
      <c r="J88" s="834"/>
      <c r="K88" s="834"/>
      <c r="L88" s="834"/>
      <c r="M88" s="835"/>
      <c r="N88" s="192">
        <f>N78+N86</f>
        <v>1308.8063751296895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77" t="s">
        <v>2218</v>
      </c>
      <c r="C105" s="978"/>
      <c r="D105" s="978"/>
      <c r="E105" s="978"/>
      <c r="F105" s="978"/>
      <c r="G105" s="978"/>
      <c r="H105" s="978"/>
      <c r="I105" s="978"/>
      <c r="J105" s="978"/>
      <c r="K105" s="978"/>
      <c r="L105" s="978"/>
      <c r="M105" s="978"/>
      <c r="N105" s="979"/>
    </row>
    <row r="106" spans="2:14" ht="15" customHeight="1">
      <c r="B106" s="977"/>
      <c r="C106" s="978"/>
      <c r="D106" s="978"/>
      <c r="E106" s="978"/>
      <c r="F106" s="978"/>
      <c r="G106" s="978"/>
      <c r="H106" s="978"/>
      <c r="I106" s="978"/>
      <c r="J106" s="978"/>
      <c r="K106" s="978"/>
      <c r="L106" s="978"/>
      <c r="M106" s="978"/>
      <c r="N106" s="979"/>
    </row>
    <row r="107" spans="2:14" ht="30" customHeight="1">
      <c r="B107" s="980" t="s">
        <v>2219</v>
      </c>
      <c r="C107" s="981"/>
      <c r="D107" s="981"/>
      <c r="E107" s="981"/>
      <c r="F107" s="981"/>
      <c r="G107" s="981"/>
      <c r="H107" s="981"/>
      <c r="I107" s="981"/>
      <c r="J107" s="981"/>
      <c r="K107" s="981"/>
      <c r="L107" s="981"/>
      <c r="M107" s="981"/>
      <c r="N107" s="982"/>
    </row>
    <row r="108" spans="2:14">
      <c r="B108" s="980"/>
      <c r="C108" s="981"/>
      <c r="D108" s="981"/>
      <c r="E108" s="981"/>
      <c r="F108" s="981"/>
      <c r="G108" s="981"/>
      <c r="H108" s="981"/>
      <c r="I108" s="981"/>
      <c r="J108" s="981"/>
      <c r="K108" s="981"/>
      <c r="L108" s="981"/>
      <c r="M108" s="981"/>
      <c r="N108" s="982"/>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83"/>
      <c r="K118" s="983"/>
      <c r="L118" s="983"/>
      <c r="M118" s="983"/>
      <c r="N118" s="984"/>
    </row>
    <row r="119" spans="2:14" ht="15.75" thickBot="1">
      <c r="B119" s="423" t="s">
        <v>2221</v>
      </c>
      <c r="C119" s="424"/>
      <c r="D119" s="424"/>
      <c r="E119" s="263"/>
      <c r="F119" s="263"/>
      <c r="G119" s="263"/>
      <c r="H119" s="263"/>
      <c r="I119" s="263"/>
      <c r="J119" s="985"/>
      <c r="K119" s="985"/>
      <c r="L119" s="985"/>
      <c r="M119" s="985"/>
      <c r="N119" s="98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2021-04-06T22:13:29Z</dcterms:modified>
</cp:coreProperties>
</file>